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xVal>
          <yVal>
            <numRef>
              <f>gráficos!$B$7:$B$1930</f>
              <numCache>
                <formatCode>General</formatCode>
                <ptCount val="19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  <c r="AA2" t="n">
        <v>339.7253333720708</v>
      </c>
      <c r="AB2" t="n">
        <v>464.8271887436033</v>
      </c>
      <c r="AC2" t="n">
        <v>420.4647342389699</v>
      </c>
      <c r="AD2" t="n">
        <v>339725.3333720709</v>
      </c>
      <c r="AE2" t="n">
        <v>464827.1887436033</v>
      </c>
      <c r="AF2" t="n">
        <v>3.79537439405477e-06</v>
      </c>
      <c r="AG2" t="n">
        <v>7.407407407407408</v>
      </c>
      <c r="AH2" t="n">
        <v>420464.7342389699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  <c r="AA3" t="n">
        <v>277.1152902263975</v>
      </c>
      <c r="AB3" t="n">
        <v>379.1613655515329</v>
      </c>
      <c r="AC3" t="n">
        <v>342.9747369796127</v>
      </c>
      <c r="AD3" t="n">
        <v>277115.2902263975</v>
      </c>
      <c r="AE3" t="n">
        <v>379161.3655515329</v>
      </c>
      <c r="AF3" t="n">
        <v>4.330310541304284e-06</v>
      </c>
      <c r="AG3" t="n">
        <v>6.493055555555556</v>
      </c>
      <c r="AH3" t="n">
        <v>342974.7369796127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  <c r="AA4" t="n">
        <v>257.2884392928648</v>
      </c>
      <c r="AB4" t="n">
        <v>352.033393405177</v>
      </c>
      <c r="AC4" t="n">
        <v>318.4358204206629</v>
      </c>
      <c r="AD4" t="n">
        <v>257288.4392928648</v>
      </c>
      <c r="AE4" t="n">
        <v>352033.393405177</v>
      </c>
      <c r="AF4" t="n">
        <v>4.705105949104715e-06</v>
      </c>
      <c r="AG4" t="n">
        <v>5.97511574074074</v>
      </c>
      <c r="AH4" t="n">
        <v>318435.8204206629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  <c r="AA5" t="n">
        <v>232.706657317623</v>
      </c>
      <c r="AB5" t="n">
        <v>318.3995148349856</v>
      </c>
      <c r="AC5" t="n">
        <v>288.0119120157547</v>
      </c>
      <c r="AD5" t="n">
        <v>232706.657317623</v>
      </c>
      <c r="AE5" t="n">
        <v>318399.5148349856</v>
      </c>
      <c r="AF5" t="n">
        <v>4.992640201550004e-06</v>
      </c>
      <c r="AG5" t="n">
        <v>5.630787037037037</v>
      </c>
      <c r="AH5" t="n">
        <v>288011.9120157547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  <c r="AA6" t="n">
        <v>224.6130049027546</v>
      </c>
      <c r="AB6" t="n">
        <v>307.3254225342241</v>
      </c>
      <c r="AC6" t="n">
        <v>277.9947155415883</v>
      </c>
      <c r="AD6" t="n">
        <v>224613.0049027546</v>
      </c>
      <c r="AE6" t="n">
        <v>307325.4225342241</v>
      </c>
      <c r="AF6" t="n">
        <v>5.206711833228601e-06</v>
      </c>
      <c r="AG6" t="n">
        <v>5.399305555555556</v>
      </c>
      <c r="AH6" t="n">
        <v>277994.7155415883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  <c r="AA7" t="n">
        <v>206.9060355498346</v>
      </c>
      <c r="AB7" t="n">
        <v>283.0979658892159</v>
      </c>
      <c r="AC7" t="n">
        <v>256.079493355323</v>
      </c>
      <c r="AD7" t="n">
        <v>206906.0355498346</v>
      </c>
      <c r="AE7" t="n">
        <v>283097.9658892159</v>
      </c>
      <c r="AF7" t="n">
        <v>5.368504509917146e-06</v>
      </c>
      <c r="AG7" t="n">
        <v>5.237268518518519</v>
      </c>
      <c r="AH7" t="n">
        <v>256079.493355323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  <c r="AA8" t="n">
        <v>202.5576734537551</v>
      </c>
      <c r="AB8" t="n">
        <v>277.1483450331663</v>
      </c>
      <c r="AC8" t="n">
        <v>250.6976959634275</v>
      </c>
      <c r="AD8" t="n">
        <v>202557.6734537551</v>
      </c>
      <c r="AE8" t="n">
        <v>277148.3450331663</v>
      </c>
      <c r="AF8" t="n">
        <v>5.508141793041133e-06</v>
      </c>
      <c r="AG8" t="n">
        <v>5.104166666666667</v>
      </c>
      <c r="AH8" t="n">
        <v>250697.6959634275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  <c r="AA9" t="n">
        <v>199.2272071306746</v>
      </c>
      <c r="AB9" t="n">
        <v>272.5914540801256</v>
      </c>
      <c r="AC9" t="n">
        <v>246.5757082873069</v>
      </c>
      <c r="AD9" t="n">
        <v>199227.2071306746</v>
      </c>
      <c r="AE9" t="n">
        <v>272591.4540801255</v>
      </c>
      <c r="AF9" t="n">
        <v>5.617849860297209e-06</v>
      </c>
      <c r="AG9" t="n">
        <v>5.005787037037037</v>
      </c>
      <c r="AH9" t="n">
        <v>246575.7082873069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  <c r="AA10" t="n">
        <v>195.5815408826379</v>
      </c>
      <c r="AB10" t="n">
        <v>267.6032926841206</v>
      </c>
      <c r="AC10" t="n">
        <v>242.0636100140065</v>
      </c>
      <c r="AD10" t="n">
        <v>195581.5408826379</v>
      </c>
      <c r="AE10" t="n">
        <v>267603.2926841206</v>
      </c>
      <c r="AF10" t="n">
        <v>5.736983687096103e-06</v>
      </c>
      <c r="AG10" t="n">
        <v>4.901620370370371</v>
      </c>
      <c r="AH10" t="n">
        <v>242063.6100140066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  <c r="AA11" t="n">
        <v>193.6510339841999</v>
      </c>
      <c r="AB11" t="n">
        <v>264.9618879777255</v>
      </c>
      <c r="AC11" t="n">
        <v>239.6742972655542</v>
      </c>
      <c r="AD11" t="n">
        <v>193651.0339841999</v>
      </c>
      <c r="AE11" t="n">
        <v>264961.8879777255</v>
      </c>
      <c r="AF11" t="n">
        <v>5.805101805029238e-06</v>
      </c>
      <c r="AG11" t="n">
        <v>4.843749999999999</v>
      </c>
      <c r="AH11" t="n">
        <v>239674.2972655542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  <c r="AA12" t="n">
        <v>191.041516142252</v>
      </c>
      <c r="AB12" t="n">
        <v>261.3914305425719</v>
      </c>
      <c r="AC12" t="n">
        <v>236.4445992768421</v>
      </c>
      <c r="AD12" t="n">
        <v>191041.516142252</v>
      </c>
      <c r="AE12" t="n">
        <v>261391.4305425719</v>
      </c>
      <c r="AF12" t="n">
        <v>5.900622646581694e-06</v>
      </c>
      <c r="AG12" t="n">
        <v>4.765625</v>
      </c>
      <c r="AH12" t="n">
        <v>236444.5992768421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  <c r="AA13" t="n">
        <v>189.7325178872005</v>
      </c>
      <c r="AB13" t="n">
        <v>259.6004013810842</v>
      </c>
      <c r="AC13" t="n">
        <v>234.8245034248009</v>
      </c>
      <c r="AD13" t="n">
        <v>189732.5178872005</v>
      </c>
      <c r="AE13" t="n">
        <v>259600.4013810841</v>
      </c>
      <c r="AF13" t="n">
        <v>5.950860973217116e-06</v>
      </c>
      <c r="AG13" t="n">
        <v>4.72511574074074</v>
      </c>
      <c r="AH13" t="n">
        <v>234824.5034248009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  <c r="AA14" t="n">
        <v>188.8731244068109</v>
      </c>
      <c r="AB14" t="n">
        <v>258.4245413074511</v>
      </c>
      <c r="AC14" t="n">
        <v>233.7608657862651</v>
      </c>
      <c r="AD14" t="n">
        <v>188873.1244068109</v>
      </c>
      <c r="AE14" t="n">
        <v>258424.5413074511</v>
      </c>
      <c r="AF14" t="n">
        <v>5.988175320273213e-06</v>
      </c>
      <c r="AG14" t="n">
        <v>4.696180555555556</v>
      </c>
      <c r="AH14" t="n">
        <v>233760.8657862651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  <c r="AA15" t="n">
        <v>186.814424374414</v>
      </c>
      <c r="AB15" t="n">
        <v>255.6077370996916</v>
      </c>
      <c r="AC15" t="n">
        <v>231.2128934186837</v>
      </c>
      <c r="AD15" t="n">
        <v>186814.424374414</v>
      </c>
      <c r="AE15" t="n">
        <v>255607.7370996916</v>
      </c>
      <c r="AF15" t="n">
        <v>6.059014276012521e-06</v>
      </c>
      <c r="AG15" t="n">
        <v>4.641203703703703</v>
      </c>
      <c r="AH15" t="n">
        <v>231212.8934186837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  <c r="AA16" t="n">
        <v>173.6969939592814</v>
      </c>
      <c r="AB16" t="n">
        <v>237.6598901055289</v>
      </c>
      <c r="AC16" t="n">
        <v>214.9779637516767</v>
      </c>
      <c r="AD16" t="n">
        <v>173696.9939592814</v>
      </c>
      <c r="AE16" t="n">
        <v>237659.8901055289</v>
      </c>
      <c r="AF16" t="n">
        <v>6.104102445371973e-06</v>
      </c>
      <c r="AG16" t="n">
        <v>4.606481481481482</v>
      </c>
      <c r="AH16" t="n">
        <v>214977.9637516767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  <c r="AA17" t="n">
        <v>172.4532657540914</v>
      </c>
      <c r="AB17" t="n">
        <v>235.9581663057729</v>
      </c>
      <c r="AC17" t="n">
        <v>213.4386500829846</v>
      </c>
      <c r="AD17" t="n">
        <v>172453.2657540914</v>
      </c>
      <c r="AE17" t="n">
        <v>235958.166305773</v>
      </c>
      <c r="AF17" t="n">
        <v>6.157547473707528e-06</v>
      </c>
      <c r="AG17" t="n">
        <v>4.565972222222222</v>
      </c>
      <c r="AH17" t="n">
        <v>213438.6500829846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  <c r="AA18" t="n">
        <v>171.7521235346084</v>
      </c>
      <c r="AB18" t="n">
        <v>234.9988325888652</v>
      </c>
      <c r="AC18" t="n">
        <v>212.5708738295849</v>
      </c>
      <c r="AD18" t="n">
        <v>171752.1235346085</v>
      </c>
      <c r="AE18" t="n">
        <v>234998.8325888652</v>
      </c>
      <c r="AF18" t="n">
        <v>6.181549150069132e-06</v>
      </c>
      <c r="AG18" t="n">
        <v>4.548611111111112</v>
      </c>
      <c r="AH18" t="n">
        <v>212570.8738295849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170.933974283191</v>
      </c>
      <c r="AB19" t="n">
        <v>233.8794046888788</v>
      </c>
      <c r="AC19" t="n">
        <v>211.5582825572459</v>
      </c>
      <c r="AD19" t="n">
        <v>170933.974283191</v>
      </c>
      <c r="AE19" t="n">
        <v>233879.4046888788</v>
      </c>
      <c r="AF19" t="n">
        <v>6.214782240415968e-06</v>
      </c>
      <c r="AG19" t="n">
        <v>4.525462962962963</v>
      </c>
      <c r="AH19" t="n">
        <v>211558.2825572459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170.3828126403014</v>
      </c>
      <c r="AB20" t="n">
        <v>233.125281013542</v>
      </c>
      <c r="AC20" t="n">
        <v>210.8761313870638</v>
      </c>
      <c r="AD20" t="n">
        <v>170382.8126403014</v>
      </c>
      <c r="AE20" t="n">
        <v>233125.281013542</v>
      </c>
      <c r="AF20" t="n">
        <v>6.236646115644149e-06</v>
      </c>
      <c r="AG20" t="n">
        <v>4.508101851851852</v>
      </c>
      <c r="AH20" t="n">
        <v>210876.1313870638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  <c r="AA21" t="n">
        <v>169.3190510224709</v>
      </c>
      <c r="AB21" t="n">
        <v>231.6697954381768</v>
      </c>
      <c r="AC21" t="n">
        <v>209.5595553122241</v>
      </c>
      <c r="AD21" t="n">
        <v>169319.051022471</v>
      </c>
      <c r="AE21" t="n">
        <v>231669.7954381768</v>
      </c>
      <c r="AF21" t="n">
        <v>6.267838577636356e-06</v>
      </c>
      <c r="AG21" t="n">
        <v>4.484953703703703</v>
      </c>
      <c r="AH21" t="n">
        <v>209559.5553122241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168.4944584155638</v>
      </c>
      <c r="AB22" t="n">
        <v>230.5415514549485</v>
      </c>
      <c r="AC22" t="n">
        <v>208.5389893512544</v>
      </c>
      <c r="AD22" t="n">
        <v>168494.4584155638</v>
      </c>
      <c r="AE22" t="n">
        <v>230541.5514549486</v>
      </c>
      <c r="AF22" t="n">
        <v>6.298739521292187e-06</v>
      </c>
      <c r="AG22" t="n">
        <v>4.464699074074074</v>
      </c>
      <c r="AH22" t="n">
        <v>208538.9893512544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  <c r="AA23" t="n">
        <v>168.0096016188664</v>
      </c>
      <c r="AB23" t="n">
        <v>229.8781489953354</v>
      </c>
      <c r="AC23" t="n">
        <v>207.9389010912953</v>
      </c>
      <c r="AD23" t="n">
        <v>168009.6016188664</v>
      </c>
      <c r="AE23" t="n">
        <v>229878.1489953354</v>
      </c>
      <c r="AF23" t="n">
        <v>6.320020359847616e-06</v>
      </c>
      <c r="AG23" t="n">
        <v>4.450231481481482</v>
      </c>
      <c r="AH23" t="n">
        <v>207938.9010912953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  <c r="AA24" t="n">
        <v>167.1761497990312</v>
      </c>
      <c r="AB24" t="n">
        <v>228.7377834461381</v>
      </c>
      <c r="AC24" t="n">
        <v>206.9073704296</v>
      </c>
      <c r="AD24" t="n">
        <v>167176.1497990312</v>
      </c>
      <c r="AE24" t="n">
        <v>228737.7834461381</v>
      </c>
      <c r="AF24" t="n">
        <v>6.352961931858077e-06</v>
      </c>
      <c r="AG24" t="n">
        <v>4.427083333333334</v>
      </c>
      <c r="AH24" t="n">
        <v>206907.3704295999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166.714320426542</v>
      </c>
      <c r="AB25" t="n">
        <v>228.1058881242248</v>
      </c>
      <c r="AC25" t="n">
        <v>206.3357823103393</v>
      </c>
      <c r="AD25" t="n">
        <v>166714.320426542</v>
      </c>
      <c r="AE25" t="n">
        <v>228105.8881242248</v>
      </c>
      <c r="AF25" t="n">
        <v>6.372785178731629e-06</v>
      </c>
      <c r="AG25" t="n">
        <v>4.412615740740741</v>
      </c>
      <c r="AH25" t="n">
        <v>206335.7823103393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166.391354960496</v>
      </c>
      <c r="AB26" t="n">
        <v>227.6639925253501</v>
      </c>
      <c r="AC26" t="n">
        <v>205.9360606072165</v>
      </c>
      <c r="AD26" t="n">
        <v>166391.354960496</v>
      </c>
      <c r="AE26" t="n">
        <v>227663.9925253501</v>
      </c>
      <c r="AF26" t="n">
        <v>6.375700362095386e-06</v>
      </c>
      <c r="AG26" t="n">
        <v>4.409722222222222</v>
      </c>
      <c r="AH26" t="n">
        <v>205936.0606072166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  <c r="AA27" t="n">
        <v>165.5360026276857</v>
      </c>
      <c r="AB27" t="n">
        <v>226.4936617281179</v>
      </c>
      <c r="AC27" t="n">
        <v>204.8774245387022</v>
      </c>
      <c r="AD27" t="n">
        <v>165536.0026276857</v>
      </c>
      <c r="AE27" t="n">
        <v>226493.6617281179</v>
      </c>
      <c r="AF27" t="n">
        <v>6.414180782496985e-06</v>
      </c>
      <c r="AG27" t="n">
        <v>4.383680555555556</v>
      </c>
      <c r="AH27" t="n">
        <v>204877.4245387022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  <c r="AA28" t="n">
        <v>165.2394868245713</v>
      </c>
      <c r="AB28" t="n">
        <v>226.087955724943</v>
      </c>
      <c r="AC28" t="n">
        <v>204.5104385470583</v>
      </c>
      <c r="AD28" t="n">
        <v>165239.4868245713</v>
      </c>
      <c r="AE28" t="n">
        <v>226087.9557249431</v>
      </c>
      <c r="AF28" t="n">
        <v>6.426424552624767e-06</v>
      </c>
      <c r="AG28" t="n">
        <v>4.375</v>
      </c>
      <c r="AH28" t="n">
        <v>204510.4385470583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  <c r="AA29" t="n">
        <v>164.91988216107</v>
      </c>
      <c r="AB29" t="n">
        <v>225.6506585243781</v>
      </c>
      <c r="AC29" t="n">
        <v>204.1148763775647</v>
      </c>
      <c r="AD29" t="n">
        <v>164919.88216107</v>
      </c>
      <c r="AE29" t="n">
        <v>225650.6585243781</v>
      </c>
      <c r="AF29" t="n">
        <v>6.4320605737947e-06</v>
      </c>
      <c r="AG29" t="n">
        <v>4.372106481481482</v>
      </c>
      <c r="AH29" t="n">
        <v>204114.8763775647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  <c r="AA30" t="n">
        <v>164.0878551823436</v>
      </c>
      <c r="AB30" t="n">
        <v>224.5122425056456</v>
      </c>
      <c r="AC30" t="n">
        <v>203.0851091858827</v>
      </c>
      <c r="AD30" t="n">
        <v>164087.8551823436</v>
      </c>
      <c r="AE30" t="n">
        <v>224512.2425056456</v>
      </c>
      <c r="AF30" t="n">
        <v>6.463447381344489e-06</v>
      </c>
      <c r="AG30" t="n">
        <v>4.348958333333333</v>
      </c>
      <c r="AH30" t="n">
        <v>203085.1091858827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164.1490005729171</v>
      </c>
      <c r="AB31" t="n">
        <v>224.5959043265724</v>
      </c>
      <c r="AC31" t="n">
        <v>203.1607864400404</v>
      </c>
      <c r="AD31" t="n">
        <v>164149.0005729171</v>
      </c>
      <c r="AE31" t="n">
        <v>224595.9043265724</v>
      </c>
      <c r="AF31" t="n">
        <v>6.46655691026583e-06</v>
      </c>
      <c r="AG31" t="n">
        <v>4.348958333333333</v>
      </c>
      <c r="AH31" t="n">
        <v>203160.7864400404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  <c r="AA32" t="n">
        <v>163.3735944598824</v>
      </c>
      <c r="AB32" t="n">
        <v>223.5349594742155</v>
      </c>
      <c r="AC32" t="n">
        <v>202.2010966753466</v>
      </c>
      <c r="AD32" t="n">
        <v>163373.5944598824</v>
      </c>
      <c r="AE32" t="n">
        <v>223534.9594742155</v>
      </c>
      <c r="AF32" t="n">
        <v>6.494348325000318e-06</v>
      </c>
      <c r="AG32" t="n">
        <v>4.328703703703704</v>
      </c>
      <c r="AH32" t="n">
        <v>202201.0966753466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  <c r="AA33" t="n">
        <v>163.4339702566531</v>
      </c>
      <c r="AB33" t="n">
        <v>223.6175683029494</v>
      </c>
      <c r="AC33" t="n">
        <v>202.2758214334085</v>
      </c>
      <c r="AD33" t="n">
        <v>163433.9702566531</v>
      </c>
      <c r="AE33" t="n">
        <v>223617.5683029494</v>
      </c>
      <c r="AF33" t="n">
        <v>6.492210523866896e-06</v>
      </c>
      <c r="AG33" t="n">
        <v>4.331597222222222</v>
      </c>
      <c r="AH33" t="n">
        <v>202275.8214334085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  <c r="AA34" t="n">
        <v>163.0011194526591</v>
      </c>
      <c r="AB34" t="n">
        <v>223.0253227368952</v>
      </c>
      <c r="AC34" t="n">
        <v>201.7400989529564</v>
      </c>
      <c r="AD34" t="n">
        <v>163001.1194526591</v>
      </c>
      <c r="AE34" t="n">
        <v>223025.3227368952</v>
      </c>
      <c r="AF34" t="n">
        <v>6.492696387760856e-06</v>
      </c>
      <c r="AG34" t="n">
        <v>4.331597222222222</v>
      </c>
      <c r="AH34" t="n">
        <v>201740.0989529564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  <c r="AA35" t="n">
        <v>162.9036851174577</v>
      </c>
      <c r="AB35" t="n">
        <v>222.8920087809732</v>
      </c>
      <c r="AC35" t="n">
        <v>201.6195082938803</v>
      </c>
      <c r="AD35" t="n">
        <v>162903.6851174576</v>
      </c>
      <c r="AE35" t="n">
        <v>222892.0087809732</v>
      </c>
      <c r="AF35" t="n">
        <v>6.509118587376691e-06</v>
      </c>
      <c r="AG35" t="n">
        <v>4.320023148148148</v>
      </c>
      <c r="AH35" t="n">
        <v>201619.5082938803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162.5747356827995</v>
      </c>
      <c r="AB36" t="n">
        <v>222.4419256522493</v>
      </c>
      <c r="AC36" t="n">
        <v>201.212380467266</v>
      </c>
      <c r="AD36" t="n">
        <v>162574.7356827995</v>
      </c>
      <c r="AE36" t="n">
        <v>222441.9256522493</v>
      </c>
      <c r="AF36" t="n">
        <v>6.518738692477091e-06</v>
      </c>
      <c r="AG36" t="n">
        <v>4.314236111111112</v>
      </c>
      <c r="AH36" t="n">
        <v>201212.380467266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  <c r="AA37" t="n">
        <v>162.3061866836381</v>
      </c>
      <c r="AB37" t="n">
        <v>222.0744850640512</v>
      </c>
      <c r="AC37" t="n">
        <v>200.8800078930993</v>
      </c>
      <c r="AD37" t="n">
        <v>162306.1866836381</v>
      </c>
      <c r="AE37" t="n">
        <v>222074.4850640512</v>
      </c>
      <c r="AF37" t="n">
        <v>6.519516074707426e-06</v>
      </c>
      <c r="AG37" t="n">
        <v>4.311342592592593</v>
      </c>
      <c r="AH37" t="n">
        <v>200880.0078930993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161.3818699096898</v>
      </c>
      <c r="AB38" t="n">
        <v>220.8097940759577</v>
      </c>
      <c r="AC38" t="n">
        <v>199.736017237904</v>
      </c>
      <c r="AD38" t="n">
        <v>161381.8699096898</v>
      </c>
      <c r="AE38" t="n">
        <v>220809.7940759577</v>
      </c>
      <c r="AF38" t="n">
        <v>6.55313785616943e-06</v>
      </c>
      <c r="AG38" t="n">
        <v>4.291087962962963</v>
      </c>
      <c r="AH38" t="n">
        <v>199736.017237904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  <c r="AA39" t="n">
        <v>161.3580953099123</v>
      </c>
      <c r="AB39" t="n">
        <v>220.7772646196807</v>
      </c>
      <c r="AC39" t="n">
        <v>199.7065923472788</v>
      </c>
      <c r="AD39" t="n">
        <v>161358.0953099123</v>
      </c>
      <c r="AE39" t="n">
        <v>220777.2646196807</v>
      </c>
      <c r="AF39" t="n">
        <v>6.55721911287869e-06</v>
      </c>
      <c r="AG39" t="n">
        <v>4.288194444444445</v>
      </c>
      <c r="AH39" t="n">
        <v>199706.5923472788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  <c r="AA40" t="n">
        <v>161.0506098367505</v>
      </c>
      <c r="AB40" t="n">
        <v>220.3565494299994</v>
      </c>
      <c r="AC40" t="n">
        <v>199.326029624823</v>
      </c>
      <c r="AD40" t="n">
        <v>161050.6098367505</v>
      </c>
      <c r="AE40" t="n">
        <v>220356.5494299994</v>
      </c>
      <c r="AF40" t="n">
        <v>6.550708536699632e-06</v>
      </c>
      <c r="AG40" t="n">
        <v>4.291087962962963</v>
      </c>
      <c r="AH40" t="n">
        <v>199326.029624823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160.2435089756976</v>
      </c>
      <c r="AB41" t="n">
        <v>219.2522384251303</v>
      </c>
      <c r="AC41" t="n">
        <v>198.3271125123481</v>
      </c>
      <c r="AD41" t="n">
        <v>160243.5089756976</v>
      </c>
      <c r="AE41" t="n">
        <v>219252.2384251303</v>
      </c>
      <c r="AF41" t="n">
        <v>6.58607942817989e-06</v>
      </c>
      <c r="AG41" t="n">
        <v>4.267939814814815</v>
      </c>
      <c r="AH41" t="n">
        <v>198327.1125123481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160.2135474800011</v>
      </c>
      <c r="AB42" t="n">
        <v>219.2112437849105</v>
      </c>
      <c r="AC42" t="n">
        <v>198.2900303430545</v>
      </c>
      <c r="AD42" t="n">
        <v>160213.5474800011</v>
      </c>
      <c r="AE42" t="n">
        <v>219211.2437849105</v>
      </c>
      <c r="AF42" t="n">
        <v>6.585885082622306e-06</v>
      </c>
      <c r="AG42" t="n">
        <v>4.267939814814815</v>
      </c>
      <c r="AH42" t="n">
        <v>198290.0303430545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  <c r="AA43" t="n">
        <v>160.3064170534441</v>
      </c>
      <c r="AB43" t="n">
        <v>219.3383120324116</v>
      </c>
      <c r="AC43" t="n">
        <v>198.4049713753555</v>
      </c>
      <c r="AD43" t="n">
        <v>160306.4170534441</v>
      </c>
      <c r="AE43" t="n">
        <v>219338.3120324115</v>
      </c>
      <c r="AF43" t="n">
        <v>6.584913354834388e-06</v>
      </c>
      <c r="AG43" t="n">
        <v>4.270833333333333</v>
      </c>
      <c r="AH43" t="n">
        <v>198404.9713753555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160.143266902511</v>
      </c>
      <c r="AB44" t="n">
        <v>219.1150827982283</v>
      </c>
      <c r="AC44" t="n">
        <v>198.2030468259784</v>
      </c>
      <c r="AD44" t="n">
        <v>160143.266902511</v>
      </c>
      <c r="AE44" t="n">
        <v>219115.0827982283</v>
      </c>
      <c r="AF44" t="n">
        <v>6.582484035364589e-06</v>
      </c>
      <c r="AG44" t="n">
        <v>4.270833333333333</v>
      </c>
      <c r="AH44" t="n">
        <v>198203.0468259784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159.3842828317964</v>
      </c>
      <c r="AB45" t="n">
        <v>218.0766073086632</v>
      </c>
      <c r="AC45" t="n">
        <v>197.2636819796276</v>
      </c>
      <c r="AD45" t="n">
        <v>159384.2828317964</v>
      </c>
      <c r="AE45" t="n">
        <v>218076.6073086632</v>
      </c>
      <c r="AF45" t="n">
        <v>6.614162361250755e-06</v>
      </c>
      <c r="AG45" t="n">
        <v>4.250578703703703</v>
      </c>
      <c r="AH45" t="n">
        <v>197263.6819796276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  <c r="AA46" t="n">
        <v>159.0082814570497</v>
      </c>
      <c r="AB46" t="n">
        <v>217.5621456397251</v>
      </c>
      <c r="AC46" t="n">
        <v>196.7983198103212</v>
      </c>
      <c r="AD46" t="n">
        <v>159008.2814570497</v>
      </c>
      <c r="AE46" t="n">
        <v>217562.1456397251</v>
      </c>
      <c r="AF46" t="n">
        <v>6.618437963517599e-06</v>
      </c>
      <c r="AG46" t="n">
        <v>4.247685185185185</v>
      </c>
      <c r="AH46" t="n">
        <v>196798.3198103212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159.0921701351133</v>
      </c>
      <c r="AB47" t="n">
        <v>217.6769258299589</v>
      </c>
      <c r="AC47" t="n">
        <v>196.9021455402942</v>
      </c>
      <c r="AD47" t="n">
        <v>159092.1701351133</v>
      </c>
      <c r="AE47" t="n">
        <v>217676.9258299589</v>
      </c>
      <c r="AF47" t="n">
        <v>6.615619952932633e-06</v>
      </c>
      <c r="AG47" t="n">
        <v>4.250578703703703</v>
      </c>
      <c r="AH47" t="n">
        <v>196902.1455402942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  <c r="AA48" t="n">
        <v>158.9301504044379</v>
      </c>
      <c r="AB48" t="n">
        <v>217.4552432866428</v>
      </c>
      <c r="AC48" t="n">
        <v>196.7016200677787</v>
      </c>
      <c r="AD48" t="n">
        <v>158930.1504044379</v>
      </c>
      <c r="AE48" t="n">
        <v>217455.2432866428</v>
      </c>
      <c r="AF48" t="n">
        <v>6.611150005108205e-06</v>
      </c>
      <c r="AG48" t="n">
        <v>4.253472222222222</v>
      </c>
      <c r="AH48" t="n">
        <v>196701.6200677787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  <c r="AA49" t="n">
        <v>158.5506146993442</v>
      </c>
      <c r="AB49" t="n">
        <v>216.9359457910003</v>
      </c>
      <c r="AC49" t="n">
        <v>196.2318835962816</v>
      </c>
      <c r="AD49" t="n">
        <v>158550.6146993442</v>
      </c>
      <c r="AE49" t="n">
        <v>216935.9457910003</v>
      </c>
      <c r="AF49" t="n">
        <v>6.609012203974783e-06</v>
      </c>
      <c r="AG49" t="n">
        <v>4.253472222222222</v>
      </c>
      <c r="AH49" t="n">
        <v>196231.8835962816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  <c r="AA50" t="n">
        <v>157.869912250153</v>
      </c>
      <c r="AB50" t="n">
        <v>216.0045786695447</v>
      </c>
      <c r="AC50" t="n">
        <v>195.3894048457154</v>
      </c>
      <c r="AD50" t="n">
        <v>157869.912250153</v>
      </c>
      <c r="AE50" t="n">
        <v>216004.5786695447</v>
      </c>
      <c r="AF50" t="n">
        <v>6.64273115821558e-06</v>
      </c>
      <c r="AG50" t="n">
        <v>4.233217592592593</v>
      </c>
      <c r="AH50" t="n">
        <v>195389.4048457154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  <c r="AA51" t="n">
        <v>157.8693948470982</v>
      </c>
      <c r="AB51" t="n">
        <v>216.0038707358589</v>
      </c>
      <c r="AC51" t="n">
        <v>195.388764476227</v>
      </c>
      <c r="AD51" t="n">
        <v>157869.3948470982</v>
      </c>
      <c r="AE51" t="n">
        <v>216003.8707358589</v>
      </c>
      <c r="AF51" t="n">
        <v>6.646520896588464e-06</v>
      </c>
      <c r="AG51" t="n">
        <v>4.230324074074074</v>
      </c>
      <c r="AH51" t="n">
        <v>195388.764476227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157.9712241085955</v>
      </c>
      <c r="AB52" t="n">
        <v>216.1431980238295</v>
      </c>
      <c r="AC52" t="n">
        <v>195.5147945633808</v>
      </c>
      <c r="AD52" t="n">
        <v>157971.2241085955</v>
      </c>
      <c r="AE52" t="n">
        <v>216143.1980238295</v>
      </c>
      <c r="AF52" t="n">
        <v>6.641856603206451e-06</v>
      </c>
      <c r="AG52" t="n">
        <v>4.233217592592593</v>
      </c>
      <c r="AH52" t="n">
        <v>195514.7945633808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  <c r="AA53" t="n">
        <v>158.0813733429783</v>
      </c>
      <c r="AB53" t="n">
        <v>216.2939090657532</v>
      </c>
      <c r="AC53" t="n">
        <v>195.6511219549877</v>
      </c>
      <c r="AD53" t="n">
        <v>158081.3733429783</v>
      </c>
      <c r="AE53" t="n">
        <v>216293.9090657533</v>
      </c>
      <c r="AF53" t="n">
        <v>6.63874707428511e-06</v>
      </c>
      <c r="AG53" t="n">
        <v>4.236111111111112</v>
      </c>
      <c r="AH53" t="n">
        <v>195651.1219549877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  <c r="AA54" t="n">
        <v>157.5434491306456</v>
      </c>
      <c r="AB54" t="n">
        <v>215.5578974268986</v>
      </c>
      <c r="AC54" t="n">
        <v>194.9853542339463</v>
      </c>
      <c r="AD54" t="n">
        <v>157543.4491306456</v>
      </c>
      <c r="AE54" t="n">
        <v>215557.8974268986</v>
      </c>
      <c r="AF54" t="n">
        <v>6.640399011524572e-06</v>
      </c>
      <c r="AG54" t="n">
        <v>4.233217592592593</v>
      </c>
      <c r="AH54" t="n">
        <v>194985.3542339462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157.5849789892164</v>
      </c>
      <c r="AB55" t="n">
        <v>215.6147204115632</v>
      </c>
      <c r="AC55" t="n">
        <v>195.036754112706</v>
      </c>
      <c r="AD55" t="n">
        <v>157584.9789892164</v>
      </c>
      <c r="AE55" t="n">
        <v>215614.7204115631</v>
      </c>
      <c r="AF55" t="n">
        <v>6.637483828160815e-06</v>
      </c>
      <c r="AG55" t="n">
        <v>4.236111111111112</v>
      </c>
      <c r="AH55" t="n">
        <v>195036.754112706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156.4031529798745</v>
      </c>
      <c r="AB56" t="n">
        <v>213.9976939270987</v>
      </c>
      <c r="AC56" t="n">
        <v>193.5740543664074</v>
      </c>
      <c r="AD56" t="n">
        <v>156403.1529798745</v>
      </c>
      <c r="AE56" t="n">
        <v>213997.6939270987</v>
      </c>
      <c r="AF56" t="n">
        <v>6.675769903004831e-06</v>
      </c>
      <c r="AG56" t="n">
        <v>4.212962962962963</v>
      </c>
      <c r="AH56" t="n">
        <v>193574.0543664074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156.3704507741309</v>
      </c>
      <c r="AB57" t="n">
        <v>213.9529493264808</v>
      </c>
      <c r="AC57" t="n">
        <v>193.533580127673</v>
      </c>
      <c r="AD57" t="n">
        <v>156370.4507741309</v>
      </c>
      <c r="AE57" t="n">
        <v>213952.9493264808</v>
      </c>
      <c r="AF57" t="n">
        <v>6.676547285235168e-06</v>
      </c>
      <c r="AG57" t="n">
        <v>4.210069444444445</v>
      </c>
      <c r="AH57" t="n">
        <v>193533.580127673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156.3211681934594</v>
      </c>
      <c r="AB58" t="n">
        <v>213.8855187254121</v>
      </c>
      <c r="AC58" t="n">
        <v>193.4725850085309</v>
      </c>
      <c r="AD58" t="n">
        <v>156321.1681934595</v>
      </c>
      <c r="AE58" t="n">
        <v>213885.5187254121</v>
      </c>
      <c r="AF58" t="n">
        <v>6.676547285235168e-06</v>
      </c>
      <c r="AG58" t="n">
        <v>4.210069444444445</v>
      </c>
      <c r="AH58" t="n">
        <v>193472.5850085309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156.2250973612396</v>
      </c>
      <c r="AB59" t="n">
        <v>213.754070374423</v>
      </c>
      <c r="AC59" t="n">
        <v>193.3536819036712</v>
      </c>
      <c r="AD59" t="n">
        <v>156225.0973612396</v>
      </c>
      <c r="AE59" t="n">
        <v>213754.070374423</v>
      </c>
      <c r="AF59" t="n">
        <v>6.673923620207786e-06</v>
      </c>
      <c r="AG59" t="n">
        <v>4.212962962962963</v>
      </c>
      <c r="AH59" t="n">
        <v>193353.6819036712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156.1038849090613</v>
      </c>
      <c r="AB60" t="n">
        <v>213.5882221498367</v>
      </c>
      <c r="AC60" t="n">
        <v>193.2036620008699</v>
      </c>
      <c r="AD60" t="n">
        <v>156103.8849090613</v>
      </c>
      <c r="AE60" t="n">
        <v>213588.2221498367</v>
      </c>
      <c r="AF60" t="n">
        <v>6.675089693553287e-06</v>
      </c>
      <c r="AG60" t="n">
        <v>4.212962962962963</v>
      </c>
      <c r="AH60" t="n">
        <v>193203.6620008699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  <c r="AA61" t="n">
        <v>155.8749411812269</v>
      </c>
      <c r="AB61" t="n">
        <v>213.2749712411294</v>
      </c>
      <c r="AC61" t="n">
        <v>192.9203073192392</v>
      </c>
      <c r="AD61" t="n">
        <v>155874.9411812269</v>
      </c>
      <c r="AE61" t="n">
        <v>213274.9712411294</v>
      </c>
      <c r="AF61" t="n">
        <v>6.673729274650201e-06</v>
      </c>
      <c r="AG61" t="n">
        <v>4.212962962962963</v>
      </c>
      <c r="AH61" t="n">
        <v>192920.3073192392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155.6107839346642</v>
      </c>
      <c r="AB62" t="n">
        <v>212.9135396425872</v>
      </c>
      <c r="AC62" t="n">
        <v>192.5933702451893</v>
      </c>
      <c r="AD62" t="n">
        <v>155610.7839346642</v>
      </c>
      <c r="AE62" t="n">
        <v>212913.5396425872</v>
      </c>
      <c r="AF62" t="n">
        <v>6.672271682968322e-06</v>
      </c>
      <c r="AG62" t="n">
        <v>4.212962962962963</v>
      </c>
      <c r="AH62" t="n">
        <v>192593.3702451893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  <c r="AA63" t="n">
        <v>155.097691191578</v>
      </c>
      <c r="AB63" t="n">
        <v>212.2115035154429</v>
      </c>
      <c r="AC63" t="n">
        <v>191.9583354607055</v>
      </c>
      <c r="AD63" t="n">
        <v>155097.691191578</v>
      </c>
      <c r="AE63" t="n">
        <v>212211.5035154429</v>
      </c>
      <c r="AF63" t="n">
        <v>6.670425400171275e-06</v>
      </c>
      <c r="AG63" t="n">
        <v>4.215856481481482</v>
      </c>
      <c r="AH63" t="n">
        <v>191958.3354607054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  <c r="AA64" t="n">
        <v>154.861854454125</v>
      </c>
      <c r="AB64" t="n">
        <v>211.8888212868772</v>
      </c>
      <c r="AC64" t="n">
        <v>191.6664495711467</v>
      </c>
      <c r="AD64" t="n">
        <v>154861.854454125</v>
      </c>
      <c r="AE64" t="n">
        <v>211888.8212868772</v>
      </c>
      <c r="AF64" t="n">
        <v>6.698702678799724e-06</v>
      </c>
      <c r="AG64" t="n">
        <v>4.19849537037037</v>
      </c>
      <c r="AH64" t="n">
        <v>191666.4495711467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154.7182940373992</v>
      </c>
      <c r="AB65" t="n">
        <v>211.6923955912745</v>
      </c>
      <c r="AC65" t="n">
        <v>191.488770468247</v>
      </c>
      <c r="AD65" t="n">
        <v>154718.2940373992</v>
      </c>
      <c r="AE65" t="n">
        <v>211692.3955912745</v>
      </c>
      <c r="AF65" t="n">
        <v>6.702589589951401e-06</v>
      </c>
      <c r="AG65" t="n">
        <v>4.195601851851852</v>
      </c>
      <c r="AH65" t="n">
        <v>191488.770468247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154.8720103231827</v>
      </c>
      <c r="AB66" t="n">
        <v>211.9027169949673</v>
      </c>
      <c r="AC66" t="n">
        <v>191.6790190923593</v>
      </c>
      <c r="AD66" t="n">
        <v>154872.0103231827</v>
      </c>
      <c r="AE66" t="n">
        <v>211902.7169949673</v>
      </c>
      <c r="AF66" t="n">
        <v>6.699868752145227e-06</v>
      </c>
      <c r="AG66" t="n">
        <v>4.195601851851852</v>
      </c>
      <c r="AH66" t="n">
        <v>191679.0190923593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154.7126460109205</v>
      </c>
      <c r="AB67" t="n">
        <v>211.684667712273</v>
      </c>
      <c r="AC67" t="n">
        <v>191.4817801271713</v>
      </c>
      <c r="AD67" t="n">
        <v>154712.6460109205</v>
      </c>
      <c r="AE67" t="n">
        <v>211684.667712273</v>
      </c>
      <c r="AF67" t="n">
        <v>6.704630218306032e-06</v>
      </c>
      <c r="AG67" t="n">
        <v>4.192708333333333</v>
      </c>
      <c r="AH67" t="n">
        <v>191481.7801271713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154.2752154552215</v>
      </c>
      <c r="AB68" t="n">
        <v>211.0861559278919</v>
      </c>
      <c r="AC68" t="n">
        <v>190.9403894674747</v>
      </c>
      <c r="AD68" t="n">
        <v>154275.2154552215</v>
      </c>
      <c r="AE68" t="n">
        <v>211086.1559278919</v>
      </c>
      <c r="AF68" t="n">
        <v>6.709197338909251e-06</v>
      </c>
      <c r="AG68" t="n">
        <v>4.189814814814815</v>
      </c>
      <c r="AH68" t="n">
        <v>190940.3894674747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154.0846471935431</v>
      </c>
      <c r="AB69" t="n">
        <v>210.8254120249852</v>
      </c>
      <c r="AC69" t="n">
        <v>190.704530596705</v>
      </c>
      <c r="AD69" t="n">
        <v>154084.6471935431</v>
      </c>
      <c r="AE69" t="n">
        <v>210825.4120249852</v>
      </c>
      <c r="AF69" t="n">
        <v>6.70608780998791e-06</v>
      </c>
      <c r="AG69" t="n">
        <v>4.192708333333333</v>
      </c>
      <c r="AH69" t="n">
        <v>190704.530596705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153.9495341919793</v>
      </c>
      <c r="AB70" t="n">
        <v>210.6405444554809</v>
      </c>
      <c r="AC70" t="n">
        <v>190.5373065285708</v>
      </c>
      <c r="AD70" t="n">
        <v>153949.5341919793</v>
      </c>
      <c r="AE70" t="n">
        <v>210640.5444554809</v>
      </c>
      <c r="AF70" t="n">
        <v>6.706282155545494e-06</v>
      </c>
      <c r="AG70" t="n">
        <v>4.192708333333333</v>
      </c>
      <c r="AH70" t="n">
        <v>190537.3065285708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153.6383224326035</v>
      </c>
      <c r="AB71" t="n">
        <v>210.2147307966092</v>
      </c>
      <c r="AC71" t="n">
        <v>190.1521319276685</v>
      </c>
      <c r="AD71" t="n">
        <v>153638.3224326035</v>
      </c>
      <c r="AE71" t="n">
        <v>210214.7307966092</v>
      </c>
      <c r="AF71" t="n">
        <v>6.705504773315159e-06</v>
      </c>
      <c r="AG71" t="n">
        <v>4.192708333333333</v>
      </c>
      <c r="AH71" t="n">
        <v>190152.1319276685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153.4324886764227</v>
      </c>
      <c r="AB72" t="n">
        <v>209.9330999706583</v>
      </c>
      <c r="AC72" t="n">
        <v>189.8973795524749</v>
      </c>
      <c r="AD72" t="n">
        <v>153432.4886764227</v>
      </c>
      <c r="AE72" t="n">
        <v>209933.0999706583</v>
      </c>
      <c r="AF72" t="n">
        <v>6.705407600536366e-06</v>
      </c>
      <c r="AG72" t="n">
        <v>4.192708333333333</v>
      </c>
      <c r="AH72" t="n">
        <v>189897.3795524749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152.8407881177002</v>
      </c>
      <c r="AB73" t="n">
        <v>209.1235091622283</v>
      </c>
      <c r="AC73" t="n">
        <v>189.1650549545334</v>
      </c>
      <c r="AD73" t="n">
        <v>152840.7881177002</v>
      </c>
      <c r="AE73" t="n">
        <v>209123.5091622283</v>
      </c>
      <c r="AF73" t="n">
        <v>6.705699118872743e-06</v>
      </c>
      <c r="AG73" t="n">
        <v>4.192708333333333</v>
      </c>
      <c r="AH73" t="n">
        <v>189165.0549545334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152.2995331805051</v>
      </c>
      <c r="AB74" t="n">
        <v>208.3829402786756</v>
      </c>
      <c r="AC74" t="n">
        <v>188.4951649258318</v>
      </c>
      <c r="AD74" t="n">
        <v>152299.533180505</v>
      </c>
      <c r="AE74" t="n">
        <v>208382.9402786756</v>
      </c>
      <c r="AF74" t="n">
        <v>6.735628334740654e-06</v>
      </c>
      <c r="AG74" t="n">
        <v>4.175347222222222</v>
      </c>
      <c r="AH74" t="n">
        <v>188495.1649258318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  <c r="AA75" t="n">
        <v>152.2576190486557</v>
      </c>
      <c r="AB75" t="n">
        <v>208.3255915143585</v>
      </c>
      <c r="AC75" t="n">
        <v>188.4432894470916</v>
      </c>
      <c r="AD75" t="n">
        <v>152257.6190486557</v>
      </c>
      <c r="AE75" t="n">
        <v>208325.5915143585</v>
      </c>
      <c r="AF75" t="n">
        <v>6.738251999768037e-06</v>
      </c>
      <c r="AG75" t="n">
        <v>4.172453703703703</v>
      </c>
      <c r="AH75" t="n">
        <v>188443.2894470916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  <c r="AA76" t="n">
        <v>152.2926333794013</v>
      </c>
      <c r="AB76" t="n">
        <v>208.3734996664079</v>
      </c>
      <c r="AC76" t="n">
        <v>188.4866253123489</v>
      </c>
      <c r="AD76" t="n">
        <v>152292.6333794013</v>
      </c>
      <c r="AE76" t="n">
        <v>208373.4996664079</v>
      </c>
      <c r="AF76" t="n">
        <v>6.736794408086156e-06</v>
      </c>
      <c r="AG76" t="n">
        <v>4.172453703703703</v>
      </c>
      <c r="AH76" t="n">
        <v>188486.6253123489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  <c r="AA77" t="n">
        <v>152.4466390474378</v>
      </c>
      <c r="AB77" t="n">
        <v>208.5842170156658</v>
      </c>
      <c r="AC77" t="n">
        <v>188.6772320935374</v>
      </c>
      <c r="AD77" t="n">
        <v>152446.6390474378</v>
      </c>
      <c r="AE77" t="n">
        <v>208584.2170156658</v>
      </c>
      <c r="AF77" t="n">
        <v>6.734850952510318e-06</v>
      </c>
      <c r="AG77" t="n">
        <v>4.175347222222222</v>
      </c>
      <c r="AH77" t="n">
        <v>188677.2320935374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  <c r="AA78" t="n">
        <v>152.5002078805765</v>
      </c>
      <c r="AB78" t="n">
        <v>208.6575122564564</v>
      </c>
      <c r="AC78" t="n">
        <v>188.7435321394174</v>
      </c>
      <c r="AD78" t="n">
        <v>152500.2078805765</v>
      </c>
      <c r="AE78" t="n">
        <v>208657.5122564564</v>
      </c>
      <c r="AF78" t="n">
        <v>6.734365088616358e-06</v>
      </c>
      <c r="AG78" t="n">
        <v>4.175347222222222</v>
      </c>
      <c r="AH78" t="n">
        <v>188743.5321394174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152.4733830085719</v>
      </c>
      <c r="AB79" t="n">
        <v>208.6208092831497</v>
      </c>
      <c r="AC79" t="n">
        <v>188.7103320463702</v>
      </c>
      <c r="AD79" t="n">
        <v>152473.3830085719</v>
      </c>
      <c r="AE79" t="n">
        <v>208620.8092831497</v>
      </c>
      <c r="AF79" t="n">
        <v>6.73650288974978e-06</v>
      </c>
      <c r="AG79" t="n">
        <v>4.172453703703703</v>
      </c>
      <c r="AH79" t="n">
        <v>188710.3320463702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152.5538767066609</v>
      </c>
      <c r="AB80" t="n">
        <v>208.7309443120064</v>
      </c>
      <c r="AC80" t="n">
        <v>188.8099559426484</v>
      </c>
      <c r="AD80" t="n">
        <v>152553.8767066609</v>
      </c>
      <c r="AE80" t="n">
        <v>208730.9443120064</v>
      </c>
      <c r="AF80" t="n">
        <v>6.734948125289111e-06</v>
      </c>
      <c r="AG80" t="n">
        <v>4.175347222222222</v>
      </c>
      <c r="AH80" t="n">
        <v>188809.9559426484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2.9469</v>
      </c>
      <c r="E2" t="n">
        <v>33.93</v>
      </c>
      <c r="F2" t="n">
        <v>18.71</v>
      </c>
      <c r="G2" t="n">
        <v>4.76</v>
      </c>
      <c r="H2" t="n">
        <v>0.06</v>
      </c>
      <c r="I2" t="n">
        <v>236</v>
      </c>
      <c r="J2" t="n">
        <v>274.09</v>
      </c>
      <c r="K2" t="n">
        <v>60.56</v>
      </c>
      <c r="L2" t="n">
        <v>1</v>
      </c>
      <c r="M2" t="n">
        <v>234</v>
      </c>
      <c r="N2" t="n">
        <v>72.53</v>
      </c>
      <c r="O2" t="n">
        <v>34038.11</v>
      </c>
      <c r="P2" t="n">
        <v>324.01</v>
      </c>
      <c r="Q2" t="n">
        <v>461.16</v>
      </c>
      <c r="R2" t="n">
        <v>275.24</v>
      </c>
      <c r="S2" t="n">
        <v>32.19</v>
      </c>
      <c r="T2" t="n">
        <v>116483.32</v>
      </c>
      <c r="U2" t="n">
        <v>0.12</v>
      </c>
      <c r="V2" t="n">
        <v>0.48</v>
      </c>
      <c r="W2" t="n">
        <v>1.83</v>
      </c>
      <c r="X2" t="n">
        <v>7.16</v>
      </c>
      <c r="Y2" t="n">
        <v>1</v>
      </c>
      <c r="Z2" t="n">
        <v>10</v>
      </c>
      <c r="AA2" t="n">
        <v>545.5999343525754</v>
      </c>
      <c r="AB2" t="n">
        <v>746.5139003515105</v>
      </c>
      <c r="AC2" t="n">
        <v>675.2676614408014</v>
      </c>
      <c r="AD2" t="n">
        <v>545599.9343525753</v>
      </c>
      <c r="AE2" t="n">
        <v>746513.9003515105</v>
      </c>
      <c r="AF2" t="n">
        <v>2.593440081370497e-06</v>
      </c>
      <c r="AG2" t="n">
        <v>9.817708333333334</v>
      </c>
      <c r="AH2" t="n">
        <v>675267.6614408013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3.5623</v>
      </c>
      <c r="E3" t="n">
        <v>28.07</v>
      </c>
      <c r="F3" t="n">
        <v>16.5</v>
      </c>
      <c r="G3" t="n">
        <v>5.96</v>
      </c>
      <c r="H3" t="n">
        <v>0.08</v>
      </c>
      <c r="I3" t="n">
        <v>166</v>
      </c>
      <c r="J3" t="n">
        <v>274.57</v>
      </c>
      <c r="K3" t="n">
        <v>60.56</v>
      </c>
      <c r="L3" t="n">
        <v>1.25</v>
      </c>
      <c r="M3" t="n">
        <v>164</v>
      </c>
      <c r="N3" t="n">
        <v>72.76000000000001</v>
      </c>
      <c r="O3" t="n">
        <v>34097.72</v>
      </c>
      <c r="P3" t="n">
        <v>285.48</v>
      </c>
      <c r="Q3" t="n">
        <v>460.83</v>
      </c>
      <c r="R3" t="n">
        <v>201.88</v>
      </c>
      <c r="S3" t="n">
        <v>32.19</v>
      </c>
      <c r="T3" t="n">
        <v>80151.84</v>
      </c>
      <c r="U3" t="n">
        <v>0.16</v>
      </c>
      <c r="V3" t="n">
        <v>0.54</v>
      </c>
      <c r="W3" t="n">
        <v>1.75</v>
      </c>
      <c r="X3" t="n">
        <v>4.96</v>
      </c>
      <c r="Y3" t="n">
        <v>1</v>
      </c>
      <c r="Z3" t="n">
        <v>10</v>
      </c>
      <c r="AA3" t="n">
        <v>424.8999090241496</v>
      </c>
      <c r="AB3" t="n">
        <v>581.3668007878545</v>
      </c>
      <c r="AC3" t="n">
        <v>525.8819692740904</v>
      </c>
      <c r="AD3" t="n">
        <v>424899.9090241496</v>
      </c>
      <c r="AE3" t="n">
        <v>581366.8007878545</v>
      </c>
      <c r="AF3" t="n">
        <v>3.135027181738818e-06</v>
      </c>
      <c r="AG3" t="n">
        <v>8.122106481481483</v>
      </c>
      <c r="AH3" t="n">
        <v>525881.9692740904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4.0053</v>
      </c>
      <c r="E4" t="n">
        <v>24.97</v>
      </c>
      <c r="F4" t="n">
        <v>15.33</v>
      </c>
      <c r="G4" t="n">
        <v>7.13</v>
      </c>
      <c r="H4" t="n">
        <v>0.1</v>
      </c>
      <c r="I4" t="n">
        <v>129</v>
      </c>
      <c r="J4" t="n">
        <v>275.05</v>
      </c>
      <c r="K4" t="n">
        <v>60.56</v>
      </c>
      <c r="L4" t="n">
        <v>1.5</v>
      </c>
      <c r="M4" t="n">
        <v>127</v>
      </c>
      <c r="N4" t="n">
        <v>73</v>
      </c>
      <c r="O4" t="n">
        <v>34157.42</v>
      </c>
      <c r="P4" t="n">
        <v>264.92</v>
      </c>
      <c r="Q4" t="n">
        <v>460.79</v>
      </c>
      <c r="R4" t="n">
        <v>164.33</v>
      </c>
      <c r="S4" t="n">
        <v>32.19</v>
      </c>
      <c r="T4" t="n">
        <v>61560.12</v>
      </c>
      <c r="U4" t="n">
        <v>0.2</v>
      </c>
      <c r="V4" t="n">
        <v>0.58</v>
      </c>
      <c r="W4" t="n">
        <v>1.66</v>
      </c>
      <c r="X4" t="n">
        <v>3.79</v>
      </c>
      <c r="Y4" t="n">
        <v>1</v>
      </c>
      <c r="Z4" t="n">
        <v>10</v>
      </c>
      <c r="AA4" t="n">
        <v>354.6195760852506</v>
      </c>
      <c r="AB4" t="n">
        <v>485.2061487113894</v>
      </c>
      <c r="AC4" t="n">
        <v>438.8987548694805</v>
      </c>
      <c r="AD4" t="n">
        <v>354619.5760852506</v>
      </c>
      <c r="AE4" t="n">
        <v>485206.1487113894</v>
      </c>
      <c r="AF4" t="n">
        <v>3.524892448984782e-06</v>
      </c>
      <c r="AG4" t="n">
        <v>7.22511574074074</v>
      </c>
      <c r="AH4" t="n">
        <v>438898.7548694805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4.3528</v>
      </c>
      <c r="E5" t="n">
        <v>22.97</v>
      </c>
      <c r="F5" t="n">
        <v>14.59</v>
      </c>
      <c r="G5" t="n">
        <v>8.34</v>
      </c>
      <c r="H5" t="n">
        <v>0.11</v>
      </c>
      <c r="I5" t="n">
        <v>105</v>
      </c>
      <c r="J5" t="n">
        <v>275.54</v>
      </c>
      <c r="K5" t="n">
        <v>60.56</v>
      </c>
      <c r="L5" t="n">
        <v>1.75</v>
      </c>
      <c r="M5" t="n">
        <v>103</v>
      </c>
      <c r="N5" t="n">
        <v>73.23</v>
      </c>
      <c r="O5" t="n">
        <v>34217.22</v>
      </c>
      <c r="P5" t="n">
        <v>251.82</v>
      </c>
      <c r="Q5" t="n">
        <v>460.76</v>
      </c>
      <c r="R5" t="n">
        <v>139.98</v>
      </c>
      <c r="S5" t="n">
        <v>32.19</v>
      </c>
      <c r="T5" t="n">
        <v>49506.88</v>
      </c>
      <c r="U5" t="n">
        <v>0.23</v>
      </c>
      <c r="V5" t="n">
        <v>0.61</v>
      </c>
      <c r="W5" t="n">
        <v>1.62</v>
      </c>
      <c r="X5" t="n">
        <v>3.05</v>
      </c>
      <c r="Y5" t="n">
        <v>1</v>
      </c>
      <c r="Z5" t="n">
        <v>10</v>
      </c>
      <c r="AA5" t="n">
        <v>328.1454089309996</v>
      </c>
      <c r="AB5" t="n">
        <v>448.9830252531186</v>
      </c>
      <c r="AC5" t="n">
        <v>406.1327154745939</v>
      </c>
      <c r="AD5" t="n">
        <v>328145.4089309996</v>
      </c>
      <c r="AE5" t="n">
        <v>448983.0252531186</v>
      </c>
      <c r="AF5" t="n">
        <v>3.830712269228512e-06</v>
      </c>
      <c r="AG5" t="n">
        <v>6.646412037037037</v>
      </c>
      <c r="AH5" t="n">
        <v>406132.7154745939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4.6172</v>
      </c>
      <c r="E6" t="n">
        <v>21.66</v>
      </c>
      <c r="F6" t="n">
        <v>14.11</v>
      </c>
      <c r="G6" t="n">
        <v>9.51</v>
      </c>
      <c r="H6" t="n">
        <v>0.13</v>
      </c>
      <c r="I6" t="n">
        <v>89</v>
      </c>
      <c r="J6" t="n">
        <v>276.02</v>
      </c>
      <c r="K6" t="n">
        <v>60.56</v>
      </c>
      <c r="L6" t="n">
        <v>2</v>
      </c>
      <c r="M6" t="n">
        <v>87</v>
      </c>
      <c r="N6" t="n">
        <v>73.47</v>
      </c>
      <c r="O6" t="n">
        <v>34277.1</v>
      </c>
      <c r="P6" t="n">
        <v>243.34</v>
      </c>
      <c r="Q6" t="n">
        <v>460.73</v>
      </c>
      <c r="R6" t="n">
        <v>124.26</v>
      </c>
      <c r="S6" t="n">
        <v>32.19</v>
      </c>
      <c r="T6" t="n">
        <v>41729.64</v>
      </c>
      <c r="U6" t="n">
        <v>0.26</v>
      </c>
      <c r="V6" t="n">
        <v>0.63</v>
      </c>
      <c r="W6" t="n">
        <v>1.59</v>
      </c>
      <c r="X6" t="n">
        <v>2.57</v>
      </c>
      <c r="Y6" t="n">
        <v>1</v>
      </c>
      <c r="Z6" t="n">
        <v>10</v>
      </c>
      <c r="AA6" t="n">
        <v>298.8750010205047</v>
      </c>
      <c r="AB6" t="n">
        <v>408.9339618307193</v>
      </c>
      <c r="AC6" t="n">
        <v>369.9058784560149</v>
      </c>
      <c r="AD6" t="n">
        <v>298875.0010205047</v>
      </c>
      <c r="AE6" t="n">
        <v>408933.9618307193</v>
      </c>
      <c r="AF6" t="n">
        <v>4.063399349724748e-06</v>
      </c>
      <c r="AG6" t="n">
        <v>6.267361111111112</v>
      </c>
      <c r="AH6" t="n">
        <v>369905.8784560148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4.8398</v>
      </c>
      <c r="E7" t="n">
        <v>20.66</v>
      </c>
      <c r="F7" t="n">
        <v>13.74</v>
      </c>
      <c r="G7" t="n">
        <v>10.71</v>
      </c>
      <c r="H7" t="n">
        <v>0.14</v>
      </c>
      <c r="I7" t="n">
        <v>77</v>
      </c>
      <c r="J7" t="n">
        <v>276.51</v>
      </c>
      <c r="K7" t="n">
        <v>60.56</v>
      </c>
      <c r="L7" t="n">
        <v>2.25</v>
      </c>
      <c r="M7" t="n">
        <v>75</v>
      </c>
      <c r="N7" t="n">
        <v>73.70999999999999</v>
      </c>
      <c r="O7" t="n">
        <v>34337.08</v>
      </c>
      <c r="P7" t="n">
        <v>236.68</v>
      </c>
      <c r="Q7" t="n">
        <v>460.8</v>
      </c>
      <c r="R7" t="n">
        <v>112.41</v>
      </c>
      <c r="S7" t="n">
        <v>32.19</v>
      </c>
      <c r="T7" t="n">
        <v>35861.52</v>
      </c>
      <c r="U7" t="n">
        <v>0.29</v>
      </c>
      <c r="V7" t="n">
        <v>0.65</v>
      </c>
      <c r="W7" t="n">
        <v>1.57</v>
      </c>
      <c r="X7" t="n">
        <v>2.2</v>
      </c>
      <c r="Y7" t="n">
        <v>1</v>
      </c>
      <c r="Z7" t="n">
        <v>10</v>
      </c>
      <c r="AA7" t="n">
        <v>286.6599680919153</v>
      </c>
      <c r="AB7" t="n">
        <v>392.2208148886035</v>
      </c>
      <c r="AC7" t="n">
        <v>354.7878108010054</v>
      </c>
      <c r="AD7" t="n">
        <v>286659.9680919154</v>
      </c>
      <c r="AE7" t="n">
        <v>392220.8148886035</v>
      </c>
      <c r="AF7" t="n">
        <v>4.25930004608807e-06</v>
      </c>
      <c r="AG7" t="n">
        <v>5.97800925925926</v>
      </c>
      <c r="AH7" t="n">
        <v>354787.8108010055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5.0109</v>
      </c>
      <c r="E8" t="n">
        <v>19.96</v>
      </c>
      <c r="F8" t="n">
        <v>13.5</v>
      </c>
      <c r="G8" t="n">
        <v>11.92</v>
      </c>
      <c r="H8" t="n">
        <v>0.16</v>
      </c>
      <c r="I8" t="n">
        <v>68</v>
      </c>
      <c r="J8" t="n">
        <v>277</v>
      </c>
      <c r="K8" t="n">
        <v>60.56</v>
      </c>
      <c r="L8" t="n">
        <v>2.5</v>
      </c>
      <c r="M8" t="n">
        <v>66</v>
      </c>
      <c r="N8" t="n">
        <v>73.94</v>
      </c>
      <c r="O8" t="n">
        <v>34397.15</v>
      </c>
      <c r="P8" t="n">
        <v>232.41</v>
      </c>
      <c r="Q8" t="n">
        <v>460.76</v>
      </c>
      <c r="R8" t="n">
        <v>104.79</v>
      </c>
      <c r="S8" t="n">
        <v>32.19</v>
      </c>
      <c r="T8" t="n">
        <v>32096.54</v>
      </c>
      <c r="U8" t="n">
        <v>0.31</v>
      </c>
      <c r="V8" t="n">
        <v>0.66</v>
      </c>
      <c r="W8" t="n">
        <v>1.55</v>
      </c>
      <c r="X8" t="n">
        <v>1.97</v>
      </c>
      <c r="Y8" t="n">
        <v>1</v>
      </c>
      <c r="Z8" t="n">
        <v>10</v>
      </c>
      <c r="AA8" t="n">
        <v>265.9015684538186</v>
      </c>
      <c r="AB8" t="n">
        <v>363.818256707801</v>
      </c>
      <c r="AC8" t="n">
        <v>329.095952909738</v>
      </c>
      <c r="AD8" t="n">
        <v>265901.5684538186</v>
      </c>
      <c r="AE8" t="n">
        <v>363818.256707801</v>
      </c>
      <c r="AF8" t="n">
        <v>4.409877805062753e-06</v>
      </c>
      <c r="AG8" t="n">
        <v>5.775462962962963</v>
      </c>
      <c r="AH8" t="n">
        <v>329095.952909738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5.1588</v>
      </c>
      <c r="E9" t="n">
        <v>19.38</v>
      </c>
      <c r="F9" t="n">
        <v>13.3</v>
      </c>
      <c r="G9" t="n">
        <v>13.08</v>
      </c>
      <c r="H9" t="n">
        <v>0.18</v>
      </c>
      <c r="I9" t="n">
        <v>61</v>
      </c>
      <c r="J9" t="n">
        <v>277.48</v>
      </c>
      <c r="K9" t="n">
        <v>60.56</v>
      </c>
      <c r="L9" t="n">
        <v>2.75</v>
      </c>
      <c r="M9" t="n">
        <v>59</v>
      </c>
      <c r="N9" t="n">
        <v>74.18000000000001</v>
      </c>
      <c r="O9" t="n">
        <v>34457.31</v>
      </c>
      <c r="P9" t="n">
        <v>228.63</v>
      </c>
      <c r="Q9" t="n">
        <v>460.74</v>
      </c>
      <c r="R9" t="n">
        <v>98.05</v>
      </c>
      <c r="S9" t="n">
        <v>32.19</v>
      </c>
      <c r="T9" t="n">
        <v>28761.91</v>
      </c>
      <c r="U9" t="n">
        <v>0.33</v>
      </c>
      <c r="V9" t="n">
        <v>0.67</v>
      </c>
      <c r="W9" t="n">
        <v>1.55</v>
      </c>
      <c r="X9" t="n">
        <v>1.76</v>
      </c>
      <c r="Y9" t="n">
        <v>1</v>
      </c>
      <c r="Z9" t="n">
        <v>10</v>
      </c>
      <c r="AA9" t="n">
        <v>259.38787162723</v>
      </c>
      <c r="AB9" t="n">
        <v>354.9059293456398</v>
      </c>
      <c r="AC9" t="n">
        <v>321.0342055624914</v>
      </c>
      <c r="AD9" t="n">
        <v>259387.87162723</v>
      </c>
      <c r="AE9" t="n">
        <v>354905.9293456398</v>
      </c>
      <c r="AF9" t="n">
        <v>4.540038240786631e-06</v>
      </c>
      <c r="AG9" t="n">
        <v>5.607638888888889</v>
      </c>
      <c r="AH9" t="n">
        <v>321034.2055624914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5.3005</v>
      </c>
      <c r="E10" t="n">
        <v>18.87</v>
      </c>
      <c r="F10" t="n">
        <v>13.09</v>
      </c>
      <c r="G10" t="n">
        <v>14.28</v>
      </c>
      <c r="H10" t="n">
        <v>0.19</v>
      </c>
      <c r="I10" t="n">
        <v>55</v>
      </c>
      <c r="J10" t="n">
        <v>277.97</v>
      </c>
      <c r="K10" t="n">
        <v>60.56</v>
      </c>
      <c r="L10" t="n">
        <v>3</v>
      </c>
      <c r="M10" t="n">
        <v>53</v>
      </c>
      <c r="N10" t="n">
        <v>74.42</v>
      </c>
      <c r="O10" t="n">
        <v>34517.57</v>
      </c>
      <c r="P10" t="n">
        <v>224.84</v>
      </c>
      <c r="Q10" t="n">
        <v>460.75</v>
      </c>
      <c r="R10" t="n">
        <v>91.26000000000001</v>
      </c>
      <c r="S10" t="n">
        <v>32.19</v>
      </c>
      <c r="T10" t="n">
        <v>25395.96</v>
      </c>
      <c r="U10" t="n">
        <v>0.35</v>
      </c>
      <c r="V10" t="n">
        <v>0.68</v>
      </c>
      <c r="W10" t="n">
        <v>1.54</v>
      </c>
      <c r="X10" t="n">
        <v>1.56</v>
      </c>
      <c r="Y10" t="n">
        <v>1</v>
      </c>
      <c r="Z10" t="n">
        <v>10</v>
      </c>
      <c r="AA10" t="n">
        <v>253.1951305464701</v>
      </c>
      <c r="AB10" t="n">
        <v>346.4327477943256</v>
      </c>
      <c r="AC10" t="n">
        <v>313.3696925663539</v>
      </c>
      <c r="AD10" t="n">
        <v>253195.1305464701</v>
      </c>
      <c r="AE10" t="n">
        <v>346432.7477943256</v>
      </c>
      <c r="AF10" t="n">
        <v>4.664742322883139e-06</v>
      </c>
      <c r="AG10" t="n">
        <v>5.460069444444446</v>
      </c>
      <c r="AH10" t="n">
        <v>313369.6925663539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5.3878</v>
      </c>
      <c r="E11" t="n">
        <v>18.56</v>
      </c>
      <c r="F11" t="n">
        <v>13</v>
      </c>
      <c r="G11" t="n">
        <v>15.29</v>
      </c>
      <c r="H11" t="n">
        <v>0.21</v>
      </c>
      <c r="I11" t="n">
        <v>51</v>
      </c>
      <c r="J11" t="n">
        <v>278.46</v>
      </c>
      <c r="K11" t="n">
        <v>60.56</v>
      </c>
      <c r="L11" t="n">
        <v>3.25</v>
      </c>
      <c r="M11" t="n">
        <v>49</v>
      </c>
      <c r="N11" t="n">
        <v>74.66</v>
      </c>
      <c r="O11" t="n">
        <v>34577.92</v>
      </c>
      <c r="P11" t="n">
        <v>223.04</v>
      </c>
      <c r="Q11" t="n">
        <v>460.76</v>
      </c>
      <c r="R11" t="n">
        <v>87.89</v>
      </c>
      <c r="S11" t="n">
        <v>32.19</v>
      </c>
      <c r="T11" t="n">
        <v>23731.61</v>
      </c>
      <c r="U11" t="n">
        <v>0.37</v>
      </c>
      <c r="V11" t="n">
        <v>0.6899999999999999</v>
      </c>
      <c r="W11" t="n">
        <v>1.54</v>
      </c>
      <c r="X11" t="n">
        <v>1.46</v>
      </c>
      <c r="Y11" t="n">
        <v>1</v>
      </c>
      <c r="Z11" t="n">
        <v>10</v>
      </c>
      <c r="AA11" t="n">
        <v>249.9789024932497</v>
      </c>
      <c r="AB11" t="n">
        <v>342.0321626819442</v>
      </c>
      <c r="AC11" t="n">
        <v>309.3890931208367</v>
      </c>
      <c r="AD11" t="n">
        <v>249978.9024932497</v>
      </c>
      <c r="AE11" t="n">
        <v>342032.1626819442</v>
      </c>
      <c r="AF11" t="n">
        <v>4.741571302184657e-06</v>
      </c>
      <c r="AG11" t="n">
        <v>5.37037037037037</v>
      </c>
      <c r="AH11" t="n">
        <v>309389.0931208367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5.4862</v>
      </c>
      <c r="E12" t="n">
        <v>18.23</v>
      </c>
      <c r="F12" t="n">
        <v>12.87</v>
      </c>
      <c r="G12" t="n">
        <v>16.43</v>
      </c>
      <c r="H12" t="n">
        <v>0.22</v>
      </c>
      <c r="I12" t="n">
        <v>47</v>
      </c>
      <c r="J12" t="n">
        <v>278.95</v>
      </c>
      <c r="K12" t="n">
        <v>60.56</v>
      </c>
      <c r="L12" t="n">
        <v>3.5</v>
      </c>
      <c r="M12" t="n">
        <v>45</v>
      </c>
      <c r="N12" t="n">
        <v>74.90000000000001</v>
      </c>
      <c r="O12" t="n">
        <v>34638.36</v>
      </c>
      <c r="P12" t="n">
        <v>220.69</v>
      </c>
      <c r="Q12" t="n">
        <v>460.74</v>
      </c>
      <c r="R12" t="n">
        <v>83.93000000000001</v>
      </c>
      <c r="S12" t="n">
        <v>32.19</v>
      </c>
      <c r="T12" t="n">
        <v>21772.18</v>
      </c>
      <c r="U12" t="n">
        <v>0.38</v>
      </c>
      <c r="V12" t="n">
        <v>0.6899999999999999</v>
      </c>
      <c r="W12" t="n">
        <v>1.53</v>
      </c>
      <c r="X12" t="n">
        <v>1.34</v>
      </c>
      <c r="Y12" t="n">
        <v>1</v>
      </c>
      <c r="Z12" t="n">
        <v>10</v>
      </c>
      <c r="AA12" t="n">
        <v>233.5121514790344</v>
      </c>
      <c r="AB12" t="n">
        <v>319.5016274825225</v>
      </c>
      <c r="AC12" t="n">
        <v>289.0088405790359</v>
      </c>
      <c r="AD12" t="n">
        <v>233512.1514790344</v>
      </c>
      <c r="AE12" t="n">
        <v>319501.6274825225</v>
      </c>
      <c r="AF12" t="n">
        <v>4.828168914593241e-06</v>
      </c>
      <c r="AG12" t="n">
        <v>5.27488425925926</v>
      </c>
      <c r="AH12" t="n">
        <v>289008.8405790359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5.5843</v>
      </c>
      <c r="E13" t="n">
        <v>17.91</v>
      </c>
      <c r="F13" t="n">
        <v>12.76</v>
      </c>
      <c r="G13" t="n">
        <v>17.81</v>
      </c>
      <c r="H13" t="n">
        <v>0.24</v>
      </c>
      <c r="I13" t="n">
        <v>43</v>
      </c>
      <c r="J13" t="n">
        <v>279.44</v>
      </c>
      <c r="K13" t="n">
        <v>60.56</v>
      </c>
      <c r="L13" t="n">
        <v>3.75</v>
      </c>
      <c r="M13" t="n">
        <v>41</v>
      </c>
      <c r="N13" t="n">
        <v>75.14</v>
      </c>
      <c r="O13" t="n">
        <v>34698.9</v>
      </c>
      <c r="P13" t="n">
        <v>218.54</v>
      </c>
      <c r="Q13" t="n">
        <v>460.75</v>
      </c>
      <c r="R13" t="n">
        <v>80.40000000000001</v>
      </c>
      <c r="S13" t="n">
        <v>32.19</v>
      </c>
      <c r="T13" t="n">
        <v>20028.97</v>
      </c>
      <c r="U13" t="n">
        <v>0.4</v>
      </c>
      <c r="V13" t="n">
        <v>0.7</v>
      </c>
      <c r="W13" t="n">
        <v>1.52</v>
      </c>
      <c r="X13" t="n">
        <v>1.23</v>
      </c>
      <c r="Y13" t="n">
        <v>1</v>
      </c>
      <c r="Z13" t="n">
        <v>10</v>
      </c>
      <c r="AA13" t="n">
        <v>230.0709099015305</v>
      </c>
      <c r="AB13" t="n">
        <v>314.7931689393203</v>
      </c>
      <c r="AC13" t="n">
        <v>284.7497507108323</v>
      </c>
      <c r="AD13" t="n">
        <v>230070.9099015305</v>
      </c>
      <c r="AE13" t="n">
        <v>314793.1689393203</v>
      </c>
      <c r="AF13" t="n">
        <v>4.914502509890824e-06</v>
      </c>
      <c r="AG13" t="n">
        <v>5.182291666666667</v>
      </c>
      <c r="AH13" t="n">
        <v>284749.7507108323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5.6688</v>
      </c>
      <c r="E14" t="n">
        <v>17.64</v>
      </c>
      <c r="F14" t="n">
        <v>12.65</v>
      </c>
      <c r="G14" t="n">
        <v>18.98</v>
      </c>
      <c r="H14" t="n">
        <v>0.25</v>
      </c>
      <c r="I14" t="n">
        <v>40</v>
      </c>
      <c r="J14" t="n">
        <v>279.94</v>
      </c>
      <c r="K14" t="n">
        <v>60.56</v>
      </c>
      <c r="L14" t="n">
        <v>4</v>
      </c>
      <c r="M14" t="n">
        <v>38</v>
      </c>
      <c r="N14" t="n">
        <v>75.38</v>
      </c>
      <c r="O14" t="n">
        <v>34759.54</v>
      </c>
      <c r="P14" t="n">
        <v>216.37</v>
      </c>
      <c r="Q14" t="n">
        <v>460.76</v>
      </c>
      <c r="R14" t="n">
        <v>76.45999999999999</v>
      </c>
      <c r="S14" t="n">
        <v>32.19</v>
      </c>
      <c r="T14" t="n">
        <v>18071.71</v>
      </c>
      <c r="U14" t="n">
        <v>0.42</v>
      </c>
      <c r="V14" t="n">
        <v>0.71</v>
      </c>
      <c r="W14" t="n">
        <v>1.52</v>
      </c>
      <c r="X14" t="n">
        <v>1.11</v>
      </c>
      <c r="Y14" t="n">
        <v>1</v>
      </c>
      <c r="Z14" t="n">
        <v>10</v>
      </c>
      <c r="AA14" t="n">
        <v>227.0311448527275</v>
      </c>
      <c r="AB14" t="n">
        <v>310.6340282945807</v>
      </c>
      <c r="AC14" t="n">
        <v>280.9875526118349</v>
      </c>
      <c r="AD14" t="n">
        <v>227031.1448527275</v>
      </c>
      <c r="AE14" t="n">
        <v>310634.0282945808</v>
      </c>
      <c r="AF14" t="n">
        <v>4.988867329489659e-06</v>
      </c>
      <c r="AG14" t="n">
        <v>5.104166666666667</v>
      </c>
      <c r="AH14" t="n">
        <v>280987.5526118349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5.7197</v>
      </c>
      <c r="E15" t="n">
        <v>17.48</v>
      </c>
      <c r="F15" t="n">
        <v>12.6</v>
      </c>
      <c r="G15" t="n">
        <v>19.89</v>
      </c>
      <c r="H15" t="n">
        <v>0.27</v>
      </c>
      <c r="I15" t="n">
        <v>38</v>
      </c>
      <c r="J15" t="n">
        <v>280.43</v>
      </c>
      <c r="K15" t="n">
        <v>60.56</v>
      </c>
      <c r="L15" t="n">
        <v>4.25</v>
      </c>
      <c r="M15" t="n">
        <v>36</v>
      </c>
      <c r="N15" t="n">
        <v>75.62</v>
      </c>
      <c r="O15" t="n">
        <v>34820.27</v>
      </c>
      <c r="P15" t="n">
        <v>215.21</v>
      </c>
      <c r="Q15" t="n">
        <v>460.71</v>
      </c>
      <c r="R15" t="n">
        <v>75.20999999999999</v>
      </c>
      <c r="S15" t="n">
        <v>32.19</v>
      </c>
      <c r="T15" t="n">
        <v>17457.92</v>
      </c>
      <c r="U15" t="n">
        <v>0.43</v>
      </c>
      <c r="V15" t="n">
        <v>0.71</v>
      </c>
      <c r="W15" t="n">
        <v>1.51</v>
      </c>
      <c r="X15" t="n">
        <v>1.06</v>
      </c>
      <c r="Y15" t="n">
        <v>1</v>
      </c>
      <c r="Z15" t="n">
        <v>10</v>
      </c>
      <c r="AA15" t="n">
        <v>225.3430357274664</v>
      </c>
      <c r="AB15" t="n">
        <v>308.3242829152812</v>
      </c>
      <c r="AC15" t="n">
        <v>278.8982460897869</v>
      </c>
      <c r="AD15" t="n">
        <v>225343.0357274664</v>
      </c>
      <c r="AE15" t="n">
        <v>308324.2829152812</v>
      </c>
      <c r="AF15" t="n">
        <v>5.033662232656294e-06</v>
      </c>
      <c r="AG15" t="n">
        <v>5.057870370370371</v>
      </c>
      <c r="AH15" t="n">
        <v>278898.2460897869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5.8016</v>
      </c>
      <c r="E16" t="n">
        <v>17.24</v>
      </c>
      <c r="F16" t="n">
        <v>12.51</v>
      </c>
      <c r="G16" t="n">
        <v>21.44</v>
      </c>
      <c r="H16" t="n">
        <v>0.29</v>
      </c>
      <c r="I16" t="n">
        <v>35</v>
      </c>
      <c r="J16" t="n">
        <v>280.92</v>
      </c>
      <c r="K16" t="n">
        <v>60.56</v>
      </c>
      <c r="L16" t="n">
        <v>4.5</v>
      </c>
      <c r="M16" t="n">
        <v>33</v>
      </c>
      <c r="N16" t="n">
        <v>75.87</v>
      </c>
      <c r="O16" t="n">
        <v>34881.09</v>
      </c>
      <c r="P16" t="n">
        <v>213.42</v>
      </c>
      <c r="Q16" t="n">
        <v>460.72</v>
      </c>
      <c r="R16" t="n">
        <v>72.13</v>
      </c>
      <c r="S16" t="n">
        <v>32.19</v>
      </c>
      <c r="T16" t="n">
        <v>15934.85</v>
      </c>
      <c r="U16" t="n">
        <v>0.45</v>
      </c>
      <c r="V16" t="n">
        <v>0.71</v>
      </c>
      <c r="W16" t="n">
        <v>1.51</v>
      </c>
      <c r="X16" t="n">
        <v>0.97</v>
      </c>
      <c r="Y16" t="n">
        <v>1</v>
      </c>
      <c r="Z16" t="n">
        <v>10</v>
      </c>
      <c r="AA16" t="n">
        <v>222.528633388074</v>
      </c>
      <c r="AB16" t="n">
        <v>304.4734934718581</v>
      </c>
      <c r="AC16" t="n">
        <v>275.4149705862261</v>
      </c>
      <c r="AD16" t="n">
        <v>222528.633388074</v>
      </c>
      <c r="AE16" t="n">
        <v>304473.4934718581</v>
      </c>
      <c r="AF16" t="n">
        <v>5.10573890395978e-06</v>
      </c>
      <c r="AG16" t="n">
        <v>4.988425925925926</v>
      </c>
      <c r="AH16" t="n">
        <v>275414.9705862261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5.8224</v>
      </c>
      <c r="E17" t="n">
        <v>17.18</v>
      </c>
      <c r="F17" t="n">
        <v>12.5</v>
      </c>
      <c r="G17" t="n">
        <v>22.06</v>
      </c>
      <c r="H17" t="n">
        <v>0.3</v>
      </c>
      <c r="I17" t="n">
        <v>34</v>
      </c>
      <c r="J17" t="n">
        <v>281.41</v>
      </c>
      <c r="K17" t="n">
        <v>60.56</v>
      </c>
      <c r="L17" t="n">
        <v>4.75</v>
      </c>
      <c r="M17" t="n">
        <v>32</v>
      </c>
      <c r="N17" t="n">
        <v>76.11</v>
      </c>
      <c r="O17" t="n">
        <v>34942.02</v>
      </c>
      <c r="P17" t="n">
        <v>213.11</v>
      </c>
      <c r="Q17" t="n">
        <v>460.74</v>
      </c>
      <c r="R17" t="n">
        <v>71.92</v>
      </c>
      <c r="S17" t="n">
        <v>32.19</v>
      </c>
      <c r="T17" t="n">
        <v>15834.25</v>
      </c>
      <c r="U17" t="n">
        <v>0.45</v>
      </c>
      <c r="V17" t="n">
        <v>0.72</v>
      </c>
      <c r="W17" t="n">
        <v>1.5</v>
      </c>
      <c r="X17" t="n">
        <v>0.96</v>
      </c>
      <c r="Y17" t="n">
        <v>1</v>
      </c>
      <c r="Z17" t="n">
        <v>10</v>
      </c>
      <c r="AA17" t="n">
        <v>221.9581373146896</v>
      </c>
      <c r="AB17" t="n">
        <v>303.6929155757436</v>
      </c>
      <c r="AC17" t="n">
        <v>274.7088899489684</v>
      </c>
      <c r="AD17" t="n">
        <v>221958.1373146896</v>
      </c>
      <c r="AE17" t="n">
        <v>303692.9155757436</v>
      </c>
      <c r="AF17" t="n">
        <v>5.124044090322571e-06</v>
      </c>
      <c r="AG17" t="n">
        <v>4.971064814814815</v>
      </c>
      <c r="AH17" t="n">
        <v>274708.8899489684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5.8742</v>
      </c>
      <c r="E18" t="n">
        <v>17.02</v>
      </c>
      <c r="F18" t="n">
        <v>12.45</v>
      </c>
      <c r="G18" t="n">
        <v>23.35</v>
      </c>
      <c r="H18" t="n">
        <v>0.32</v>
      </c>
      <c r="I18" t="n">
        <v>32</v>
      </c>
      <c r="J18" t="n">
        <v>281.91</v>
      </c>
      <c r="K18" t="n">
        <v>60.56</v>
      </c>
      <c r="L18" t="n">
        <v>5</v>
      </c>
      <c r="M18" t="n">
        <v>30</v>
      </c>
      <c r="N18" t="n">
        <v>76.34999999999999</v>
      </c>
      <c r="O18" t="n">
        <v>35003.04</v>
      </c>
      <c r="P18" t="n">
        <v>212.18</v>
      </c>
      <c r="Q18" t="n">
        <v>460.71</v>
      </c>
      <c r="R18" t="n">
        <v>70.3</v>
      </c>
      <c r="S18" t="n">
        <v>32.19</v>
      </c>
      <c r="T18" t="n">
        <v>15031.5</v>
      </c>
      <c r="U18" t="n">
        <v>0.46</v>
      </c>
      <c r="V18" t="n">
        <v>0.72</v>
      </c>
      <c r="W18" t="n">
        <v>1.5</v>
      </c>
      <c r="X18" t="n">
        <v>0.92</v>
      </c>
      <c r="Y18" t="n">
        <v>1</v>
      </c>
      <c r="Z18" t="n">
        <v>10</v>
      </c>
      <c r="AA18" t="n">
        <v>220.433719362248</v>
      </c>
      <c r="AB18" t="n">
        <v>301.6071396806404</v>
      </c>
      <c r="AC18" t="n">
        <v>272.8221775778883</v>
      </c>
      <c r="AD18" t="n">
        <v>220433.719362248</v>
      </c>
      <c r="AE18" t="n">
        <v>301607.1396806404</v>
      </c>
      <c r="AF18" t="n">
        <v>5.169631044822211e-06</v>
      </c>
      <c r="AG18" t="n">
        <v>4.924768518518518</v>
      </c>
      <c r="AH18" t="n">
        <v>272822.1775778884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5.9288</v>
      </c>
      <c r="E19" t="n">
        <v>16.87</v>
      </c>
      <c r="F19" t="n">
        <v>12.4</v>
      </c>
      <c r="G19" t="n">
        <v>24.8</v>
      </c>
      <c r="H19" t="n">
        <v>0.33</v>
      </c>
      <c r="I19" t="n">
        <v>30</v>
      </c>
      <c r="J19" t="n">
        <v>282.4</v>
      </c>
      <c r="K19" t="n">
        <v>60.56</v>
      </c>
      <c r="L19" t="n">
        <v>5.25</v>
      </c>
      <c r="M19" t="n">
        <v>28</v>
      </c>
      <c r="N19" t="n">
        <v>76.59999999999999</v>
      </c>
      <c r="O19" t="n">
        <v>35064.15</v>
      </c>
      <c r="P19" t="n">
        <v>211.09</v>
      </c>
      <c r="Q19" t="n">
        <v>460.71</v>
      </c>
      <c r="R19" t="n">
        <v>68.51000000000001</v>
      </c>
      <c r="S19" t="n">
        <v>32.19</v>
      </c>
      <c r="T19" t="n">
        <v>14149.15</v>
      </c>
      <c r="U19" t="n">
        <v>0.47</v>
      </c>
      <c r="V19" t="n">
        <v>0.72</v>
      </c>
      <c r="W19" t="n">
        <v>1.5</v>
      </c>
      <c r="X19" t="n">
        <v>0.86</v>
      </c>
      <c r="Y19" t="n">
        <v>1</v>
      </c>
      <c r="Z19" t="n">
        <v>10</v>
      </c>
      <c r="AA19" t="n">
        <v>218.8169667902802</v>
      </c>
      <c r="AB19" t="n">
        <v>299.3950274855857</v>
      </c>
      <c r="AC19" t="n">
        <v>270.82118626601</v>
      </c>
      <c r="AD19" t="n">
        <v>218816.9667902802</v>
      </c>
      <c r="AE19" t="n">
        <v>299395.0274855857</v>
      </c>
      <c r="AF19" t="n">
        <v>5.217682159024535e-06</v>
      </c>
      <c r="AG19" t="n">
        <v>4.881365740740741</v>
      </c>
      <c r="AH19" t="n">
        <v>270821.18626601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5.9655</v>
      </c>
      <c r="E20" t="n">
        <v>16.76</v>
      </c>
      <c r="F20" t="n">
        <v>12.35</v>
      </c>
      <c r="G20" t="n">
        <v>25.55</v>
      </c>
      <c r="H20" t="n">
        <v>0.35</v>
      </c>
      <c r="I20" t="n">
        <v>29</v>
      </c>
      <c r="J20" t="n">
        <v>282.9</v>
      </c>
      <c r="K20" t="n">
        <v>60.56</v>
      </c>
      <c r="L20" t="n">
        <v>5.5</v>
      </c>
      <c r="M20" t="n">
        <v>27</v>
      </c>
      <c r="N20" t="n">
        <v>76.84999999999999</v>
      </c>
      <c r="O20" t="n">
        <v>35125.37</v>
      </c>
      <c r="P20" t="n">
        <v>210.03</v>
      </c>
      <c r="Q20" t="n">
        <v>460.74</v>
      </c>
      <c r="R20" t="n">
        <v>66.81999999999999</v>
      </c>
      <c r="S20" t="n">
        <v>32.19</v>
      </c>
      <c r="T20" t="n">
        <v>13305.86</v>
      </c>
      <c r="U20" t="n">
        <v>0.48</v>
      </c>
      <c r="V20" t="n">
        <v>0.72</v>
      </c>
      <c r="W20" t="n">
        <v>1.5</v>
      </c>
      <c r="X20" t="n">
        <v>0.8100000000000001</v>
      </c>
      <c r="Y20" t="n">
        <v>1</v>
      </c>
      <c r="Z20" t="n">
        <v>10</v>
      </c>
      <c r="AA20" t="n">
        <v>217.5780317773007</v>
      </c>
      <c r="AB20" t="n">
        <v>297.6998619428728</v>
      </c>
      <c r="AC20" t="n">
        <v>269.2878049435133</v>
      </c>
      <c r="AD20" t="n">
        <v>217578.0317773007</v>
      </c>
      <c r="AE20" t="n">
        <v>297699.8619428728</v>
      </c>
      <c r="AF20" t="n">
        <v>5.249980252270419e-06</v>
      </c>
      <c r="AG20" t="n">
        <v>4.849537037037037</v>
      </c>
      <c r="AH20" t="n">
        <v>269287.8049435132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6.0267</v>
      </c>
      <c r="E21" t="n">
        <v>16.59</v>
      </c>
      <c r="F21" t="n">
        <v>12.28</v>
      </c>
      <c r="G21" t="n">
        <v>27.29</v>
      </c>
      <c r="H21" t="n">
        <v>0.36</v>
      </c>
      <c r="I21" t="n">
        <v>27</v>
      </c>
      <c r="J21" t="n">
        <v>283.4</v>
      </c>
      <c r="K21" t="n">
        <v>60.56</v>
      </c>
      <c r="L21" t="n">
        <v>5.75</v>
      </c>
      <c r="M21" t="n">
        <v>25</v>
      </c>
      <c r="N21" t="n">
        <v>77.09</v>
      </c>
      <c r="O21" t="n">
        <v>35186.68</v>
      </c>
      <c r="P21" t="n">
        <v>208.61</v>
      </c>
      <c r="Q21" t="n">
        <v>460.71</v>
      </c>
      <c r="R21" t="n">
        <v>64.81</v>
      </c>
      <c r="S21" t="n">
        <v>32.19</v>
      </c>
      <c r="T21" t="n">
        <v>12314.12</v>
      </c>
      <c r="U21" t="n">
        <v>0.5</v>
      </c>
      <c r="V21" t="n">
        <v>0.73</v>
      </c>
      <c r="W21" t="n">
        <v>1.49</v>
      </c>
      <c r="X21" t="n">
        <v>0.75</v>
      </c>
      <c r="Y21" t="n">
        <v>1</v>
      </c>
      <c r="Z21" t="n">
        <v>10</v>
      </c>
      <c r="AA21" t="n">
        <v>215.7142766872164</v>
      </c>
      <c r="AB21" t="n">
        <v>295.1497900055493</v>
      </c>
      <c r="AC21" t="n">
        <v>266.9811082928387</v>
      </c>
      <c r="AD21" t="n">
        <v>215714.2766872164</v>
      </c>
      <c r="AE21" t="n">
        <v>295149.7900055493</v>
      </c>
      <c r="AF21" t="n">
        <v>5.303839742914783e-06</v>
      </c>
      <c r="AG21" t="n">
        <v>4.800347222222222</v>
      </c>
      <c r="AH21" t="n">
        <v>266981.1082928387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6.0536</v>
      </c>
      <c r="E22" t="n">
        <v>16.52</v>
      </c>
      <c r="F22" t="n">
        <v>12.26</v>
      </c>
      <c r="G22" t="n">
        <v>28.29</v>
      </c>
      <c r="H22" t="n">
        <v>0.38</v>
      </c>
      <c r="I22" t="n">
        <v>26</v>
      </c>
      <c r="J22" t="n">
        <v>283.9</v>
      </c>
      <c r="K22" t="n">
        <v>60.56</v>
      </c>
      <c r="L22" t="n">
        <v>6</v>
      </c>
      <c r="M22" t="n">
        <v>24</v>
      </c>
      <c r="N22" t="n">
        <v>77.34</v>
      </c>
      <c r="O22" t="n">
        <v>35248.1</v>
      </c>
      <c r="P22" t="n">
        <v>208.12</v>
      </c>
      <c r="Q22" t="n">
        <v>460.69</v>
      </c>
      <c r="R22" t="n">
        <v>63.96</v>
      </c>
      <c r="S22" t="n">
        <v>32.19</v>
      </c>
      <c r="T22" t="n">
        <v>11892.91</v>
      </c>
      <c r="U22" t="n">
        <v>0.5</v>
      </c>
      <c r="V22" t="n">
        <v>0.73</v>
      </c>
      <c r="W22" t="n">
        <v>1.5</v>
      </c>
      <c r="X22" t="n">
        <v>0.73</v>
      </c>
      <c r="Y22" t="n">
        <v>1</v>
      </c>
      <c r="Z22" t="n">
        <v>10</v>
      </c>
      <c r="AA22" t="n">
        <v>214.9839863144976</v>
      </c>
      <c r="AB22" t="n">
        <v>294.1505744994584</v>
      </c>
      <c r="AC22" t="n">
        <v>266.0772565122411</v>
      </c>
      <c r="AD22" t="n">
        <v>214983.9863144976</v>
      </c>
      <c r="AE22" t="n">
        <v>294150.5744994584</v>
      </c>
      <c r="AF22" t="n">
        <v>5.327513277201277e-06</v>
      </c>
      <c r="AG22" t="n">
        <v>4.780092592592593</v>
      </c>
      <c r="AH22" t="n">
        <v>266077.2565122411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6.0848</v>
      </c>
      <c r="E23" t="n">
        <v>16.43</v>
      </c>
      <c r="F23" t="n">
        <v>12.23</v>
      </c>
      <c r="G23" t="n">
        <v>29.35</v>
      </c>
      <c r="H23" t="n">
        <v>0.39</v>
      </c>
      <c r="I23" t="n">
        <v>25</v>
      </c>
      <c r="J23" t="n">
        <v>284.4</v>
      </c>
      <c r="K23" t="n">
        <v>60.56</v>
      </c>
      <c r="L23" t="n">
        <v>6.25</v>
      </c>
      <c r="M23" t="n">
        <v>23</v>
      </c>
      <c r="N23" t="n">
        <v>77.59</v>
      </c>
      <c r="O23" t="n">
        <v>35309.61</v>
      </c>
      <c r="P23" t="n">
        <v>207.33</v>
      </c>
      <c r="Q23" t="n">
        <v>460.75</v>
      </c>
      <c r="R23" t="n">
        <v>63.18</v>
      </c>
      <c r="S23" t="n">
        <v>32.19</v>
      </c>
      <c r="T23" t="n">
        <v>11505.46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214.0422322486602</v>
      </c>
      <c r="AB23" t="n">
        <v>292.8620250393232</v>
      </c>
      <c r="AC23" t="n">
        <v>264.9116844040902</v>
      </c>
      <c r="AD23" t="n">
        <v>214042.2322486602</v>
      </c>
      <c r="AE23" t="n">
        <v>292862.0250393232</v>
      </c>
      <c r="AF23" t="n">
        <v>5.354971056745462e-06</v>
      </c>
      <c r="AG23" t="n">
        <v>4.754050925925926</v>
      </c>
      <c r="AH23" t="n">
        <v>264911.6844040902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6.1203</v>
      </c>
      <c r="E24" t="n">
        <v>16.34</v>
      </c>
      <c r="F24" t="n">
        <v>12.18</v>
      </c>
      <c r="G24" t="n">
        <v>30.46</v>
      </c>
      <c r="H24" t="n">
        <v>0.41</v>
      </c>
      <c r="I24" t="n">
        <v>24</v>
      </c>
      <c r="J24" t="n">
        <v>284.89</v>
      </c>
      <c r="K24" t="n">
        <v>60.56</v>
      </c>
      <c r="L24" t="n">
        <v>6.5</v>
      </c>
      <c r="M24" t="n">
        <v>22</v>
      </c>
      <c r="N24" t="n">
        <v>77.84</v>
      </c>
      <c r="O24" t="n">
        <v>35371.22</v>
      </c>
      <c r="P24" t="n">
        <v>206.41</v>
      </c>
      <c r="Q24" t="n">
        <v>460.73</v>
      </c>
      <c r="R24" t="n">
        <v>61.76</v>
      </c>
      <c r="S24" t="n">
        <v>32.19</v>
      </c>
      <c r="T24" t="n">
        <v>10803.8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212.9399308181895</v>
      </c>
      <c r="AB24" t="n">
        <v>291.353807592047</v>
      </c>
      <c r="AC24" t="n">
        <v>263.5474091131852</v>
      </c>
      <c r="AD24" t="n">
        <v>212939.9308181895</v>
      </c>
      <c r="AE24" t="n">
        <v>291353.807592047</v>
      </c>
      <c r="AF24" t="n">
        <v>5.386213081547339e-06</v>
      </c>
      <c r="AG24" t="n">
        <v>4.72800925925926</v>
      </c>
      <c r="AH24" t="n">
        <v>263547.4091131851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6.1434</v>
      </c>
      <c r="E25" t="n">
        <v>16.28</v>
      </c>
      <c r="F25" t="n">
        <v>12.18</v>
      </c>
      <c r="G25" t="n">
        <v>31.76</v>
      </c>
      <c r="H25" t="n">
        <v>0.42</v>
      </c>
      <c r="I25" t="n">
        <v>23</v>
      </c>
      <c r="J25" t="n">
        <v>285.39</v>
      </c>
      <c r="K25" t="n">
        <v>60.56</v>
      </c>
      <c r="L25" t="n">
        <v>6.75</v>
      </c>
      <c r="M25" t="n">
        <v>21</v>
      </c>
      <c r="N25" t="n">
        <v>78.09</v>
      </c>
      <c r="O25" t="n">
        <v>35432.93</v>
      </c>
      <c r="P25" t="n">
        <v>205.99</v>
      </c>
      <c r="Q25" t="n">
        <v>460.69</v>
      </c>
      <c r="R25" t="n">
        <v>61.13</v>
      </c>
      <c r="S25" t="n">
        <v>32.19</v>
      </c>
      <c r="T25" t="n">
        <v>10491.38</v>
      </c>
      <c r="U25" t="n">
        <v>0.53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212.3694697628229</v>
      </c>
      <c r="AB25" t="n">
        <v>290.5732776091293</v>
      </c>
      <c r="AC25" t="n">
        <v>262.8413718163559</v>
      </c>
      <c r="AD25" t="n">
        <v>212369.4697628229</v>
      </c>
      <c r="AE25" t="n">
        <v>290573.2776091293</v>
      </c>
      <c r="AF25" t="n">
        <v>5.406542399094477e-06</v>
      </c>
      <c r="AG25" t="n">
        <v>4.710648148148149</v>
      </c>
      <c r="AH25" t="n">
        <v>262841.371816356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6.1411</v>
      </c>
      <c r="E26" t="n">
        <v>16.28</v>
      </c>
      <c r="F26" t="n">
        <v>12.18</v>
      </c>
      <c r="G26" t="n">
        <v>31.78</v>
      </c>
      <c r="H26" t="n">
        <v>0.44</v>
      </c>
      <c r="I26" t="n">
        <v>23</v>
      </c>
      <c r="J26" t="n">
        <v>285.9</v>
      </c>
      <c r="K26" t="n">
        <v>60.56</v>
      </c>
      <c r="L26" t="n">
        <v>7</v>
      </c>
      <c r="M26" t="n">
        <v>21</v>
      </c>
      <c r="N26" t="n">
        <v>78.34</v>
      </c>
      <c r="O26" t="n">
        <v>35494.74</v>
      </c>
      <c r="P26" t="n">
        <v>206.03</v>
      </c>
      <c r="Q26" t="n">
        <v>460.69</v>
      </c>
      <c r="R26" t="n">
        <v>61.32</v>
      </c>
      <c r="S26" t="n">
        <v>32.19</v>
      </c>
      <c r="T26" t="n">
        <v>10588.61</v>
      </c>
      <c r="U26" t="n">
        <v>0.52</v>
      </c>
      <c r="V26" t="n">
        <v>0.73</v>
      </c>
      <c r="W26" t="n">
        <v>1.49</v>
      </c>
      <c r="X26" t="n">
        <v>0.65</v>
      </c>
      <c r="Y26" t="n">
        <v>1</v>
      </c>
      <c r="Z26" t="n">
        <v>10</v>
      </c>
      <c r="AA26" t="n">
        <v>212.4253604521109</v>
      </c>
      <c r="AB26" t="n">
        <v>290.6497497159362</v>
      </c>
      <c r="AC26" t="n">
        <v>262.9105455326186</v>
      </c>
      <c r="AD26" t="n">
        <v>212425.3604521109</v>
      </c>
      <c r="AE26" t="n">
        <v>290649.7497159362</v>
      </c>
      <c r="AF26" t="n">
        <v>5.404518267910129e-06</v>
      </c>
      <c r="AG26" t="n">
        <v>4.710648148148149</v>
      </c>
      <c r="AH26" t="n">
        <v>262910.5455326186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6.1786</v>
      </c>
      <c r="E27" t="n">
        <v>16.18</v>
      </c>
      <c r="F27" t="n">
        <v>12.13</v>
      </c>
      <c r="G27" t="n">
        <v>33.1</v>
      </c>
      <c r="H27" t="n">
        <v>0.45</v>
      </c>
      <c r="I27" t="n">
        <v>22</v>
      </c>
      <c r="J27" t="n">
        <v>286.4</v>
      </c>
      <c r="K27" t="n">
        <v>60.56</v>
      </c>
      <c r="L27" t="n">
        <v>7.25</v>
      </c>
      <c r="M27" t="n">
        <v>20</v>
      </c>
      <c r="N27" t="n">
        <v>78.59</v>
      </c>
      <c r="O27" t="n">
        <v>35556.78</v>
      </c>
      <c r="P27" t="n">
        <v>204.77</v>
      </c>
      <c r="Q27" t="n">
        <v>460.72</v>
      </c>
      <c r="R27" t="n">
        <v>60.15</v>
      </c>
      <c r="S27" t="n">
        <v>32.19</v>
      </c>
      <c r="T27" t="n">
        <v>10009.72</v>
      </c>
      <c r="U27" t="n">
        <v>0.54</v>
      </c>
      <c r="V27" t="n">
        <v>0.74</v>
      </c>
      <c r="W27" t="n">
        <v>1.48</v>
      </c>
      <c r="X27" t="n">
        <v>0.6</v>
      </c>
      <c r="Y27" t="n">
        <v>1</v>
      </c>
      <c r="Z27" t="n">
        <v>10</v>
      </c>
      <c r="AA27" t="n">
        <v>211.1749472633107</v>
      </c>
      <c r="AB27" t="n">
        <v>288.938879226684</v>
      </c>
      <c r="AC27" t="n">
        <v>261.3629581216383</v>
      </c>
      <c r="AD27" t="n">
        <v>211174.9472633107</v>
      </c>
      <c r="AE27" t="n">
        <v>288938.879226684</v>
      </c>
      <c r="AF27" t="n">
        <v>5.437520406785352e-06</v>
      </c>
      <c r="AG27" t="n">
        <v>4.681712962962963</v>
      </c>
      <c r="AH27" t="n">
        <v>261362.9581216383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6.2094</v>
      </c>
      <c r="E28" t="n">
        <v>16.1</v>
      </c>
      <c r="F28" t="n">
        <v>12.11</v>
      </c>
      <c r="G28" t="n">
        <v>34.59</v>
      </c>
      <c r="H28" t="n">
        <v>0.47</v>
      </c>
      <c r="I28" t="n">
        <v>21</v>
      </c>
      <c r="J28" t="n">
        <v>286.9</v>
      </c>
      <c r="K28" t="n">
        <v>60.56</v>
      </c>
      <c r="L28" t="n">
        <v>7.5</v>
      </c>
      <c r="M28" t="n">
        <v>19</v>
      </c>
      <c r="N28" t="n">
        <v>78.84999999999999</v>
      </c>
      <c r="O28" t="n">
        <v>35618.8</v>
      </c>
      <c r="P28" t="n">
        <v>204.17</v>
      </c>
      <c r="Q28" t="n">
        <v>460.69</v>
      </c>
      <c r="R28" t="n">
        <v>59.32</v>
      </c>
      <c r="S28" t="n">
        <v>32.19</v>
      </c>
      <c r="T28" t="n">
        <v>9595.15</v>
      </c>
      <c r="U28" t="n">
        <v>0.54</v>
      </c>
      <c r="V28" t="n">
        <v>0.74</v>
      </c>
      <c r="W28" t="n">
        <v>1.48</v>
      </c>
      <c r="X28" t="n">
        <v>0.57</v>
      </c>
      <c r="Y28" t="n">
        <v>1</v>
      </c>
      <c r="Z28" t="n">
        <v>10</v>
      </c>
      <c r="AA28" t="n">
        <v>210.3732398057827</v>
      </c>
      <c r="AB28" t="n">
        <v>287.8419477144581</v>
      </c>
      <c r="AC28" t="n">
        <v>260.3707162133858</v>
      </c>
      <c r="AD28" t="n">
        <v>210373.2398057827</v>
      </c>
      <c r="AE28" t="n">
        <v>287841.947714458</v>
      </c>
      <c r="AF28" t="n">
        <v>5.464626163514868e-06</v>
      </c>
      <c r="AG28" t="n">
        <v>4.658564814814816</v>
      </c>
      <c r="AH28" t="n">
        <v>260370.7162133858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6.2413</v>
      </c>
      <c r="E29" t="n">
        <v>16.02</v>
      </c>
      <c r="F29" t="n">
        <v>12.08</v>
      </c>
      <c r="G29" t="n">
        <v>36.23</v>
      </c>
      <c r="H29" t="n">
        <v>0.48</v>
      </c>
      <c r="I29" t="n">
        <v>20</v>
      </c>
      <c r="J29" t="n">
        <v>287.41</v>
      </c>
      <c r="K29" t="n">
        <v>60.56</v>
      </c>
      <c r="L29" t="n">
        <v>7.75</v>
      </c>
      <c r="M29" t="n">
        <v>18</v>
      </c>
      <c r="N29" t="n">
        <v>79.09999999999999</v>
      </c>
      <c r="O29" t="n">
        <v>35680.92</v>
      </c>
      <c r="P29" t="n">
        <v>203.68</v>
      </c>
      <c r="Q29" t="n">
        <v>460.69</v>
      </c>
      <c r="R29" t="n">
        <v>58.01</v>
      </c>
      <c r="S29" t="n">
        <v>32.19</v>
      </c>
      <c r="T29" t="n">
        <v>8946.01</v>
      </c>
      <c r="U29" t="n">
        <v>0.55</v>
      </c>
      <c r="V29" t="n">
        <v>0.74</v>
      </c>
      <c r="W29" t="n">
        <v>1.48</v>
      </c>
      <c r="X29" t="n">
        <v>0.54</v>
      </c>
      <c r="Y29" t="n">
        <v>1</v>
      </c>
      <c r="Z29" t="n">
        <v>10</v>
      </c>
      <c r="AA29" t="n">
        <v>209.5826104500445</v>
      </c>
      <c r="AB29" t="n">
        <v>286.7601737498321</v>
      </c>
      <c r="AC29" t="n">
        <v>259.3921852376641</v>
      </c>
      <c r="AD29" t="n">
        <v>209582.6104500445</v>
      </c>
      <c r="AE29" t="n">
        <v>286760.1737498321</v>
      </c>
      <c r="AF29" t="n">
        <v>5.492699982984724e-06</v>
      </c>
      <c r="AG29" t="n">
        <v>4.635416666666667</v>
      </c>
      <c r="AH29" t="n">
        <v>259392.1852376641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6.2381</v>
      </c>
      <c r="E30" t="n">
        <v>16.03</v>
      </c>
      <c r="F30" t="n">
        <v>12.09</v>
      </c>
      <c r="G30" t="n">
        <v>36.26</v>
      </c>
      <c r="H30" t="n">
        <v>0.49</v>
      </c>
      <c r="I30" t="n">
        <v>20</v>
      </c>
      <c r="J30" t="n">
        <v>287.91</v>
      </c>
      <c r="K30" t="n">
        <v>60.56</v>
      </c>
      <c r="L30" t="n">
        <v>8</v>
      </c>
      <c r="M30" t="n">
        <v>18</v>
      </c>
      <c r="N30" t="n">
        <v>79.36</v>
      </c>
      <c r="O30" t="n">
        <v>35743.15</v>
      </c>
      <c r="P30" t="n">
        <v>203.43</v>
      </c>
      <c r="Q30" t="n">
        <v>460.73</v>
      </c>
      <c r="R30" t="n">
        <v>58.43</v>
      </c>
      <c r="S30" t="n">
        <v>32.19</v>
      </c>
      <c r="T30" t="n">
        <v>9156.6</v>
      </c>
      <c r="U30" t="n">
        <v>0.55</v>
      </c>
      <c r="V30" t="n">
        <v>0.74</v>
      </c>
      <c r="W30" t="n">
        <v>1.48</v>
      </c>
      <c r="X30" t="n">
        <v>0.55</v>
      </c>
      <c r="Y30" t="n">
        <v>1</v>
      </c>
      <c r="Z30" t="n">
        <v>10</v>
      </c>
      <c r="AA30" t="n">
        <v>209.560302921495</v>
      </c>
      <c r="AB30" t="n">
        <v>286.7296516051319</v>
      </c>
      <c r="AC30" t="n">
        <v>259.364576083616</v>
      </c>
      <c r="AD30" t="n">
        <v>209560.302921495</v>
      </c>
      <c r="AE30" t="n">
        <v>286729.6516051319</v>
      </c>
      <c r="AF30" t="n">
        <v>5.489883800467372e-06</v>
      </c>
      <c r="AG30" t="n">
        <v>4.638310185185186</v>
      </c>
      <c r="AH30" t="n">
        <v>259364.576083616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6.2774</v>
      </c>
      <c r="E31" t="n">
        <v>15.93</v>
      </c>
      <c r="F31" t="n">
        <v>12.04</v>
      </c>
      <c r="G31" t="n">
        <v>38.01</v>
      </c>
      <c r="H31" t="n">
        <v>0.51</v>
      </c>
      <c r="I31" t="n">
        <v>19</v>
      </c>
      <c r="J31" t="n">
        <v>288.42</v>
      </c>
      <c r="K31" t="n">
        <v>60.56</v>
      </c>
      <c r="L31" t="n">
        <v>8.25</v>
      </c>
      <c r="M31" t="n">
        <v>17</v>
      </c>
      <c r="N31" t="n">
        <v>79.61</v>
      </c>
      <c r="O31" t="n">
        <v>35805.48</v>
      </c>
      <c r="P31" t="n">
        <v>202.46</v>
      </c>
      <c r="Q31" t="n">
        <v>460.71</v>
      </c>
      <c r="R31" t="n">
        <v>56.81</v>
      </c>
      <c r="S31" t="n">
        <v>32.19</v>
      </c>
      <c r="T31" t="n">
        <v>8351.9</v>
      </c>
      <c r="U31" t="n">
        <v>0.57</v>
      </c>
      <c r="V31" t="n">
        <v>0.74</v>
      </c>
      <c r="W31" t="n">
        <v>1.48</v>
      </c>
      <c r="X31" t="n">
        <v>0.5</v>
      </c>
      <c r="Y31" t="n">
        <v>1</v>
      </c>
      <c r="Z31" t="n">
        <v>10</v>
      </c>
      <c r="AA31" t="n">
        <v>195.6742210329273</v>
      </c>
      <c r="AB31" t="n">
        <v>267.7301017545061</v>
      </c>
      <c r="AC31" t="n">
        <v>242.1783166046922</v>
      </c>
      <c r="AD31" t="n">
        <v>195674.2210329273</v>
      </c>
      <c r="AE31" t="n">
        <v>267730.1017545061</v>
      </c>
      <c r="AF31" t="n">
        <v>5.524470042008606e-06</v>
      </c>
      <c r="AG31" t="n">
        <v>4.609375</v>
      </c>
      <c r="AH31" t="n">
        <v>242178.3166046922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6.3073</v>
      </c>
      <c r="E32" t="n">
        <v>15.85</v>
      </c>
      <c r="F32" t="n">
        <v>12.01</v>
      </c>
      <c r="G32" t="n">
        <v>40.05</v>
      </c>
      <c r="H32" t="n">
        <v>0.52</v>
      </c>
      <c r="I32" t="n">
        <v>18</v>
      </c>
      <c r="J32" t="n">
        <v>288.92</v>
      </c>
      <c r="K32" t="n">
        <v>60.56</v>
      </c>
      <c r="L32" t="n">
        <v>8.5</v>
      </c>
      <c r="M32" t="n">
        <v>16</v>
      </c>
      <c r="N32" t="n">
        <v>79.87</v>
      </c>
      <c r="O32" t="n">
        <v>35867.91</v>
      </c>
      <c r="P32" t="n">
        <v>201.8</v>
      </c>
      <c r="Q32" t="n">
        <v>460.69</v>
      </c>
      <c r="R32" t="n">
        <v>55.99</v>
      </c>
      <c r="S32" t="n">
        <v>32.19</v>
      </c>
      <c r="T32" t="n">
        <v>7946.45</v>
      </c>
      <c r="U32" t="n">
        <v>0.57</v>
      </c>
      <c r="V32" t="n">
        <v>0.74</v>
      </c>
      <c r="W32" t="n">
        <v>1.48</v>
      </c>
      <c r="X32" t="n">
        <v>0.48</v>
      </c>
      <c r="Y32" t="n">
        <v>1</v>
      </c>
      <c r="Z32" t="n">
        <v>10</v>
      </c>
      <c r="AA32" t="n">
        <v>194.869243372055</v>
      </c>
      <c r="AB32" t="n">
        <v>266.6286958057931</v>
      </c>
      <c r="AC32" t="n">
        <v>241.1820272938911</v>
      </c>
      <c r="AD32" t="n">
        <v>194869.243372055</v>
      </c>
      <c r="AE32" t="n">
        <v>266628.6958057931</v>
      </c>
      <c r="AF32" t="n">
        <v>5.550783747405116e-06</v>
      </c>
      <c r="AG32" t="n">
        <v>4.586226851851852</v>
      </c>
      <c r="AH32" t="n">
        <v>241182.0272938911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6.3027</v>
      </c>
      <c r="E33" t="n">
        <v>15.87</v>
      </c>
      <c r="F33" t="n">
        <v>12.03</v>
      </c>
      <c r="G33" t="n">
        <v>40.08</v>
      </c>
      <c r="H33" t="n">
        <v>0.54</v>
      </c>
      <c r="I33" t="n">
        <v>18</v>
      </c>
      <c r="J33" t="n">
        <v>289.43</v>
      </c>
      <c r="K33" t="n">
        <v>60.56</v>
      </c>
      <c r="L33" t="n">
        <v>8.75</v>
      </c>
      <c r="M33" t="n">
        <v>16</v>
      </c>
      <c r="N33" t="n">
        <v>80.12</v>
      </c>
      <c r="O33" t="n">
        <v>35930.44</v>
      </c>
      <c r="P33" t="n">
        <v>201.97</v>
      </c>
      <c r="Q33" t="n">
        <v>460.72</v>
      </c>
      <c r="R33" t="n">
        <v>56.53</v>
      </c>
      <c r="S33" t="n">
        <v>32.19</v>
      </c>
      <c r="T33" t="n">
        <v>8219.26</v>
      </c>
      <c r="U33" t="n">
        <v>0.57</v>
      </c>
      <c r="V33" t="n">
        <v>0.74</v>
      </c>
      <c r="W33" t="n">
        <v>1.48</v>
      </c>
      <c r="X33" t="n">
        <v>0.49</v>
      </c>
      <c r="Y33" t="n">
        <v>1</v>
      </c>
      <c r="Z33" t="n">
        <v>10</v>
      </c>
      <c r="AA33" t="n">
        <v>195.0509567405093</v>
      </c>
      <c r="AB33" t="n">
        <v>266.8773240531402</v>
      </c>
      <c r="AC33" t="n">
        <v>241.4069268102634</v>
      </c>
      <c r="AD33" t="n">
        <v>195050.9567405093</v>
      </c>
      <c r="AE33" t="n">
        <v>266877.3240531402</v>
      </c>
      <c r="AF33" t="n">
        <v>5.546735485036422e-06</v>
      </c>
      <c r="AG33" t="n">
        <v>4.592013888888888</v>
      </c>
      <c r="AH33" t="n">
        <v>241406.9268102634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6.3364</v>
      </c>
      <c r="E34" t="n">
        <v>15.78</v>
      </c>
      <c r="F34" t="n">
        <v>11.99</v>
      </c>
      <c r="G34" t="n">
        <v>42.33</v>
      </c>
      <c r="H34" t="n">
        <v>0.55</v>
      </c>
      <c r="I34" t="n">
        <v>17</v>
      </c>
      <c r="J34" t="n">
        <v>289.94</v>
      </c>
      <c r="K34" t="n">
        <v>60.56</v>
      </c>
      <c r="L34" t="n">
        <v>9</v>
      </c>
      <c r="M34" t="n">
        <v>15</v>
      </c>
      <c r="N34" t="n">
        <v>80.38</v>
      </c>
      <c r="O34" t="n">
        <v>35993.08</v>
      </c>
      <c r="P34" t="n">
        <v>200.66</v>
      </c>
      <c r="Q34" t="n">
        <v>460.72</v>
      </c>
      <c r="R34" t="n">
        <v>55.34</v>
      </c>
      <c r="S34" t="n">
        <v>32.19</v>
      </c>
      <c r="T34" t="n">
        <v>7625.49</v>
      </c>
      <c r="U34" t="n">
        <v>0.58</v>
      </c>
      <c r="V34" t="n">
        <v>0.75</v>
      </c>
      <c r="W34" t="n">
        <v>1.48</v>
      </c>
      <c r="X34" t="n">
        <v>0.46</v>
      </c>
      <c r="Y34" t="n">
        <v>1</v>
      </c>
      <c r="Z34" t="n">
        <v>10</v>
      </c>
      <c r="AA34" t="n">
        <v>193.9222241868704</v>
      </c>
      <c r="AB34" t="n">
        <v>265.3329423770865</v>
      </c>
      <c r="AC34" t="n">
        <v>240.0099387538183</v>
      </c>
      <c r="AD34" t="n">
        <v>193922.2241868704</v>
      </c>
      <c r="AE34" t="n">
        <v>265332.9423770864</v>
      </c>
      <c r="AF34" t="n">
        <v>5.57639340717229e-06</v>
      </c>
      <c r="AG34" t="n">
        <v>4.565972222222222</v>
      </c>
      <c r="AH34" t="n">
        <v>240009.9387538183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6.3429</v>
      </c>
      <c r="E35" t="n">
        <v>15.77</v>
      </c>
      <c r="F35" t="n">
        <v>11.98</v>
      </c>
      <c r="G35" t="n">
        <v>42.27</v>
      </c>
      <c r="H35" t="n">
        <v>0.57</v>
      </c>
      <c r="I35" t="n">
        <v>17</v>
      </c>
      <c r="J35" t="n">
        <v>290.45</v>
      </c>
      <c r="K35" t="n">
        <v>60.56</v>
      </c>
      <c r="L35" t="n">
        <v>9.25</v>
      </c>
      <c r="M35" t="n">
        <v>15</v>
      </c>
      <c r="N35" t="n">
        <v>80.64</v>
      </c>
      <c r="O35" t="n">
        <v>36055.83</v>
      </c>
      <c r="P35" t="n">
        <v>200.7</v>
      </c>
      <c r="Q35" t="n">
        <v>460.7</v>
      </c>
      <c r="R35" t="n">
        <v>54.97</v>
      </c>
      <c r="S35" t="n">
        <v>32.19</v>
      </c>
      <c r="T35" t="n">
        <v>7440.21</v>
      </c>
      <c r="U35" t="n">
        <v>0.59</v>
      </c>
      <c r="V35" t="n">
        <v>0.75</v>
      </c>
      <c r="W35" t="n">
        <v>1.47</v>
      </c>
      <c r="X35" t="n">
        <v>0.44</v>
      </c>
      <c r="Y35" t="n">
        <v>1</v>
      </c>
      <c r="Z35" t="n">
        <v>10</v>
      </c>
      <c r="AA35" t="n">
        <v>193.8127593222589</v>
      </c>
      <c r="AB35" t="n">
        <v>265.1831677200761</v>
      </c>
      <c r="AC35" t="n">
        <v>239.874458379863</v>
      </c>
      <c r="AD35" t="n">
        <v>193812.7593222589</v>
      </c>
      <c r="AE35" t="n">
        <v>265183.1677200761</v>
      </c>
      <c r="AF35" t="n">
        <v>5.582113777910661e-06</v>
      </c>
      <c r="AG35" t="n">
        <v>4.563078703703703</v>
      </c>
      <c r="AH35" t="n">
        <v>239874.458379863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6.3319</v>
      </c>
      <c r="E36" t="n">
        <v>15.79</v>
      </c>
      <c r="F36" t="n">
        <v>12</v>
      </c>
      <c r="G36" t="n">
        <v>42.37</v>
      </c>
      <c r="H36" t="n">
        <v>0.58</v>
      </c>
      <c r="I36" t="n">
        <v>17</v>
      </c>
      <c r="J36" t="n">
        <v>290.96</v>
      </c>
      <c r="K36" t="n">
        <v>60.56</v>
      </c>
      <c r="L36" t="n">
        <v>9.5</v>
      </c>
      <c r="M36" t="n">
        <v>15</v>
      </c>
      <c r="N36" t="n">
        <v>80.90000000000001</v>
      </c>
      <c r="O36" t="n">
        <v>36118.68</v>
      </c>
      <c r="P36" t="n">
        <v>200.67</v>
      </c>
      <c r="Q36" t="n">
        <v>460.7</v>
      </c>
      <c r="R36" t="n">
        <v>55.91</v>
      </c>
      <c r="S36" t="n">
        <v>32.19</v>
      </c>
      <c r="T36" t="n">
        <v>7912.91</v>
      </c>
      <c r="U36" t="n">
        <v>0.58</v>
      </c>
      <c r="V36" t="n">
        <v>0.74</v>
      </c>
      <c r="W36" t="n">
        <v>1.47</v>
      </c>
      <c r="X36" t="n">
        <v>0.47</v>
      </c>
      <c r="Y36" t="n">
        <v>1</v>
      </c>
      <c r="Z36" t="n">
        <v>10</v>
      </c>
      <c r="AA36" t="n">
        <v>194.0189264084432</v>
      </c>
      <c r="AB36" t="n">
        <v>265.4652546228432</v>
      </c>
      <c r="AC36" t="n">
        <v>240.1296233045416</v>
      </c>
      <c r="AD36" t="n">
        <v>194018.9264084432</v>
      </c>
      <c r="AE36" t="n">
        <v>265465.2546228432</v>
      </c>
      <c r="AF36" t="n">
        <v>5.572433150507263e-06</v>
      </c>
      <c r="AG36" t="n">
        <v>4.56886574074074</v>
      </c>
      <c r="AH36" t="n">
        <v>240129.6233045416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6.3658</v>
      </c>
      <c r="E37" t="n">
        <v>15.71</v>
      </c>
      <c r="F37" t="n">
        <v>11.97</v>
      </c>
      <c r="G37" t="n">
        <v>44.9</v>
      </c>
      <c r="H37" t="n">
        <v>0.6</v>
      </c>
      <c r="I37" t="n">
        <v>16</v>
      </c>
      <c r="J37" t="n">
        <v>291.47</v>
      </c>
      <c r="K37" t="n">
        <v>60.56</v>
      </c>
      <c r="L37" t="n">
        <v>9.75</v>
      </c>
      <c r="M37" t="n">
        <v>14</v>
      </c>
      <c r="N37" t="n">
        <v>81.16</v>
      </c>
      <c r="O37" t="n">
        <v>36181.64</v>
      </c>
      <c r="P37" t="n">
        <v>199.97</v>
      </c>
      <c r="Q37" t="n">
        <v>460.7</v>
      </c>
      <c r="R37" t="n">
        <v>54.59</v>
      </c>
      <c r="S37" t="n">
        <v>32.19</v>
      </c>
      <c r="T37" t="n">
        <v>7259.35</v>
      </c>
      <c r="U37" t="n">
        <v>0.59</v>
      </c>
      <c r="V37" t="n">
        <v>0.75</v>
      </c>
      <c r="W37" t="n">
        <v>1.48</v>
      </c>
      <c r="X37" t="n">
        <v>0.44</v>
      </c>
      <c r="Y37" t="n">
        <v>1</v>
      </c>
      <c r="Z37" t="n">
        <v>10</v>
      </c>
      <c r="AA37" t="n">
        <v>193.1501005513246</v>
      </c>
      <c r="AB37" t="n">
        <v>264.2764887552424</v>
      </c>
      <c r="AC37" t="n">
        <v>239.0543115829009</v>
      </c>
      <c r="AD37" t="n">
        <v>193150.1005513245</v>
      </c>
      <c r="AE37" t="n">
        <v>264276.4887552424</v>
      </c>
      <c r="AF37" t="n">
        <v>5.602267084050465e-06</v>
      </c>
      <c r="AG37" t="n">
        <v>4.545717592592593</v>
      </c>
      <c r="AH37" t="n">
        <v>239054.3115829009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6.3701</v>
      </c>
      <c r="E38" t="n">
        <v>15.7</v>
      </c>
      <c r="F38" t="n">
        <v>11.96</v>
      </c>
      <c r="G38" t="n">
        <v>44.86</v>
      </c>
      <c r="H38" t="n">
        <v>0.61</v>
      </c>
      <c r="I38" t="n">
        <v>16</v>
      </c>
      <c r="J38" t="n">
        <v>291.98</v>
      </c>
      <c r="K38" t="n">
        <v>60.56</v>
      </c>
      <c r="L38" t="n">
        <v>10</v>
      </c>
      <c r="M38" t="n">
        <v>14</v>
      </c>
      <c r="N38" t="n">
        <v>81.42</v>
      </c>
      <c r="O38" t="n">
        <v>36244.71</v>
      </c>
      <c r="P38" t="n">
        <v>199.9</v>
      </c>
      <c r="Q38" t="n">
        <v>460.72</v>
      </c>
      <c r="R38" t="n">
        <v>54.53</v>
      </c>
      <c r="S38" t="n">
        <v>32.19</v>
      </c>
      <c r="T38" t="n">
        <v>7225.37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193.0349041290225</v>
      </c>
      <c r="AB38" t="n">
        <v>264.1188719281414</v>
      </c>
      <c r="AC38" t="n">
        <v>238.9117374845617</v>
      </c>
      <c r="AD38" t="n">
        <v>193034.9041290225</v>
      </c>
      <c r="AE38" t="n">
        <v>264118.8719281414</v>
      </c>
      <c r="AF38" t="n">
        <v>5.606051329308156e-06</v>
      </c>
      <c r="AG38" t="n">
        <v>4.542824074074074</v>
      </c>
      <c r="AH38" t="n">
        <v>238911.7374845617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6.4023</v>
      </c>
      <c r="E39" t="n">
        <v>15.62</v>
      </c>
      <c r="F39" t="n">
        <v>11.94</v>
      </c>
      <c r="G39" t="n">
        <v>47.74</v>
      </c>
      <c r="H39" t="n">
        <v>0.62</v>
      </c>
      <c r="I39" t="n">
        <v>15</v>
      </c>
      <c r="J39" t="n">
        <v>292.49</v>
      </c>
      <c r="K39" t="n">
        <v>60.56</v>
      </c>
      <c r="L39" t="n">
        <v>10.25</v>
      </c>
      <c r="M39" t="n">
        <v>13</v>
      </c>
      <c r="N39" t="n">
        <v>81.68000000000001</v>
      </c>
      <c r="O39" t="n">
        <v>36307.88</v>
      </c>
      <c r="P39" t="n">
        <v>198.95</v>
      </c>
      <c r="Q39" t="n">
        <v>460.74</v>
      </c>
      <c r="R39" t="n">
        <v>53.43</v>
      </c>
      <c r="S39" t="n">
        <v>32.19</v>
      </c>
      <c r="T39" t="n">
        <v>6683.02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192.1290438746447</v>
      </c>
      <c r="AB39" t="n">
        <v>262.8794339643684</v>
      </c>
      <c r="AC39" t="n">
        <v>237.7905897404886</v>
      </c>
      <c r="AD39" t="n">
        <v>192129.0438746447</v>
      </c>
      <c r="AE39" t="n">
        <v>262879.4339643684</v>
      </c>
      <c r="AF39" t="n">
        <v>5.634389165889015e-06</v>
      </c>
      <c r="AG39" t="n">
        <v>4.519675925925926</v>
      </c>
      <c r="AH39" t="n">
        <v>237790.5897404886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6.4055</v>
      </c>
      <c r="E40" t="n">
        <v>15.61</v>
      </c>
      <c r="F40" t="n">
        <v>11.93</v>
      </c>
      <c r="G40" t="n">
        <v>47.71</v>
      </c>
      <c r="H40" t="n">
        <v>0.64</v>
      </c>
      <c r="I40" t="n">
        <v>15</v>
      </c>
      <c r="J40" t="n">
        <v>293</v>
      </c>
      <c r="K40" t="n">
        <v>60.56</v>
      </c>
      <c r="L40" t="n">
        <v>10.5</v>
      </c>
      <c r="M40" t="n">
        <v>13</v>
      </c>
      <c r="N40" t="n">
        <v>81.95</v>
      </c>
      <c r="O40" t="n">
        <v>36371.17</v>
      </c>
      <c r="P40" t="n">
        <v>198.86</v>
      </c>
      <c r="Q40" t="n">
        <v>460.7</v>
      </c>
      <c r="R40" t="n">
        <v>53.24</v>
      </c>
      <c r="S40" t="n">
        <v>32.19</v>
      </c>
      <c r="T40" t="n">
        <v>6587.71</v>
      </c>
      <c r="U40" t="n">
        <v>0.6</v>
      </c>
      <c r="V40" t="n">
        <v>0.75</v>
      </c>
      <c r="W40" t="n">
        <v>1.47</v>
      </c>
      <c r="X40" t="n">
        <v>0.39</v>
      </c>
      <c r="Y40" t="n">
        <v>1</v>
      </c>
      <c r="Z40" t="n">
        <v>10</v>
      </c>
      <c r="AA40" t="n">
        <v>192.0247356892855</v>
      </c>
      <c r="AB40" t="n">
        <v>262.7367149034076</v>
      </c>
      <c r="AC40" t="n">
        <v>237.6614915863985</v>
      </c>
      <c r="AD40" t="n">
        <v>192024.7356892855</v>
      </c>
      <c r="AE40" t="n">
        <v>262736.7149034076</v>
      </c>
      <c r="AF40" t="n">
        <v>5.637205348406366e-06</v>
      </c>
      <c r="AG40" t="n">
        <v>4.516782407407407</v>
      </c>
      <c r="AH40" t="n">
        <v>237661.4915863985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6.4071</v>
      </c>
      <c r="E41" t="n">
        <v>15.61</v>
      </c>
      <c r="F41" t="n">
        <v>11.92</v>
      </c>
      <c r="G41" t="n">
        <v>47.69</v>
      </c>
      <c r="H41" t="n">
        <v>0.65</v>
      </c>
      <c r="I41" t="n">
        <v>15</v>
      </c>
      <c r="J41" t="n">
        <v>293.52</v>
      </c>
      <c r="K41" t="n">
        <v>60.56</v>
      </c>
      <c r="L41" t="n">
        <v>10.75</v>
      </c>
      <c r="M41" t="n">
        <v>13</v>
      </c>
      <c r="N41" t="n">
        <v>82.20999999999999</v>
      </c>
      <c r="O41" t="n">
        <v>36434.56</v>
      </c>
      <c r="P41" t="n">
        <v>198.76</v>
      </c>
      <c r="Q41" t="n">
        <v>460.7</v>
      </c>
      <c r="R41" t="n">
        <v>53.04</v>
      </c>
      <c r="S41" t="n">
        <v>32.19</v>
      </c>
      <c r="T41" t="n">
        <v>6485.61</v>
      </c>
      <c r="U41" t="n">
        <v>0.61</v>
      </c>
      <c r="V41" t="n">
        <v>0.75</v>
      </c>
      <c r="W41" t="n">
        <v>1.47</v>
      </c>
      <c r="X41" t="n">
        <v>0.39</v>
      </c>
      <c r="Y41" t="n">
        <v>1</v>
      </c>
      <c r="Z41" t="n">
        <v>10</v>
      </c>
      <c r="AA41" t="n">
        <v>191.9415972780249</v>
      </c>
      <c r="AB41" t="n">
        <v>262.622961261313</v>
      </c>
      <c r="AC41" t="n">
        <v>237.5585944322512</v>
      </c>
      <c r="AD41" t="n">
        <v>191941.5972780249</v>
      </c>
      <c r="AE41" t="n">
        <v>262622.9612613131</v>
      </c>
      <c r="AF41" t="n">
        <v>5.638613439665043e-06</v>
      </c>
      <c r="AG41" t="n">
        <v>4.516782407407407</v>
      </c>
      <c r="AH41" t="n">
        <v>237558.5944322512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6.4406</v>
      </c>
      <c r="E42" t="n">
        <v>15.53</v>
      </c>
      <c r="F42" t="n">
        <v>11.89</v>
      </c>
      <c r="G42" t="n">
        <v>50.98</v>
      </c>
      <c r="H42" t="n">
        <v>0.67</v>
      </c>
      <c r="I42" t="n">
        <v>14</v>
      </c>
      <c r="J42" t="n">
        <v>294.03</v>
      </c>
      <c r="K42" t="n">
        <v>60.56</v>
      </c>
      <c r="L42" t="n">
        <v>11</v>
      </c>
      <c r="M42" t="n">
        <v>12</v>
      </c>
      <c r="N42" t="n">
        <v>82.48</v>
      </c>
      <c r="O42" t="n">
        <v>36498.06</v>
      </c>
      <c r="P42" t="n">
        <v>198.02</v>
      </c>
      <c r="Q42" t="n">
        <v>460.69</v>
      </c>
      <c r="R42" t="n">
        <v>52.21</v>
      </c>
      <c r="S42" t="n">
        <v>32.19</v>
      </c>
      <c r="T42" t="n">
        <v>6079.15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190.9143614877898</v>
      </c>
      <c r="AB42" t="n">
        <v>261.2174519346694</v>
      </c>
      <c r="AC42" t="n">
        <v>236.2872249430972</v>
      </c>
      <c r="AD42" t="n">
        <v>190914.3614877897</v>
      </c>
      <c r="AE42" t="n">
        <v>261217.4519346694</v>
      </c>
      <c r="AF42" t="n">
        <v>5.668095350393575e-06</v>
      </c>
      <c r="AG42" t="n">
        <v>4.493634259259259</v>
      </c>
      <c r="AH42" t="n">
        <v>236287.2249430972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6.4359</v>
      </c>
      <c r="E43" t="n">
        <v>15.54</v>
      </c>
      <c r="F43" t="n">
        <v>11.91</v>
      </c>
      <c r="G43" t="n">
        <v>51.02</v>
      </c>
      <c r="H43" t="n">
        <v>0.68</v>
      </c>
      <c r="I43" t="n">
        <v>14</v>
      </c>
      <c r="J43" t="n">
        <v>294.55</v>
      </c>
      <c r="K43" t="n">
        <v>60.56</v>
      </c>
      <c r="L43" t="n">
        <v>11.25</v>
      </c>
      <c r="M43" t="n">
        <v>12</v>
      </c>
      <c r="N43" t="n">
        <v>82.73999999999999</v>
      </c>
      <c r="O43" t="n">
        <v>36561.67</v>
      </c>
      <c r="P43" t="n">
        <v>198.28</v>
      </c>
      <c r="Q43" t="n">
        <v>460.71</v>
      </c>
      <c r="R43" t="n">
        <v>52.52</v>
      </c>
      <c r="S43" t="n">
        <v>32.19</v>
      </c>
      <c r="T43" t="n">
        <v>6230.71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191.124964378717</v>
      </c>
      <c r="AB43" t="n">
        <v>261.5056081011798</v>
      </c>
      <c r="AC43" t="n">
        <v>236.5478798895056</v>
      </c>
      <c r="AD43" t="n">
        <v>191124.964378717</v>
      </c>
      <c r="AE43" t="n">
        <v>261505.6081011798</v>
      </c>
      <c r="AF43" t="n">
        <v>5.663959082321213e-06</v>
      </c>
      <c r="AG43" t="n">
        <v>4.496527777777778</v>
      </c>
      <c r="AH43" t="n">
        <v>236547.8798895056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6.4321</v>
      </c>
      <c r="E44" t="n">
        <v>15.55</v>
      </c>
      <c r="F44" t="n">
        <v>11.91</v>
      </c>
      <c r="G44" t="n">
        <v>51.06</v>
      </c>
      <c r="H44" t="n">
        <v>0.6899999999999999</v>
      </c>
      <c r="I44" t="n">
        <v>14</v>
      </c>
      <c r="J44" t="n">
        <v>295.06</v>
      </c>
      <c r="K44" t="n">
        <v>60.56</v>
      </c>
      <c r="L44" t="n">
        <v>11.5</v>
      </c>
      <c r="M44" t="n">
        <v>12</v>
      </c>
      <c r="N44" t="n">
        <v>83.01000000000001</v>
      </c>
      <c r="O44" t="n">
        <v>36625.39</v>
      </c>
      <c r="P44" t="n">
        <v>197.92</v>
      </c>
      <c r="Q44" t="n">
        <v>460.69</v>
      </c>
      <c r="R44" t="n">
        <v>52.8</v>
      </c>
      <c r="S44" t="n">
        <v>32.19</v>
      </c>
      <c r="T44" t="n">
        <v>6372.79</v>
      </c>
      <c r="U44" t="n">
        <v>0.61</v>
      </c>
      <c r="V44" t="n">
        <v>0.75</v>
      </c>
      <c r="W44" t="n">
        <v>1.47</v>
      </c>
      <c r="X44" t="n">
        <v>0.38</v>
      </c>
      <c r="Y44" t="n">
        <v>1</v>
      </c>
      <c r="Z44" t="n">
        <v>10</v>
      </c>
      <c r="AA44" t="n">
        <v>191.0479921725874</v>
      </c>
      <c r="AB44" t="n">
        <v>261.4002913329792</v>
      </c>
      <c r="AC44" t="n">
        <v>236.4526144058491</v>
      </c>
      <c r="AD44" t="n">
        <v>191047.9921725874</v>
      </c>
      <c r="AE44" t="n">
        <v>261400.2913329793</v>
      </c>
      <c r="AF44" t="n">
        <v>5.660614865581858e-06</v>
      </c>
      <c r="AG44" t="n">
        <v>4.499421296296297</v>
      </c>
      <c r="AH44" t="n">
        <v>236452.6144058491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6.4663</v>
      </c>
      <c r="E45" t="n">
        <v>15.46</v>
      </c>
      <c r="F45" t="n">
        <v>11.88</v>
      </c>
      <c r="G45" t="n">
        <v>54.85</v>
      </c>
      <c r="H45" t="n">
        <v>0.71</v>
      </c>
      <c r="I45" t="n">
        <v>13</v>
      </c>
      <c r="J45" t="n">
        <v>295.58</v>
      </c>
      <c r="K45" t="n">
        <v>60.56</v>
      </c>
      <c r="L45" t="n">
        <v>11.75</v>
      </c>
      <c r="M45" t="n">
        <v>11</v>
      </c>
      <c r="N45" t="n">
        <v>83.28</v>
      </c>
      <c r="O45" t="n">
        <v>36689.22</v>
      </c>
      <c r="P45" t="n">
        <v>196.84</v>
      </c>
      <c r="Q45" t="n">
        <v>460.73</v>
      </c>
      <c r="R45" t="n">
        <v>52.01</v>
      </c>
      <c r="S45" t="n">
        <v>32.19</v>
      </c>
      <c r="T45" t="n">
        <v>5982.73</v>
      </c>
      <c r="U45" t="n">
        <v>0.62</v>
      </c>
      <c r="V45" t="n">
        <v>0.75</v>
      </c>
      <c r="W45" t="n">
        <v>1.46</v>
      </c>
      <c r="X45" t="n">
        <v>0.35</v>
      </c>
      <c r="Y45" t="n">
        <v>1</v>
      </c>
      <c r="Z45" t="n">
        <v>10</v>
      </c>
      <c r="AA45" t="n">
        <v>190.0606334765952</v>
      </c>
      <c r="AB45" t="n">
        <v>260.049343605932</v>
      </c>
      <c r="AC45" t="n">
        <v>235.2305992338038</v>
      </c>
      <c r="AD45" t="n">
        <v>190060.6334765952</v>
      </c>
      <c r="AE45" t="n">
        <v>260049.343605932</v>
      </c>
      <c r="AF45" t="n">
        <v>5.690712816236061e-06</v>
      </c>
      <c r="AG45" t="n">
        <v>4.47337962962963</v>
      </c>
      <c r="AH45" t="n">
        <v>235230.5992338038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6.4633</v>
      </c>
      <c r="E46" t="n">
        <v>15.47</v>
      </c>
      <c r="F46" t="n">
        <v>11.89</v>
      </c>
      <c r="G46" t="n">
        <v>54.89</v>
      </c>
      <c r="H46" t="n">
        <v>0.72</v>
      </c>
      <c r="I46" t="n">
        <v>13</v>
      </c>
      <c r="J46" t="n">
        <v>296.1</v>
      </c>
      <c r="K46" t="n">
        <v>60.56</v>
      </c>
      <c r="L46" t="n">
        <v>12</v>
      </c>
      <c r="M46" t="n">
        <v>11</v>
      </c>
      <c r="N46" t="n">
        <v>83.54000000000001</v>
      </c>
      <c r="O46" t="n">
        <v>36753.16</v>
      </c>
      <c r="P46" t="n">
        <v>197.58</v>
      </c>
      <c r="Q46" t="n">
        <v>460.72</v>
      </c>
      <c r="R46" t="n">
        <v>52.12</v>
      </c>
      <c r="S46" t="n">
        <v>32.19</v>
      </c>
      <c r="T46" t="n">
        <v>6039.23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190.4032816278523</v>
      </c>
      <c r="AB46" t="n">
        <v>260.5181699230512</v>
      </c>
      <c r="AC46" t="n">
        <v>235.6546814252191</v>
      </c>
      <c r="AD46" t="n">
        <v>190403.2816278523</v>
      </c>
      <c r="AE46" t="n">
        <v>260518.1699230512</v>
      </c>
      <c r="AF46" t="n">
        <v>5.688072645126043e-06</v>
      </c>
      <c r="AG46" t="n">
        <v>4.476273148148148</v>
      </c>
      <c r="AH46" t="n">
        <v>235654.6814252191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6.4671</v>
      </c>
      <c r="E47" t="n">
        <v>15.46</v>
      </c>
      <c r="F47" t="n">
        <v>11.88</v>
      </c>
      <c r="G47" t="n">
        <v>54.84</v>
      </c>
      <c r="H47" t="n">
        <v>0.74</v>
      </c>
      <c r="I47" t="n">
        <v>13</v>
      </c>
      <c r="J47" t="n">
        <v>296.62</v>
      </c>
      <c r="K47" t="n">
        <v>60.56</v>
      </c>
      <c r="L47" t="n">
        <v>12.25</v>
      </c>
      <c r="M47" t="n">
        <v>11</v>
      </c>
      <c r="N47" t="n">
        <v>83.81</v>
      </c>
      <c r="O47" t="n">
        <v>36817.22</v>
      </c>
      <c r="P47" t="n">
        <v>197.26</v>
      </c>
      <c r="Q47" t="n">
        <v>460.71</v>
      </c>
      <c r="R47" t="n">
        <v>51.93</v>
      </c>
      <c r="S47" t="n">
        <v>32.19</v>
      </c>
      <c r="T47" t="n">
        <v>5944.73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190.2056143401064</v>
      </c>
      <c r="AB47" t="n">
        <v>260.2477128194922</v>
      </c>
      <c r="AC47" t="n">
        <v>235.4100363680348</v>
      </c>
      <c r="AD47" t="n">
        <v>190205.6143401064</v>
      </c>
      <c r="AE47" t="n">
        <v>260247.7128194922</v>
      </c>
      <c r="AF47" t="n">
        <v>5.691416861865399e-06</v>
      </c>
      <c r="AG47" t="n">
        <v>4.47337962962963</v>
      </c>
      <c r="AH47" t="n">
        <v>235410.0363680348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6.4723</v>
      </c>
      <c r="E48" t="n">
        <v>15.45</v>
      </c>
      <c r="F48" t="n">
        <v>11.87</v>
      </c>
      <c r="G48" t="n">
        <v>54.79</v>
      </c>
      <c r="H48" t="n">
        <v>0.75</v>
      </c>
      <c r="I48" t="n">
        <v>13</v>
      </c>
      <c r="J48" t="n">
        <v>297.14</v>
      </c>
      <c r="K48" t="n">
        <v>60.56</v>
      </c>
      <c r="L48" t="n">
        <v>12.5</v>
      </c>
      <c r="M48" t="n">
        <v>11</v>
      </c>
      <c r="N48" t="n">
        <v>84.08</v>
      </c>
      <c r="O48" t="n">
        <v>36881.39</v>
      </c>
      <c r="P48" t="n">
        <v>196.84</v>
      </c>
      <c r="Q48" t="n">
        <v>460.71</v>
      </c>
      <c r="R48" t="n">
        <v>51.46</v>
      </c>
      <c r="S48" t="n">
        <v>32.19</v>
      </c>
      <c r="T48" t="n">
        <v>5707.08</v>
      </c>
      <c r="U48" t="n">
        <v>0.63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189.9496702096926</v>
      </c>
      <c r="AB48" t="n">
        <v>259.8975187688021</v>
      </c>
      <c r="AC48" t="n">
        <v>235.093264346042</v>
      </c>
      <c r="AD48" t="n">
        <v>189949.6702096926</v>
      </c>
      <c r="AE48" t="n">
        <v>259897.5187688021</v>
      </c>
      <c r="AF48" t="n">
        <v>5.695993158456096e-06</v>
      </c>
      <c r="AG48" t="n">
        <v>4.470486111111112</v>
      </c>
      <c r="AH48" t="n">
        <v>235093.264346042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6.5076</v>
      </c>
      <c r="E49" t="n">
        <v>15.37</v>
      </c>
      <c r="F49" t="n">
        <v>11.84</v>
      </c>
      <c r="G49" t="n">
        <v>59.19</v>
      </c>
      <c r="H49" t="n">
        <v>0.76</v>
      </c>
      <c r="I49" t="n">
        <v>12</v>
      </c>
      <c r="J49" t="n">
        <v>297.66</v>
      </c>
      <c r="K49" t="n">
        <v>60.56</v>
      </c>
      <c r="L49" t="n">
        <v>12.75</v>
      </c>
      <c r="M49" t="n">
        <v>10</v>
      </c>
      <c r="N49" t="n">
        <v>84.36</v>
      </c>
      <c r="O49" t="n">
        <v>36945.67</v>
      </c>
      <c r="P49" t="n">
        <v>195.47</v>
      </c>
      <c r="Q49" t="n">
        <v>460.69</v>
      </c>
      <c r="R49" t="n">
        <v>50.38</v>
      </c>
      <c r="S49" t="n">
        <v>32.19</v>
      </c>
      <c r="T49" t="n">
        <v>5170.29</v>
      </c>
      <c r="U49" t="n">
        <v>0.64</v>
      </c>
      <c r="V49" t="n">
        <v>0.75</v>
      </c>
      <c r="W49" t="n">
        <v>1.47</v>
      </c>
      <c r="X49" t="n">
        <v>0.3</v>
      </c>
      <c r="Y49" t="n">
        <v>1</v>
      </c>
      <c r="Z49" t="n">
        <v>10</v>
      </c>
      <c r="AA49" t="n">
        <v>188.8500570915008</v>
      </c>
      <c r="AB49" t="n">
        <v>258.3929795889858</v>
      </c>
      <c r="AC49" t="n">
        <v>233.7323162739129</v>
      </c>
      <c r="AD49" t="n">
        <v>188850.0570915008</v>
      </c>
      <c r="AE49" t="n">
        <v>258392.9795889858</v>
      </c>
      <c r="AF49" t="n">
        <v>5.727059171850639e-06</v>
      </c>
      <c r="AG49" t="n">
        <v>4.447337962962963</v>
      </c>
      <c r="AH49" t="n">
        <v>233732.3162739129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6.5032</v>
      </c>
      <c r="E50" t="n">
        <v>15.38</v>
      </c>
      <c r="F50" t="n">
        <v>11.85</v>
      </c>
      <c r="G50" t="n">
        <v>59.25</v>
      </c>
      <c r="H50" t="n">
        <v>0.78</v>
      </c>
      <c r="I50" t="n">
        <v>12</v>
      </c>
      <c r="J50" t="n">
        <v>298.18</v>
      </c>
      <c r="K50" t="n">
        <v>60.56</v>
      </c>
      <c r="L50" t="n">
        <v>13</v>
      </c>
      <c r="M50" t="n">
        <v>10</v>
      </c>
      <c r="N50" t="n">
        <v>84.63</v>
      </c>
      <c r="O50" t="n">
        <v>37010.06</v>
      </c>
      <c r="P50" t="n">
        <v>195.59</v>
      </c>
      <c r="Q50" t="n">
        <v>460.69</v>
      </c>
      <c r="R50" t="n">
        <v>50.8</v>
      </c>
      <c r="S50" t="n">
        <v>32.19</v>
      </c>
      <c r="T50" t="n">
        <v>5380.42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188.9802461922019</v>
      </c>
      <c r="AB50" t="n">
        <v>258.5711100601027</v>
      </c>
      <c r="AC50" t="n">
        <v>233.8934462228742</v>
      </c>
      <c r="AD50" t="n">
        <v>188980.2461922019</v>
      </c>
      <c r="AE50" t="n">
        <v>258571.1100601027</v>
      </c>
      <c r="AF50" t="n">
        <v>5.723186920889279e-06</v>
      </c>
      <c r="AG50" t="n">
        <v>4.450231481481482</v>
      </c>
      <c r="AH50" t="n">
        <v>233893.4462228742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6.5047</v>
      </c>
      <c r="E51" t="n">
        <v>15.37</v>
      </c>
      <c r="F51" t="n">
        <v>11.85</v>
      </c>
      <c r="G51" t="n">
        <v>59.23</v>
      </c>
      <c r="H51" t="n">
        <v>0.79</v>
      </c>
      <c r="I51" t="n">
        <v>12</v>
      </c>
      <c r="J51" t="n">
        <v>298.71</v>
      </c>
      <c r="K51" t="n">
        <v>60.56</v>
      </c>
      <c r="L51" t="n">
        <v>13.25</v>
      </c>
      <c r="M51" t="n">
        <v>10</v>
      </c>
      <c r="N51" t="n">
        <v>84.90000000000001</v>
      </c>
      <c r="O51" t="n">
        <v>37074.57</v>
      </c>
      <c r="P51" t="n">
        <v>195.77</v>
      </c>
      <c r="Q51" t="n">
        <v>460.69</v>
      </c>
      <c r="R51" t="n">
        <v>50.74</v>
      </c>
      <c r="S51" t="n">
        <v>32.19</v>
      </c>
      <c r="T51" t="n">
        <v>5350.06</v>
      </c>
      <c r="U51" t="n">
        <v>0.63</v>
      </c>
      <c r="V51" t="n">
        <v>0.75</v>
      </c>
      <c r="W51" t="n">
        <v>1.46</v>
      </c>
      <c r="X51" t="n">
        <v>0.31</v>
      </c>
      <c r="Y51" t="n">
        <v>1</v>
      </c>
      <c r="Z51" t="n">
        <v>10</v>
      </c>
      <c r="AA51" t="n">
        <v>189.0248758499683</v>
      </c>
      <c r="AB51" t="n">
        <v>258.6321743267802</v>
      </c>
      <c r="AC51" t="n">
        <v>233.9486826016442</v>
      </c>
      <c r="AD51" t="n">
        <v>189024.8758499683</v>
      </c>
      <c r="AE51" t="n">
        <v>258632.1743267802</v>
      </c>
      <c r="AF51" t="n">
        <v>5.724507006444288e-06</v>
      </c>
      <c r="AG51" t="n">
        <v>4.447337962962963</v>
      </c>
      <c r="AH51" t="n">
        <v>233948.6826016442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6.5054</v>
      </c>
      <c r="E52" t="n">
        <v>15.37</v>
      </c>
      <c r="F52" t="n">
        <v>11.84</v>
      </c>
      <c r="G52" t="n">
        <v>59.22</v>
      </c>
      <c r="H52" t="n">
        <v>0.8</v>
      </c>
      <c r="I52" t="n">
        <v>12</v>
      </c>
      <c r="J52" t="n">
        <v>299.23</v>
      </c>
      <c r="K52" t="n">
        <v>60.56</v>
      </c>
      <c r="L52" t="n">
        <v>13.5</v>
      </c>
      <c r="M52" t="n">
        <v>10</v>
      </c>
      <c r="N52" t="n">
        <v>85.18000000000001</v>
      </c>
      <c r="O52" t="n">
        <v>37139.2</v>
      </c>
      <c r="P52" t="n">
        <v>195.45</v>
      </c>
      <c r="Q52" t="n">
        <v>460.71</v>
      </c>
      <c r="R52" t="n">
        <v>50.6</v>
      </c>
      <c r="S52" t="n">
        <v>32.19</v>
      </c>
      <c r="T52" t="n">
        <v>5282.12</v>
      </c>
      <c r="U52" t="n">
        <v>0.64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188.8752802455443</v>
      </c>
      <c r="AB52" t="n">
        <v>258.4274910211151</v>
      </c>
      <c r="AC52" t="n">
        <v>233.7635339833969</v>
      </c>
      <c r="AD52" t="n">
        <v>188875.2802455443</v>
      </c>
      <c r="AE52" t="n">
        <v>258427.4910211151</v>
      </c>
      <c r="AF52" t="n">
        <v>5.725123046369959e-06</v>
      </c>
      <c r="AG52" t="n">
        <v>4.447337962962963</v>
      </c>
      <c r="AH52" t="n">
        <v>233763.5339833969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6.5043</v>
      </c>
      <c r="E53" t="n">
        <v>15.37</v>
      </c>
      <c r="F53" t="n">
        <v>11.85</v>
      </c>
      <c r="G53" t="n">
        <v>59.23</v>
      </c>
      <c r="H53" t="n">
        <v>0.82</v>
      </c>
      <c r="I53" t="n">
        <v>12</v>
      </c>
      <c r="J53" t="n">
        <v>299.76</v>
      </c>
      <c r="K53" t="n">
        <v>60.56</v>
      </c>
      <c r="L53" t="n">
        <v>13.75</v>
      </c>
      <c r="M53" t="n">
        <v>10</v>
      </c>
      <c r="N53" t="n">
        <v>85.45</v>
      </c>
      <c r="O53" t="n">
        <v>37204.07</v>
      </c>
      <c r="P53" t="n">
        <v>194.59</v>
      </c>
      <c r="Q53" t="n">
        <v>460.69</v>
      </c>
      <c r="R53" t="n">
        <v>50.77</v>
      </c>
      <c r="S53" t="n">
        <v>32.19</v>
      </c>
      <c r="T53" t="n">
        <v>5369.66</v>
      </c>
      <c r="U53" t="n">
        <v>0.63</v>
      </c>
      <c r="V53" t="n">
        <v>0.75</v>
      </c>
      <c r="W53" t="n">
        <v>1.46</v>
      </c>
      <c r="X53" t="n">
        <v>0.31</v>
      </c>
      <c r="Y53" t="n">
        <v>1</v>
      </c>
      <c r="Z53" t="n">
        <v>10</v>
      </c>
      <c r="AA53" t="n">
        <v>188.5920381920067</v>
      </c>
      <c r="AB53" t="n">
        <v>258.0399467477076</v>
      </c>
      <c r="AC53" t="n">
        <v>233.4129763915215</v>
      </c>
      <c r="AD53" t="n">
        <v>188592.0381920067</v>
      </c>
      <c r="AE53" t="n">
        <v>258039.9467477076</v>
      </c>
      <c r="AF53" t="n">
        <v>5.72415498362962e-06</v>
      </c>
      <c r="AG53" t="n">
        <v>4.447337962962963</v>
      </c>
      <c r="AH53" t="n">
        <v>233412.9763915215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6.5425</v>
      </c>
      <c r="E54" t="n">
        <v>15.28</v>
      </c>
      <c r="F54" t="n">
        <v>11.81</v>
      </c>
      <c r="G54" t="n">
        <v>64.41</v>
      </c>
      <c r="H54" t="n">
        <v>0.83</v>
      </c>
      <c r="I54" t="n">
        <v>11</v>
      </c>
      <c r="J54" t="n">
        <v>300.28</v>
      </c>
      <c r="K54" t="n">
        <v>60.56</v>
      </c>
      <c r="L54" t="n">
        <v>14</v>
      </c>
      <c r="M54" t="n">
        <v>9</v>
      </c>
      <c r="N54" t="n">
        <v>85.73</v>
      </c>
      <c r="O54" t="n">
        <v>37268.93</v>
      </c>
      <c r="P54" t="n">
        <v>193.82</v>
      </c>
      <c r="Q54" t="n">
        <v>460.75</v>
      </c>
      <c r="R54" t="n">
        <v>49.45</v>
      </c>
      <c r="S54" t="n">
        <v>32.19</v>
      </c>
      <c r="T54" t="n">
        <v>4711.26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187.6646358512604</v>
      </c>
      <c r="AB54" t="n">
        <v>256.7710339509955</v>
      </c>
      <c r="AC54" t="n">
        <v>232.2651668511969</v>
      </c>
      <c r="AD54" t="n">
        <v>187664.6358512604</v>
      </c>
      <c r="AE54" t="n">
        <v>256771.0339509955</v>
      </c>
      <c r="AF54" t="n">
        <v>5.757773162430514e-06</v>
      </c>
      <c r="AG54" t="n">
        <v>4.421296296296297</v>
      </c>
      <c r="AH54" t="n">
        <v>232265.1668511969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6.5392</v>
      </c>
      <c r="E55" t="n">
        <v>15.29</v>
      </c>
      <c r="F55" t="n">
        <v>11.82</v>
      </c>
      <c r="G55" t="n">
        <v>64.45999999999999</v>
      </c>
      <c r="H55" t="n">
        <v>0.84</v>
      </c>
      <c r="I55" t="n">
        <v>11</v>
      </c>
      <c r="J55" t="n">
        <v>300.81</v>
      </c>
      <c r="K55" t="n">
        <v>60.56</v>
      </c>
      <c r="L55" t="n">
        <v>14.25</v>
      </c>
      <c r="M55" t="n">
        <v>9</v>
      </c>
      <c r="N55" t="n">
        <v>86</v>
      </c>
      <c r="O55" t="n">
        <v>37333.9</v>
      </c>
      <c r="P55" t="n">
        <v>193.72</v>
      </c>
      <c r="Q55" t="n">
        <v>460.71</v>
      </c>
      <c r="R55" t="n">
        <v>49.64</v>
      </c>
      <c r="S55" t="n">
        <v>32.19</v>
      </c>
      <c r="T55" t="n">
        <v>4807.03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187.6958937143742</v>
      </c>
      <c r="AB55" t="n">
        <v>256.8138023383074</v>
      </c>
      <c r="AC55" t="n">
        <v>232.3038534836496</v>
      </c>
      <c r="AD55" t="n">
        <v>187695.8937143742</v>
      </c>
      <c r="AE55" t="n">
        <v>256813.8023383074</v>
      </c>
      <c r="AF55" t="n">
        <v>5.754868974209493e-06</v>
      </c>
      <c r="AG55" t="n">
        <v>4.424189814814815</v>
      </c>
      <c r="AH55" t="n">
        <v>232303.8534836496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6.5409</v>
      </c>
      <c r="E56" t="n">
        <v>15.29</v>
      </c>
      <c r="F56" t="n">
        <v>11.81</v>
      </c>
      <c r="G56" t="n">
        <v>64.43000000000001</v>
      </c>
      <c r="H56" t="n">
        <v>0.86</v>
      </c>
      <c r="I56" t="n">
        <v>11</v>
      </c>
      <c r="J56" t="n">
        <v>301.34</v>
      </c>
      <c r="K56" t="n">
        <v>60.56</v>
      </c>
      <c r="L56" t="n">
        <v>14.5</v>
      </c>
      <c r="M56" t="n">
        <v>9</v>
      </c>
      <c r="N56" t="n">
        <v>86.28</v>
      </c>
      <c r="O56" t="n">
        <v>37399</v>
      </c>
      <c r="P56" t="n">
        <v>194.23</v>
      </c>
      <c r="Q56" t="n">
        <v>460.75</v>
      </c>
      <c r="R56" t="n">
        <v>49.6</v>
      </c>
      <c r="S56" t="n">
        <v>32.19</v>
      </c>
      <c r="T56" t="n">
        <v>4788.52</v>
      </c>
      <c r="U56" t="n">
        <v>0.65</v>
      </c>
      <c r="V56" t="n">
        <v>0.76</v>
      </c>
      <c r="W56" t="n">
        <v>1.46</v>
      </c>
      <c r="X56" t="n">
        <v>0.28</v>
      </c>
      <c r="Y56" t="n">
        <v>1</v>
      </c>
      <c r="Z56" t="n">
        <v>10</v>
      </c>
      <c r="AA56" t="n">
        <v>187.839575879995</v>
      </c>
      <c r="AB56" t="n">
        <v>257.0103946161194</v>
      </c>
      <c r="AC56" t="n">
        <v>232.4816832703862</v>
      </c>
      <c r="AD56" t="n">
        <v>187839.575879995</v>
      </c>
      <c r="AE56" t="n">
        <v>257010.3946161194</v>
      </c>
      <c r="AF56" t="n">
        <v>5.756365071171836e-06</v>
      </c>
      <c r="AG56" t="n">
        <v>4.424189814814815</v>
      </c>
      <c r="AH56" t="n">
        <v>232481.6832703862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6.5419</v>
      </c>
      <c r="E57" t="n">
        <v>15.29</v>
      </c>
      <c r="F57" t="n">
        <v>11.81</v>
      </c>
      <c r="G57" t="n">
        <v>64.42</v>
      </c>
      <c r="H57" t="n">
        <v>0.87</v>
      </c>
      <c r="I57" t="n">
        <v>11</v>
      </c>
      <c r="J57" t="n">
        <v>301.86</v>
      </c>
      <c r="K57" t="n">
        <v>60.56</v>
      </c>
      <c r="L57" t="n">
        <v>14.75</v>
      </c>
      <c r="M57" t="n">
        <v>9</v>
      </c>
      <c r="N57" t="n">
        <v>86.56</v>
      </c>
      <c r="O57" t="n">
        <v>37464.21</v>
      </c>
      <c r="P57" t="n">
        <v>194.2</v>
      </c>
      <c r="Q57" t="n">
        <v>460.7</v>
      </c>
      <c r="R57" t="n">
        <v>49.42</v>
      </c>
      <c r="S57" t="n">
        <v>32.19</v>
      </c>
      <c r="T57" t="n">
        <v>4695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187.813876687981</v>
      </c>
      <c r="AB57" t="n">
        <v>256.9752318478375</v>
      </c>
      <c r="AC57" t="n">
        <v>232.4498763873579</v>
      </c>
      <c r="AD57" t="n">
        <v>187813.876687981</v>
      </c>
      <c r="AE57" t="n">
        <v>256975.2318478375</v>
      </c>
      <c r="AF57" t="n">
        <v>5.757245128208509e-06</v>
      </c>
      <c r="AG57" t="n">
        <v>4.424189814814815</v>
      </c>
      <c r="AH57" t="n">
        <v>232449.8763873579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6.5383</v>
      </c>
      <c r="E58" t="n">
        <v>15.29</v>
      </c>
      <c r="F58" t="n">
        <v>11.82</v>
      </c>
      <c r="G58" t="n">
        <v>64.47</v>
      </c>
      <c r="H58" t="n">
        <v>0.88</v>
      </c>
      <c r="I58" t="n">
        <v>11</v>
      </c>
      <c r="J58" t="n">
        <v>302.39</v>
      </c>
      <c r="K58" t="n">
        <v>60.56</v>
      </c>
      <c r="L58" t="n">
        <v>15</v>
      </c>
      <c r="M58" t="n">
        <v>9</v>
      </c>
      <c r="N58" t="n">
        <v>86.84</v>
      </c>
      <c r="O58" t="n">
        <v>37529.55</v>
      </c>
      <c r="P58" t="n">
        <v>193.95</v>
      </c>
      <c r="Q58" t="n">
        <v>460.69</v>
      </c>
      <c r="R58" t="n">
        <v>49.62</v>
      </c>
      <c r="S58" t="n">
        <v>32.19</v>
      </c>
      <c r="T58" t="n">
        <v>4795.82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187.7941097141013</v>
      </c>
      <c r="AB58" t="n">
        <v>256.9481858021181</v>
      </c>
      <c r="AC58" t="n">
        <v>232.4254115782825</v>
      </c>
      <c r="AD58" t="n">
        <v>187794.1097141013</v>
      </c>
      <c r="AE58" t="n">
        <v>256948.1858021181</v>
      </c>
      <c r="AF58" t="n">
        <v>5.754076922876487e-06</v>
      </c>
      <c r="AG58" t="n">
        <v>4.424189814814815</v>
      </c>
      <c r="AH58" t="n">
        <v>232425.4115782825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6.5425</v>
      </c>
      <c r="E59" t="n">
        <v>15.28</v>
      </c>
      <c r="F59" t="n">
        <v>11.81</v>
      </c>
      <c r="G59" t="n">
        <v>64.41</v>
      </c>
      <c r="H59" t="n">
        <v>0.9</v>
      </c>
      <c r="I59" t="n">
        <v>11</v>
      </c>
      <c r="J59" t="n">
        <v>302.92</v>
      </c>
      <c r="K59" t="n">
        <v>60.56</v>
      </c>
      <c r="L59" t="n">
        <v>15.25</v>
      </c>
      <c r="M59" t="n">
        <v>9</v>
      </c>
      <c r="N59" t="n">
        <v>87.12</v>
      </c>
      <c r="O59" t="n">
        <v>37595</v>
      </c>
      <c r="P59" t="n">
        <v>193.11</v>
      </c>
      <c r="Q59" t="n">
        <v>460.73</v>
      </c>
      <c r="R59" t="n">
        <v>49.51</v>
      </c>
      <c r="S59" t="n">
        <v>32.19</v>
      </c>
      <c r="T59" t="n">
        <v>4742.95</v>
      </c>
      <c r="U59" t="n">
        <v>0.65</v>
      </c>
      <c r="V59" t="n">
        <v>0.76</v>
      </c>
      <c r="W59" t="n">
        <v>1.46</v>
      </c>
      <c r="X59" t="n">
        <v>0.28</v>
      </c>
      <c r="Y59" t="n">
        <v>1</v>
      </c>
      <c r="Z59" t="n">
        <v>10</v>
      </c>
      <c r="AA59" t="n">
        <v>187.402161222463</v>
      </c>
      <c r="AB59" t="n">
        <v>256.4119045843117</v>
      </c>
      <c r="AC59" t="n">
        <v>231.9403122872281</v>
      </c>
      <c r="AD59" t="n">
        <v>187402.161222463</v>
      </c>
      <c r="AE59" t="n">
        <v>256411.9045843118</v>
      </c>
      <c r="AF59" t="n">
        <v>5.757773162430514e-06</v>
      </c>
      <c r="AG59" t="n">
        <v>4.421296296296297</v>
      </c>
      <c r="AH59" t="n">
        <v>231940.3122872281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6.5728</v>
      </c>
      <c r="E60" t="n">
        <v>15.21</v>
      </c>
      <c r="F60" t="n">
        <v>11.79</v>
      </c>
      <c r="G60" t="n">
        <v>70.73999999999999</v>
      </c>
      <c r="H60" t="n">
        <v>0.91</v>
      </c>
      <c r="I60" t="n">
        <v>10</v>
      </c>
      <c r="J60" t="n">
        <v>303.46</v>
      </c>
      <c r="K60" t="n">
        <v>60.56</v>
      </c>
      <c r="L60" t="n">
        <v>15.5</v>
      </c>
      <c r="M60" t="n">
        <v>8</v>
      </c>
      <c r="N60" t="n">
        <v>87.40000000000001</v>
      </c>
      <c r="O60" t="n">
        <v>37660.57</v>
      </c>
      <c r="P60" t="n">
        <v>193.03</v>
      </c>
      <c r="Q60" t="n">
        <v>460.69</v>
      </c>
      <c r="R60" t="n">
        <v>48.79</v>
      </c>
      <c r="S60" t="n">
        <v>32.19</v>
      </c>
      <c r="T60" t="n">
        <v>4387.44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186.8941970399517</v>
      </c>
      <c r="AB60" t="n">
        <v>255.716885580002</v>
      </c>
      <c r="AC60" t="n">
        <v>231.3116249212242</v>
      </c>
      <c r="AD60" t="n">
        <v>186894.1970399517</v>
      </c>
      <c r="AE60" t="n">
        <v>255716.885580002</v>
      </c>
      <c r="AF60" t="n">
        <v>5.784438890641693e-06</v>
      </c>
      <c r="AG60" t="n">
        <v>4.401041666666667</v>
      </c>
      <c r="AH60" t="n">
        <v>231311.6249212242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6.5786</v>
      </c>
      <c r="E61" t="n">
        <v>15.2</v>
      </c>
      <c r="F61" t="n">
        <v>11.78</v>
      </c>
      <c r="G61" t="n">
        <v>70.66</v>
      </c>
      <c r="H61" t="n">
        <v>0.92</v>
      </c>
      <c r="I61" t="n">
        <v>10</v>
      </c>
      <c r="J61" t="n">
        <v>303.99</v>
      </c>
      <c r="K61" t="n">
        <v>60.56</v>
      </c>
      <c r="L61" t="n">
        <v>15.75</v>
      </c>
      <c r="M61" t="n">
        <v>8</v>
      </c>
      <c r="N61" t="n">
        <v>87.68000000000001</v>
      </c>
      <c r="O61" t="n">
        <v>37726.27</v>
      </c>
      <c r="P61" t="n">
        <v>192.26</v>
      </c>
      <c r="Q61" t="n">
        <v>460.71</v>
      </c>
      <c r="R61" t="n">
        <v>48.49</v>
      </c>
      <c r="S61" t="n">
        <v>32.19</v>
      </c>
      <c r="T61" t="n">
        <v>4238.11</v>
      </c>
      <c r="U61" t="n">
        <v>0.66</v>
      </c>
      <c r="V61" t="n">
        <v>0.76</v>
      </c>
      <c r="W61" t="n">
        <v>1.46</v>
      </c>
      <c r="X61" t="n">
        <v>0.24</v>
      </c>
      <c r="Y61" t="n">
        <v>1</v>
      </c>
      <c r="Z61" t="n">
        <v>10</v>
      </c>
      <c r="AA61" t="n">
        <v>186.5076976716648</v>
      </c>
      <c r="AB61" t="n">
        <v>255.1880600931634</v>
      </c>
      <c r="AC61" t="n">
        <v>230.833269796638</v>
      </c>
      <c r="AD61" t="n">
        <v>186507.6976716648</v>
      </c>
      <c r="AE61" t="n">
        <v>255188.0600931634</v>
      </c>
      <c r="AF61" t="n">
        <v>5.789543221454394e-06</v>
      </c>
      <c r="AG61" t="n">
        <v>4.398148148148148</v>
      </c>
      <c r="AH61" t="n">
        <v>230833.269796638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6.5731</v>
      </c>
      <c r="E62" t="n">
        <v>15.21</v>
      </c>
      <c r="F62" t="n">
        <v>11.79</v>
      </c>
      <c r="G62" t="n">
        <v>70.73999999999999</v>
      </c>
      <c r="H62" t="n">
        <v>0.9399999999999999</v>
      </c>
      <c r="I62" t="n">
        <v>10</v>
      </c>
      <c r="J62" t="n">
        <v>304.52</v>
      </c>
      <c r="K62" t="n">
        <v>60.56</v>
      </c>
      <c r="L62" t="n">
        <v>16</v>
      </c>
      <c r="M62" t="n">
        <v>8</v>
      </c>
      <c r="N62" t="n">
        <v>87.97</v>
      </c>
      <c r="O62" t="n">
        <v>37792.08</v>
      </c>
      <c r="P62" t="n">
        <v>192.43</v>
      </c>
      <c r="Q62" t="n">
        <v>460.71</v>
      </c>
      <c r="R62" t="n">
        <v>49.08</v>
      </c>
      <c r="S62" t="n">
        <v>32.19</v>
      </c>
      <c r="T62" t="n">
        <v>4531.8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186.6691017323282</v>
      </c>
      <c r="AB62" t="n">
        <v>255.4089002496076</v>
      </c>
      <c r="AC62" t="n">
        <v>231.0330332785024</v>
      </c>
      <c r="AD62" t="n">
        <v>186669.1017323282</v>
      </c>
      <c r="AE62" t="n">
        <v>255408.9002496076</v>
      </c>
      <c r="AF62" t="n">
        <v>5.784702907752694e-06</v>
      </c>
      <c r="AG62" t="n">
        <v>4.401041666666667</v>
      </c>
      <c r="AH62" t="n">
        <v>231033.0332785023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6.5714</v>
      </c>
      <c r="E63" t="n">
        <v>15.22</v>
      </c>
      <c r="F63" t="n">
        <v>11.79</v>
      </c>
      <c r="G63" t="n">
        <v>70.77</v>
      </c>
      <c r="H63" t="n">
        <v>0.95</v>
      </c>
      <c r="I63" t="n">
        <v>10</v>
      </c>
      <c r="J63" t="n">
        <v>305.06</v>
      </c>
      <c r="K63" t="n">
        <v>60.56</v>
      </c>
      <c r="L63" t="n">
        <v>16.25</v>
      </c>
      <c r="M63" t="n">
        <v>8</v>
      </c>
      <c r="N63" t="n">
        <v>88.25</v>
      </c>
      <c r="O63" t="n">
        <v>37858.02</v>
      </c>
      <c r="P63" t="n">
        <v>192.61</v>
      </c>
      <c r="Q63" t="n">
        <v>460.69</v>
      </c>
      <c r="R63" t="n">
        <v>49.01</v>
      </c>
      <c r="S63" t="n">
        <v>32.19</v>
      </c>
      <c r="T63" t="n">
        <v>4498.54</v>
      </c>
      <c r="U63" t="n">
        <v>0.66</v>
      </c>
      <c r="V63" t="n">
        <v>0.76</v>
      </c>
      <c r="W63" t="n">
        <v>1.46</v>
      </c>
      <c r="X63" t="n">
        <v>0.26</v>
      </c>
      <c r="Y63" t="n">
        <v>1</v>
      </c>
      <c r="Z63" t="n">
        <v>10</v>
      </c>
      <c r="AA63" t="n">
        <v>186.7597707592717</v>
      </c>
      <c r="AB63" t="n">
        <v>255.5329576123067</v>
      </c>
      <c r="AC63" t="n">
        <v>231.1452507806211</v>
      </c>
      <c r="AD63" t="n">
        <v>186759.7707592717</v>
      </c>
      <c r="AE63" t="n">
        <v>255532.9576123068</v>
      </c>
      <c r="AF63" t="n">
        <v>5.78320681079035e-06</v>
      </c>
      <c r="AG63" t="n">
        <v>4.403935185185186</v>
      </c>
      <c r="AH63" t="n">
        <v>231145.2507806211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6.5728</v>
      </c>
      <c r="E64" t="n">
        <v>15.21</v>
      </c>
      <c r="F64" t="n">
        <v>11.79</v>
      </c>
      <c r="G64" t="n">
        <v>70.73999999999999</v>
      </c>
      <c r="H64" t="n">
        <v>0.96</v>
      </c>
      <c r="I64" t="n">
        <v>10</v>
      </c>
      <c r="J64" t="n">
        <v>305.59</v>
      </c>
      <c r="K64" t="n">
        <v>60.56</v>
      </c>
      <c r="L64" t="n">
        <v>16.5</v>
      </c>
      <c r="M64" t="n">
        <v>8</v>
      </c>
      <c r="N64" t="n">
        <v>88.54000000000001</v>
      </c>
      <c r="O64" t="n">
        <v>37924.08</v>
      </c>
      <c r="P64" t="n">
        <v>192.12</v>
      </c>
      <c r="Q64" t="n">
        <v>460.69</v>
      </c>
      <c r="R64" t="n">
        <v>48.87</v>
      </c>
      <c r="S64" t="n">
        <v>32.19</v>
      </c>
      <c r="T64" t="n">
        <v>4427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186.5593367202549</v>
      </c>
      <c r="AB64" t="n">
        <v>255.2587149175984</v>
      </c>
      <c r="AC64" t="n">
        <v>230.8971814237936</v>
      </c>
      <c r="AD64" t="n">
        <v>186559.3367202549</v>
      </c>
      <c r="AE64" t="n">
        <v>255258.7149175984</v>
      </c>
      <c r="AF64" t="n">
        <v>5.784438890641693e-06</v>
      </c>
      <c r="AG64" t="n">
        <v>4.401041666666667</v>
      </c>
      <c r="AH64" t="n">
        <v>230897.1814237936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6.5713</v>
      </c>
      <c r="E65" t="n">
        <v>15.22</v>
      </c>
      <c r="F65" t="n">
        <v>11.79</v>
      </c>
      <c r="G65" t="n">
        <v>70.77</v>
      </c>
      <c r="H65" t="n">
        <v>0.97</v>
      </c>
      <c r="I65" t="n">
        <v>10</v>
      </c>
      <c r="J65" t="n">
        <v>306.13</v>
      </c>
      <c r="K65" t="n">
        <v>60.56</v>
      </c>
      <c r="L65" t="n">
        <v>16.75</v>
      </c>
      <c r="M65" t="n">
        <v>8</v>
      </c>
      <c r="N65" t="n">
        <v>88.83</v>
      </c>
      <c r="O65" t="n">
        <v>37990.27</v>
      </c>
      <c r="P65" t="n">
        <v>191.71</v>
      </c>
      <c r="Q65" t="n">
        <v>460.7</v>
      </c>
      <c r="R65" t="n">
        <v>49.06</v>
      </c>
      <c r="S65" t="n">
        <v>32.19</v>
      </c>
      <c r="T65" t="n">
        <v>4521.07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186.4299524284045</v>
      </c>
      <c r="AB65" t="n">
        <v>255.0816856214566</v>
      </c>
      <c r="AC65" t="n">
        <v>230.7370475552134</v>
      </c>
      <c r="AD65" t="n">
        <v>186429.9524284045</v>
      </c>
      <c r="AE65" t="n">
        <v>255081.6856214566</v>
      </c>
      <c r="AF65" t="n">
        <v>5.783118805086684e-06</v>
      </c>
      <c r="AG65" t="n">
        <v>4.403935185185186</v>
      </c>
      <c r="AH65" t="n">
        <v>230737.0475552134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6.5735</v>
      </c>
      <c r="E66" t="n">
        <v>15.21</v>
      </c>
      <c r="F66" t="n">
        <v>11.79</v>
      </c>
      <c r="G66" t="n">
        <v>70.73</v>
      </c>
      <c r="H66" t="n">
        <v>0.99</v>
      </c>
      <c r="I66" t="n">
        <v>10</v>
      </c>
      <c r="J66" t="n">
        <v>306.67</v>
      </c>
      <c r="K66" t="n">
        <v>60.56</v>
      </c>
      <c r="L66" t="n">
        <v>17</v>
      </c>
      <c r="M66" t="n">
        <v>8</v>
      </c>
      <c r="N66" t="n">
        <v>89.11</v>
      </c>
      <c r="O66" t="n">
        <v>38056.58</v>
      </c>
      <c r="P66" t="n">
        <v>191.06</v>
      </c>
      <c r="Q66" t="n">
        <v>460.7</v>
      </c>
      <c r="R66" t="n">
        <v>48.79</v>
      </c>
      <c r="S66" t="n">
        <v>32.19</v>
      </c>
      <c r="T66" t="n">
        <v>4387.69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186.1592812783499</v>
      </c>
      <c r="AB66" t="n">
        <v>254.7113414127838</v>
      </c>
      <c r="AC66" t="n">
        <v>230.4020484780348</v>
      </c>
      <c r="AD66" t="n">
        <v>186159.2812783499</v>
      </c>
      <c r="AE66" t="n">
        <v>254711.3414127838</v>
      </c>
      <c r="AF66" t="n">
        <v>5.785054930567364e-06</v>
      </c>
      <c r="AG66" t="n">
        <v>4.401041666666667</v>
      </c>
      <c r="AH66" t="n">
        <v>230402.0484780348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6.6102</v>
      </c>
      <c r="E67" t="n">
        <v>15.13</v>
      </c>
      <c r="F67" t="n">
        <v>11.76</v>
      </c>
      <c r="G67" t="n">
        <v>78.38</v>
      </c>
      <c r="H67" t="n">
        <v>1</v>
      </c>
      <c r="I67" t="n">
        <v>9</v>
      </c>
      <c r="J67" t="n">
        <v>307.21</v>
      </c>
      <c r="K67" t="n">
        <v>60.56</v>
      </c>
      <c r="L67" t="n">
        <v>17.25</v>
      </c>
      <c r="M67" t="n">
        <v>7</v>
      </c>
      <c r="N67" t="n">
        <v>89.40000000000001</v>
      </c>
      <c r="O67" t="n">
        <v>38123.01</v>
      </c>
      <c r="P67" t="n">
        <v>190.41</v>
      </c>
      <c r="Q67" t="n">
        <v>460.69</v>
      </c>
      <c r="R67" t="n">
        <v>47.66</v>
      </c>
      <c r="S67" t="n">
        <v>32.19</v>
      </c>
      <c r="T67" t="n">
        <v>3825.52</v>
      </c>
      <c r="U67" t="n">
        <v>0.68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185.3405391252914</v>
      </c>
      <c r="AB67" t="n">
        <v>253.5911022786151</v>
      </c>
      <c r="AC67" t="n">
        <v>229.3887233945653</v>
      </c>
      <c r="AD67" t="n">
        <v>185340.5391252914</v>
      </c>
      <c r="AE67" t="n">
        <v>253591.1022786151</v>
      </c>
      <c r="AF67" t="n">
        <v>5.817353023813248e-06</v>
      </c>
      <c r="AG67" t="n">
        <v>4.377893518518519</v>
      </c>
      <c r="AH67" t="n">
        <v>229388.7233945653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6.6118</v>
      </c>
      <c r="E68" t="n">
        <v>15.12</v>
      </c>
      <c r="F68" t="n">
        <v>11.75</v>
      </c>
      <c r="G68" t="n">
        <v>78.36</v>
      </c>
      <c r="H68" t="n">
        <v>1.01</v>
      </c>
      <c r="I68" t="n">
        <v>9</v>
      </c>
      <c r="J68" t="n">
        <v>307.75</v>
      </c>
      <c r="K68" t="n">
        <v>60.56</v>
      </c>
      <c r="L68" t="n">
        <v>17.5</v>
      </c>
      <c r="M68" t="n">
        <v>7</v>
      </c>
      <c r="N68" t="n">
        <v>89.69</v>
      </c>
      <c r="O68" t="n">
        <v>38189.58</v>
      </c>
      <c r="P68" t="n">
        <v>190.38</v>
      </c>
      <c r="Q68" t="n">
        <v>460.7</v>
      </c>
      <c r="R68" t="n">
        <v>47.62</v>
      </c>
      <c r="S68" t="n">
        <v>32.19</v>
      </c>
      <c r="T68" t="n">
        <v>3805</v>
      </c>
      <c r="U68" t="n">
        <v>0.68</v>
      </c>
      <c r="V68" t="n">
        <v>0.76</v>
      </c>
      <c r="W68" t="n">
        <v>1.46</v>
      </c>
      <c r="X68" t="n">
        <v>0.22</v>
      </c>
      <c r="Y68" t="n">
        <v>1</v>
      </c>
      <c r="Z68" t="n">
        <v>10</v>
      </c>
      <c r="AA68" t="n">
        <v>185.2871574485668</v>
      </c>
      <c r="AB68" t="n">
        <v>253.5180631134872</v>
      </c>
      <c r="AC68" t="n">
        <v>229.3226549848461</v>
      </c>
      <c r="AD68" t="n">
        <v>185287.1574485668</v>
      </c>
      <c r="AE68" t="n">
        <v>253518.0631134872</v>
      </c>
      <c r="AF68" t="n">
        <v>5.818761115071925e-06</v>
      </c>
      <c r="AG68" t="n">
        <v>4.375</v>
      </c>
      <c r="AH68" t="n">
        <v>229322.6549848461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6.6131</v>
      </c>
      <c r="E69" t="n">
        <v>15.12</v>
      </c>
      <c r="F69" t="n">
        <v>11.75</v>
      </c>
      <c r="G69" t="n">
        <v>78.34</v>
      </c>
      <c r="H69" t="n">
        <v>1.03</v>
      </c>
      <c r="I69" t="n">
        <v>9</v>
      </c>
      <c r="J69" t="n">
        <v>308.29</v>
      </c>
      <c r="K69" t="n">
        <v>60.56</v>
      </c>
      <c r="L69" t="n">
        <v>17.75</v>
      </c>
      <c r="M69" t="n">
        <v>7</v>
      </c>
      <c r="N69" t="n">
        <v>89.98</v>
      </c>
      <c r="O69" t="n">
        <v>38256.26</v>
      </c>
      <c r="P69" t="n">
        <v>190.67</v>
      </c>
      <c r="Q69" t="n">
        <v>460.69</v>
      </c>
      <c r="R69" t="n">
        <v>47.58</v>
      </c>
      <c r="S69" t="n">
        <v>32.19</v>
      </c>
      <c r="T69" t="n">
        <v>3789.32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185.3749370695245</v>
      </c>
      <c r="AB69" t="n">
        <v>253.638167063445</v>
      </c>
      <c r="AC69" t="n">
        <v>229.4312963823869</v>
      </c>
      <c r="AD69" t="n">
        <v>185374.9370695245</v>
      </c>
      <c r="AE69" t="n">
        <v>253638.167063445</v>
      </c>
      <c r="AF69" t="n">
        <v>5.819905189219599e-06</v>
      </c>
      <c r="AG69" t="n">
        <v>4.375</v>
      </c>
      <c r="AH69" t="n">
        <v>229431.2963823869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6.6054</v>
      </c>
      <c r="E70" t="n">
        <v>15.14</v>
      </c>
      <c r="F70" t="n">
        <v>11.77</v>
      </c>
      <c r="G70" t="n">
        <v>78.45</v>
      </c>
      <c r="H70" t="n">
        <v>1.04</v>
      </c>
      <c r="I70" t="n">
        <v>9</v>
      </c>
      <c r="J70" t="n">
        <v>308.83</v>
      </c>
      <c r="K70" t="n">
        <v>60.56</v>
      </c>
      <c r="L70" t="n">
        <v>18</v>
      </c>
      <c r="M70" t="n">
        <v>7</v>
      </c>
      <c r="N70" t="n">
        <v>90.27</v>
      </c>
      <c r="O70" t="n">
        <v>38323.08</v>
      </c>
      <c r="P70" t="n">
        <v>190.97</v>
      </c>
      <c r="Q70" t="n">
        <v>460.69</v>
      </c>
      <c r="R70" t="n">
        <v>48.14</v>
      </c>
      <c r="S70" t="n">
        <v>32.19</v>
      </c>
      <c r="T70" t="n">
        <v>4068.43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185.6331231225465</v>
      </c>
      <c r="AB70" t="n">
        <v>253.9914286115543</v>
      </c>
      <c r="AC70" t="n">
        <v>229.7508431441505</v>
      </c>
      <c r="AD70" t="n">
        <v>185633.1231225465</v>
      </c>
      <c r="AE70" t="n">
        <v>253991.4286115543</v>
      </c>
      <c r="AF70" t="n">
        <v>5.813128750037219e-06</v>
      </c>
      <c r="AG70" t="n">
        <v>4.380787037037037</v>
      </c>
      <c r="AH70" t="n">
        <v>229750.8431441505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6.6055</v>
      </c>
      <c r="E71" t="n">
        <v>15.14</v>
      </c>
      <c r="F71" t="n">
        <v>11.77</v>
      </c>
      <c r="G71" t="n">
        <v>78.45</v>
      </c>
      <c r="H71" t="n">
        <v>1.05</v>
      </c>
      <c r="I71" t="n">
        <v>9</v>
      </c>
      <c r="J71" t="n">
        <v>309.37</v>
      </c>
      <c r="K71" t="n">
        <v>60.56</v>
      </c>
      <c r="L71" t="n">
        <v>18.25</v>
      </c>
      <c r="M71" t="n">
        <v>7</v>
      </c>
      <c r="N71" t="n">
        <v>90.56999999999999</v>
      </c>
      <c r="O71" t="n">
        <v>38390.02</v>
      </c>
      <c r="P71" t="n">
        <v>191.23</v>
      </c>
      <c r="Q71" t="n">
        <v>460.69</v>
      </c>
      <c r="R71" t="n">
        <v>48.14</v>
      </c>
      <c r="S71" t="n">
        <v>32.19</v>
      </c>
      <c r="T71" t="n">
        <v>4067.42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185.7269105695412</v>
      </c>
      <c r="AB71" t="n">
        <v>254.1197527341425</v>
      </c>
      <c r="AC71" t="n">
        <v>229.8669201925829</v>
      </c>
      <c r="AD71" t="n">
        <v>185726.9105695412</v>
      </c>
      <c r="AE71" t="n">
        <v>254119.7527341425</v>
      </c>
      <c r="AF71" t="n">
        <v>5.813216755740887e-06</v>
      </c>
      <c r="AG71" t="n">
        <v>4.380787037037037</v>
      </c>
      <c r="AH71" t="n">
        <v>229866.9201925829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6.6095</v>
      </c>
      <c r="E72" t="n">
        <v>15.13</v>
      </c>
      <c r="F72" t="n">
        <v>11.76</v>
      </c>
      <c r="G72" t="n">
        <v>78.39</v>
      </c>
      <c r="H72" t="n">
        <v>1.06</v>
      </c>
      <c r="I72" t="n">
        <v>9</v>
      </c>
      <c r="J72" t="n">
        <v>309.91</v>
      </c>
      <c r="K72" t="n">
        <v>60.56</v>
      </c>
      <c r="L72" t="n">
        <v>18.5</v>
      </c>
      <c r="M72" t="n">
        <v>7</v>
      </c>
      <c r="N72" t="n">
        <v>90.86</v>
      </c>
      <c r="O72" t="n">
        <v>38457.09</v>
      </c>
      <c r="P72" t="n">
        <v>190.37</v>
      </c>
      <c r="Q72" t="n">
        <v>460.69</v>
      </c>
      <c r="R72" t="n">
        <v>47.82</v>
      </c>
      <c r="S72" t="n">
        <v>32.19</v>
      </c>
      <c r="T72" t="n">
        <v>3905.56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185.3357578577018</v>
      </c>
      <c r="AB72" t="n">
        <v>253.5845603373644</v>
      </c>
      <c r="AC72" t="n">
        <v>229.3828058070059</v>
      </c>
      <c r="AD72" t="n">
        <v>185335.7578577018</v>
      </c>
      <c r="AE72" t="n">
        <v>253584.5603373644</v>
      </c>
      <c r="AF72" t="n">
        <v>5.816736983887577e-06</v>
      </c>
      <c r="AG72" t="n">
        <v>4.377893518518519</v>
      </c>
      <c r="AH72" t="n">
        <v>229382.8058070059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6.6054</v>
      </c>
      <c r="E73" t="n">
        <v>15.14</v>
      </c>
      <c r="F73" t="n">
        <v>11.77</v>
      </c>
      <c r="G73" t="n">
        <v>78.45</v>
      </c>
      <c r="H73" t="n">
        <v>1.08</v>
      </c>
      <c r="I73" t="n">
        <v>9</v>
      </c>
      <c r="J73" t="n">
        <v>310.46</v>
      </c>
      <c r="K73" t="n">
        <v>60.56</v>
      </c>
      <c r="L73" t="n">
        <v>18.75</v>
      </c>
      <c r="M73" t="n">
        <v>7</v>
      </c>
      <c r="N73" t="n">
        <v>91.16</v>
      </c>
      <c r="O73" t="n">
        <v>38524.29</v>
      </c>
      <c r="P73" t="n">
        <v>189.74</v>
      </c>
      <c r="Q73" t="n">
        <v>460.71</v>
      </c>
      <c r="R73" t="n">
        <v>48.13</v>
      </c>
      <c r="S73" t="n">
        <v>32.19</v>
      </c>
      <c r="T73" t="n">
        <v>4062.14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185.1827435316152</v>
      </c>
      <c r="AB73" t="n">
        <v>253.3751993858972</v>
      </c>
      <c r="AC73" t="n">
        <v>229.1934259709068</v>
      </c>
      <c r="AD73" t="n">
        <v>185182.7435316152</v>
      </c>
      <c r="AE73" t="n">
        <v>253375.1993858972</v>
      </c>
      <c r="AF73" t="n">
        <v>5.813128750037219e-06</v>
      </c>
      <c r="AG73" t="n">
        <v>4.380787037037037</v>
      </c>
      <c r="AH73" t="n">
        <v>229193.4259709068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6.606</v>
      </c>
      <c r="E74" t="n">
        <v>15.14</v>
      </c>
      <c r="F74" t="n">
        <v>11.77</v>
      </c>
      <c r="G74" t="n">
        <v>78.44</v>
      </c>
      <c r="H74" t="n">
        <v>1.09</v>
      </c>
      <c r="I74" t="n">
        <v>9</v>
      </c>
      <c r="J74" t="n">
        <v>311.01</v>
      </c>
      <c r="K74" t="n">
        <v>60.56</v>
      </c>
      <c r="L74" t="n">
        <v>19</v>
      </c>
      <c r="M74" t="n">
        <v>7</v>
      </c>
      <c r="N74" t="n">
        <v>91.45</v>
      </c>
      <c r="O74" t="n">
        <v>38591.62</v>
      </c>
      <c r="P74" t="n">
        <v>190.1</v>
      </c>
      <c r="Q74" t="n">
        <v>460.69</v>
      </c>
      <c r="R74" t="n">
        <v>48.04</v>
      </c>
      <c r="S74" t="n">
        <v>32.19</v>
      </c>
      <c r="T74" t="n">
        <v>4017.98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185.3061117138914</v>
      </c>
      <c r="AB74" t="n">
        <v>253.5439971755075</v>
      </c>
      <c r="AC74" t="n">
        <v>229.3461139363858</v>
      </c>
      <c r="AD74" t="n">
        <v>185306.1117138914</v>
      </c>
      <c r="AE74" t="n">
        <v>253543.9971755075</v>
      </c>
      <c r="AF74" t="n">
        <v>5.813656784259223e-06</v>
      </c>
      <c r="AG74" t="n">
        <v>4.380787037037037</v>
      </c>
      <c r="AH74" t="n">
        <v>229346.1139363858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6.61</v>
      </c>
      <c r="E75" t="n">
        <v>15.13</v>
      </c>
      <c r="F75" t="n">
        <v>11.76</v>
      </c>
      <c r="G75" t="n">
        <v>78.38</v>
      </c>
      <c r="H75" t="n">
        <v>1.1</v>
      </c>
      <c r="I75" t="n">
        <v>9</v>
      </c>
      <c r="J75" t="n">
        <v>311.55</v>
      </c>
      <c r="K75" t="n">
        <v>60.56</v>
      </c>
      <c r="L75" t="n">
        <v>19.25</v>
      </c>
      <c r="M75" t="n">
        <v>7</v>
      </c>
      <c r="N75" t="n">
        <v>91.75</v>
      </c>
      <c r="O75" t="n">
        <v>38659.08</v>
      </c>
      <c r="P75" t="n">
        <v>189.32</v>
      </c>
      <c r="Q75" t="n">
        <v>460.69</v>
      </c>
      <c r="R75" t="n">
        <v>47.85</v>
      </c>
      <c r="S75" t="n">
        <v>32.19</v>
      </c>
      <c r="T75" t="n">
        <v>3924.72</v>
      </c>
      <c r="U75" t="n">
        <v>0.67</v>
      </c>
      <c r="V75" t="n">
        <v>0.76</v>
      </c>
      <c r="W75" t="n">
        <v>1.46</v>
      </c>
      <c r="X75" t="n">
        <v>0.22</v>
      </c>
      <c r="Y75" t="n">
        <v>1</v>
      </c>
      <c r="Z75" t="n">
        <v>10</v>
      </c>
      <c r="AA75" t="n">
        <v>184.9445158298791</v>
      </c>
      <c r="AB75" t="n">
        <v>253.0492457345175</v>
      </c>
      <c r="AC75" t="n">
        <v>228.8985808785358</v>
      </c>
      <c r="AD75" t="n">
        <v>184944.5158298791</v>
      </c>
      <c r="AE75" t="n">
        <v>253049.2457345175</v>
      </c>
      <c r="AF75" t="n">
        <v>5.817177012405913e-06</v>
      </c>
      <c r="AG75" t="n">
        <v>4.377893518518519</v>
      </c>
      <c r="AH75" t="n">
        <v>228898.5808785358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6.6428</v>
      </c>
      <c r="E76" t="n">
        <v>15.05</v>
      </c>
      <c r="F76" t="n">
        <v>11.73</v>
      </c>
      <c r="G76" t="n">
        <v>88.01000000000001</v>
      </c>
      <c r="H76" t="n">
        <v>1.11</v>
      </c>
      <c r="I76" t="n">
        <v>8</v>
      </c>
      <c r="J76" t="n">
        <v>312.1</v>
      </c>
      <c r="K76" t="n">
        <v>60.56</v>
      </c>
      <c r="L76" t="n">
        <v>19.5</v>
      </c>
      <c r="M76" t="n">
        <v>6</v>
      </c>
      <c r="N76" t="n">
        <v>92.05</v>
      </c>
      <c r="O76" t="n">
        <v>38726.8</v>
      </c>
      <c r="P76" t="n">
        <v>188.54</v>
      </c>
      <c r="Q76" t="n">
        <v>460.7</v>
      </c>
      <c r="R76" t="n">
        <v>47.02</v>
      </c>
      <c r="S76" t="n">
        <v>32.19</v>
      </c>
      <c r="T76" t="n">
        <v>3512.75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184.1435749136838</v>
      </c>
      <c r="AB76" t="n">
        <v>251.9533630379603</v>
      </c>
      <c r="AC76" t="n">
        <v>227.9072876884566</v>
      </c>
      <c r="AD76" t="n">
        <v>184143.5749136838</v>
      </c>
      <c r="AE76" t="n">
        <v>251953.3630379603</v>
      </c>
      <c r="AF76" t="n">
        <v>5.846042883208776e-06</v>
      </c>
      <c r="AG76" t="n">
        <v>4.354745370370371</v>
      </c>
      <c r="AH76" t="n">
        <v>227907.2876884567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6.6459</v>
      </c>
      <c r="E77" t="n">
        <v>15.05</v>
      </c>
      <c r="F77" t="n">
        <v>11.73</v>
      </c>
      <c r="G77" t="n">
        <v>87.95999999999999</v>
      </c>
      <c r="H77" t="n">
        <v>1.13</v>
      </c>
      <c r="I77" t="n">
        <v>8</v>
      </c>
      <c r="J77" t="n">
        <v>312.65</v>
      </c>
      <c r="K77" t="n">
        <v>60.56</v>
      </c>
      <c r="L77" t="n">
        <v>19.75</v>
      </c>
      <c r="M77" t="n">
        <v>6</v>
      </c>
      <c r="N77" t="n">
        <v>92.34999999999999</v>
      </c>
      <c r="O77" t="n">
        <v>38794.53</v>
      </c>
      <c r="P77" t="n">
        <v>188.57</v>
      </c>
      <c r="Q77" t="n">
        <v>460.69</v>
      </c>
      <c r="R77" t="n">
        <v>46.78</v>
      </c>
      <c r="S77" t="n">
        <v>32.19</v>
      </c>
      <c r="T77" t="n">
        <v>3392.45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184.1116416241154</v>
      </c>
      <c r="AB77" t="n">
        <v>251.9096705023754</v>
      </c>
      <c r="AC77" t="n">
        <v>227.8677651071451</v>
      </c>
      <c r="AD77" t="n">
        <v>184111.6416241153</v>
      </c>
      <c r="AE77" t="n">
        <v>251909.6705023754</v>
      </c>
      <c r="AF77" t="n">
        <v>5.84877106002246e-06</v>
      </c>
      <c r="AG77" t="n">
        <v>4.354745370370371</v>
      </c>
      <c r="AH77" t="n">
        <v>227867.7651071451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6.6462</v>
      </c>
      <c r="E78" t="n">
        <v>15.05</v>
      </c>
      <c r="F78" t="n">
        <v>11.73</v>
      </c>
      <c r="G78" t="n">
        <v>87.95</v>
      </c>
      <c r="H78" t="n">
        <v>1.14</v>
      </c>
      <c r="I78" t="n">
        <v>8</v>
      </c>
      <c r="J78" t="n">
        <v>313.2</v>
      </c>
      <c r="K78" t="n">
        <v>60.56</v>
      </c>
      <c r="L78" t="n">
        <v>20</v>
      </c>
      <c r="M78" t="n">
        <v>6</v>
      </c>
      <c r="N78" t="n">
        <v>92.65000000000001</v>
      </c>
      <c r="O78" t="n">
        <v>38862.4</v>
      </c>
      <c r="P78" t="n">
        <v>188.69</v>
      </c>
      <c r="Q78" t="n">
        <v>460.69</v>
      </c>
      <c r="R78" t="n">
        <v>46.8</v>
      </c>
      <c r="S78" t="n">
        <v>32.19</v>
      </c>
      <c r="T78" t="n">
        <v>3403.88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184.1511660954691</v>
      </c>
      <c r="AB78" t="n">
        <v>251.9637496277782</v>
      </c>
      <c r="AC78" t="n">
        <v>227.91668299672</v>
      </c>
      <c r="AD78" t="n">
        <v>184151.1660954691</v>
      </c>
      <c r="AE78" t="n">
        <v>251963.7496277782</v>
      </c>
      <c r="AF78" t="n">
        <v>5.849035077133462e-06</v>
      </c>
      <c r="AG78" t="n">
        <v>4.354745370370371</v>
      </c>
      <c r="AH78" t="n">
        <v>227916.68299672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6.651</v>
      </c>
      <c r="E79" t="n">
        <v>15.04</v>
      </c>
      <c r="F79" t="n">
        <v>11.72</v>
      </c>
      <c r="G79" t="n">
        <v>87.87</v>
      </c>
      <c r="H79" t="n">
        <v>1.15</v>
      </c>
      <c r="I79" t="n">
        <v>8</v>
      </c>
      <c r="J79" t="n">
        <v>313.75</v>
      </c>
      <c r="K79" t="n">
        <v>60.56</v>
      </c>
      <c r="L79" t="n">
        <v>20.25</v>
      </c>
      <c r="M79" t="n">
        <v>6</v>
      </c>
      <c r="N79" t="n">
        <v>92.95</v>
      </c>
      <c r="O79" t="n">
        <v>38930.39</v>
      </c>
      <c r="P79" t="n">
        <v>188.3</v>
      </c>
      <c r="Q79" t="n">
        <v>460.69</v>
      </c>
      <c r="R79" t="n">
        <v>46.54</v>
      </c>
      <c r="S79" t="n">
        <v>32.19</v>
      </c>
      <c r="T79" t="n">
        <v>3274.11</v>
      </c>
      <c r="U79" t="n">
        <v>0.6899999999999999</v>
      </c>
      <c r="V79" t="n">
        <v>0.76</v>
      </c>
      <c r="W79" t="n">
        <v>1.46</v>
      </c>
      <c r="X79" t="n">
        <v>0.18</v>
      </c>
      <c r="Y79" t="n">
        <v>1</v>
      </c>
      <c r="Z79" t="n">
        <v>10</v>
      </c>
      <c r="AA79" t="n">
        <v>183.9232672618969</v>
      </c>
      <c r="AB79" t="n">
        <v>251.651928389498</v>
      </c>
      <c r="AC79" t="n">
        <v>227.6346215397773</v>
      </c>
      <c r="AD79" t="n">
        <v>183923.2672618969</v>
      </c>
      <c r="AE79" t="n">
        <v>251651.9283894979</v>
      </c>
      <c r="AF79" t="n">
        <v>5.85325935090949e-06</v>
      </c>
      <c r="AG79" t="n">
        <v>4.351851851851852</v>
      </c>
      <c r="AH79" t="n">
        <v>227634.6215397773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6.6466</v>
      </c>
      <c r="E80" t="n">
        <v>15.05</v>
      </c>
      <c r="F80" t="n">
        <v>11.73</v>
      </c>
      <c r="G80" t="n">
        <v>87.95</v>
      </c>
      <c r="H80" t="n">
        <v>1.16</v>
      </c>
      <c r="I80" t="n">
        <v>8</v>
      </c>
      <c r="J80" t="n">
        <v>314.3</v>
      </c>
      <c r="K80" t="n">
        <v>60.56</v>
      </c>
      <c r="L80" t="n">
        <v>20.5</v>
      </c>
      <c r="M80" t="n">
        <v>6</v>
      </c>
      <c r="N80" t="n">
        <v>93.25</v>
      </c>
      <c r="O80" t="n">
        <v>38998.53</v>
      </c>
      <c r="P80" t="n">
        <v>188.21</v>
      </c>
      <c r="Q80" t="n">
        <v>460.71</v>
      </c>
      <c r="R80" t="n">
        <v>46.72</v>
      </c>
      <c r="S80" t="n">
        <v>32.19</v>
      </c>
      <c r="T80" t="n">
        <v>3360.02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183.9709686056686</v>
      </c>
      <c r="AB80" t="n">
        <v>251.7171954724811</v>
      </c>
      <c r="AC80" t="n">
        <v>227.6936596239634</v>
      </c>
      <c r="AD80" t="n">
        <v>183970.9686056686</v>
      </c>
      <c r="AE80" t="n">
        <v>251717.1954724811</v>
      </c>
      <c r="AF80" t="n">
        <v>5.849387099948132e-06</v>
      </c>
      <c r="AG80" t="n">
        <v>4.354745370370371</v>
      </c>
      <c r="AH80" t="n">
        <v>227693.6596239634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6.6438</v>
      </c>
      <c r="E81" t="n">
        <v>15.05</v>
      </c>
      <c r="F81" t="n">
        <v>11.73</v>
      </c>
      <c r="G81" t="n">
        <v>88</v>
      </c>
      <c r="H81" t="n">
        <v>1.17</v>
      </c>
      <c r="I81" t="n">
        <v>8</v>
      </c>
      <c r="J81" t="n">
        <v>314.86</v>
      </c>
      <c r="K81" t="n">
        <v>60.56</v>
      </c>
      <c r="L81" t="n">
        <v>20.75</v>
      </c>
      <c r="M81" t="n">
        <v>6</v>
      </c>
      <c r="N81" t="n">
        <v>93.55</v>
      </c>
      <c r="O81" t="n">
        <v>39066.8</v>
      </c>
      <c r="P81" t="n">
        <v>188.42</v>
      </c>
      <c r="Q81" t="n">
        <v>460.69</v>
      </c>
      <c r="R81" t="n">
        <v>46.97</v>
      </c>
      <c r="S81" t="n">
        <v>32.19</v>
      </c>
      <c r="T81" t="n">
        <v>3488.69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184.0860620617093</v>
      </c>
      <c r="AB81" t="n">
        <v>251.8746714166008</v>
      </c>
      <c r="AC81" t="n">
        <v>227.8361062849953</v>
      </c>
      <c r="AD81" t="n">
        <v>184086.0620617093</v>
      </c>
      <c r="AE81" t="n">
        <v>251874.6714166008</v>
      </c>
      <c r="AF81" t="n">
        <v>5.846922940245448e-06</v>
      </c>
      <c r="AG81" t="n">
        <v>4.354745370370371</v>
      </c>
      <c r="AH81" t="n">
        <v>227836.1062849953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6.6459</v>
      </c>
      <c r="E82" t="n">
        <v>15.05</v>
      </c>
      <c r="F82" t="n">
        <v>11.73</v>
      </c>
      <c r="G82" t="n">
        <v>87.95999999999999</v>
      </c>
      <c r="H82" t="n">
        <v>1.19</v>
      </c>
      <c r="I82" t="n">
        <v>8</v>
      </c>
      <c r="J82" t="n">
        <v>315.41</v>
      </c>
      <c r="K82" t="n">
        <v>60.56</v>
      </c>
      <c r="L82" t="n">
        <v>21</v>
      </c>
      <c r="M82" t="n">
        <v>6</v>
      </c>
      <c r="N82" t="n">
        <v>93.86</v>
      </c>
      <c r="O82" t="n">
        <v>39135.2</v>
      </c>
      <c r="P82" t="n">
        <v>188.08</v>
      </c>
      <c r="Q82" t="n">
        <v>460.69</v>
      </c>
      <c r="R82" t="n">
        <v>46.85</v>
      </c>
      <c r="S82" t="n">
        <v>32.19</v>
      </c>
      <c r="T82" t="n">
        <v>3427.53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183.9333154916922</v>
      </c>
      <c r="AB82" t="n">
        <v>251.6656768208005</v>
      </c>
      <c r="AC82" t="n">
        <v>227.6470578400923</v>
      </c>
      <c r="AD82" t="n">
        <v>183933.3154916922</v>
      </c>
      <c r="AE82" t="n">
        <v>251665.6768208005</v>
      </c>
      <c r="AF82" t="n">
        <v>5.84877106002246e-06</v>
      </c>
      <c r="AG82" t="n">
        <v>4.354745370370371</v>
      </c>
      <c r="AH82" t="n">
        <v>227647.0578400923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6.6449</v>
      </c>
      <c r="E83" t="n">
        <v>15.05</v>
      </c>
      <c r="F83" t="n">
        <v>11.73</v>
      </c>
      <c r="G83" t="n">
        <v>87.98</v>
      </c>
      <c r="H83" t="n">
        <v>1.2</v>
      </c>
      <c r="I83" t="n">
        <v>8</v>
      </c>
      <c r="J83" t="n">
        <v>315.97</v>
      </c>
      <c r="K83" t="n">
        <v>60.56</v>
      </c>
      <c r="L83" t="n">
        <v>21.25</v>
      </c>
      <c r="M83" t="n">
        <v>6</v>
      </c>
      <c r="N83" t="n">
        <v>94.16</v>
      </c>
      <c r="O83" t="n">
        <v>39203.74</v>
      </c>
      <c r="P83" t="n">
        <v>187.79</v>
      </c>
      <c r="Q83" t="n">
        <v>460.69</v>
      </c>
      <c r="R83" t="n">
        <v>46.92</v>
      </c>
      <c r="S83" t="n">
        <v>32.19</v>
      </c>
      <c r="T83" t="n">
        <v>3464.26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183.8415530638474</v>
      </c>
      <c r="AB83" t="n">
        <v>251.5401234187506</v>
      </c>
      <c r="AC83" t="n">
        <v>227.5334870785188</v>
      </c>
      <c r="AD83" t="n">
        <v>183841.5530638474</v>
      </c>
      <c r="AE83" t="n">
        <v>251540.1234187506</v>
      </c>
      <c r="AF83" t="n">
        <v>5.847891002985787e-06</v>
      </c>
      <c r="AG83" t="n">
        <v>4.354745370370371</v>
      </c>
      <c r="AH83" t="n">
        <v>227533.4870785188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6.6461</v>
      </c>
      <c r="E84" t="n">
        <v>15.05</v>
      </c>
      <c r="F84" t="n">
        <v>11.73</v>
      </c>
      <c r="G84" t="n">
        <v>87.95999999999999</v>
      </c>
      <c r="H84" t="n">
        <v>1.21</v>
      </c>
      <c r="I84" t="n">
        <v>8</v>
      </c>
      <c r="J84" t="n">
        <v>316.53</v>
      </c>
      <c r="K84" t="n">
        <v>60.56</v>
      </c>
      <c r="L84" t="n">
        <v>21.5</v>
      </c>
      <c r="M84" t="n">
        <v>6</v>
      </c>
      <c r="N84" t="n">
        <v>94.47</v>
      </c>
      <c r="O84" t="n">
        <v>39272.42</v>
      </c>
      <c r="P84" t="n">
        <v>187.33</v>
      </c>
      <c r="Q84" t="n">
        <v>460.69</v>
      </c>
      <c r="R84" t="n">
        <v>46.84</v>
      </c>
      <c r="S84" t="n">
        <v>32.19</v>
      </c>
      <c r="T84" t="n">
        <v>3420.35</v>
      </c>
      <c r="U84" t="n">
        <v>0.6899999999999999</v>
      </c>
      <c r="V84" t="n">
        <v>0.76</v>
      </c>
      <c r="W84" t="n">
        <v>1.46</v>
      </c>
      <c r="X84" t="n">
        <v>0.19</v>
      </c>
      <c r="Y84" t="n">
        <v>1</v>
      </c>
      <c r="Z84" t="n">
        <v>10</v>
      </c>
      <c r="AA84" t="n">
        <v>183.6576173595178</v>
      </c>
      <c r="AB84" t="n">
        <v>251.2884544734166</v>
      </c>
      <c r="AC84" t="n">
        <v>227.3058370641077</v>
      </c>
      <c r="AD84" t="n">
        <v>183657.6173595178</v>
      </c>
      <c r="AE84" t="n">
        <v>251288.4544734166</v>
      </c>
      <c r="AF84" t="n">
        <v>5.848947071429794e-06</v>
      </c>
      <c r="AG84" t="n">
        <v>4.354745370370371</v>
      </c>
      <c r="AH84" t="n">
        <v>227305.8370641077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6.6453</v>
      </c>
      <c r="E85" t="n">
        <v>15.05</v>
      </c>
      <c r="F85" t="n">
        <v>11.73</v>
      </c>
      <c r="G85" t="n">
        <v>87.97</v>
      </c>
      <c r="H85" t="n">
        <v>1.22</v>
      </c>
      <c r="I85" t="n">
        <v>8</v>
      </c>
      <c r="J85" t="n">
        <v>317.08</v>
      </c>
      <c r="K85" t="n">
        <v>60.56</v>
      </c>
      <c r="L85" t="n">
        <v>21.75</v>
      </c>
      <c r="M85" t="n">
        <v>6</v>
      </c>
      <c r="N85" t="n">
        <v>94.78</v>
      </c>
      <c r="O85" t="n">
        <v>39341.24</v>
      </c>
      <c r="P85" t="n">
        <v>186.81</v>
      </c>
      <c r="Q85" t="n">
        <v>460.69</v>
      </c>
      <c r="R85" t="n">
        <v>46.96</v>
      </c>
      <c r="S85" t="n">
        <v>32.19</v>
      </c>
      <c r="T85" t="n">
        <v>3481.41</v>
      </c>
      <c r="U85" t="n">
        <v>0.6899999999999999</v>
      </c>
      <c r="V85" t="n">
        <v>0.76</v>
      </c>
      <c r="W85" t="n">
        <v>1.46</v>
      </c>
      <c r="X85" t="n">
        <v>0.2</v>
      </c>
      <c r="Y85" t="n">
        <v>1</v>
      </c>
      <c r="Z85" t="n">
        <v>10</v>
      </c>
      <c r="AA85" t="n">
        <v>183.4793570882727</v>
      </c>
      <c r="AB85" t="n">
        <v>251.044550906011</v>
      </c>
      <c r="AC85" t="n">
        <v>227.0852113108544</v>
      </c>
      <c r="AD85" t="n">
        <v>183479.3570882727</v>
      </c>
      <c r="AE85" t="n">
        <v>251044.550906011</v>
      </c>
      <c r="AF85" t="n">
        <v>5.848243025800456e-06</v>
      </c>
      <c r="AG85" t="n">
        <v>4.354745370370371</v>
      </c>
      <c r="AH85" t="n">
        <v>227085.2113108544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6.6388</v>
      </c>
      <c r="E86" t="n">
        <v>15.06</v>
      </c>
      <c r="F86" t="n">
        <v>11.74</v>
      </c>
      <c r="G86" t="n">
        <v>88.08</v>
      </c>
      <c r="H86" t="n">
        <v>1.23</v>
      </c>
      <c r="I86" t="n">
        <v>8</v>
      </c>
      <c r="J86" t="n">
        <v>317.64</v>
      </c>
      <c r="K86" t="n">
        <v>60.56</v>
      </c>
      <c r="L86" t="n">
        <v>22</v>
      </c>
      <c r="M86" t="n">
        <v>6</v>
      </c>
      <c r="N86" t="n">
        <v>95.09</v>
      </c>
      <c r="O86" t="n">
        <v>39410.2</v>
      </c>
      <c r="P86" t="n">
        <v>186.4</v>
      </c>
      <c r="Q86" t="n">
        <v>460.69</v>
      </c>
      <c r="R86" t="n">
        <v>47.29</v>
      </c>
      <c r="S86" t="n">
        <v>32.19</v>
      </c>
      <c r="T86" t="n">
        <v>3645.34</v>
      </c>
      <c r="U86" t="n">
        <v>0.68</v>
      </c>
      <c r="V86" t="n">
        <v>0.76</v>
      </c>
      <c r="W86" t="n">
        <v>1.46</v>
      </c>
      <c r="X86" t="n">
        <v>0.21</v>
      </c>
      <c r="Y86" t="n">
        <v>1</v>
      </c>
      <c r="Z86" t="n">
        <v>10</v>
      </c>
      <c r="AA86" t="n">
        <v>183.4390870168252</v>
      </c>
      <c r="AB86" t="n">
        <v>250.9894516176663</v>
      </c>
      <c r="AC86" t="n">
        <v>227.035370621257</v>
      </c>
      <c r="AD86" t="n">
        <v>183439.0870168252</v>
      </c>
      <c r="AE86" t="n">
        <v>250989.4516176663</v>
      </c>
      <c r="AF86" t="n">
        <v>5.842522655062084e-06</v>
      </c>
      <c r="AG86" t="n">
        <v>4.357638888888889</v>
      </c>
      <c r="AH86" t="n">
        <v>227035.370621257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6.6741</v>
      </c>
      <c r="E87" t="n">
        <v>14.98</v>
      </c>
      <c r="F87" t="n">
        <v>11.72</v>
      </c>
      <c r="G87" t="n">
        <v>100.43</v>
      </c>
      <c r="H87" t="n">
        <v>1.25</v>
      </c>
      <c r="I87" t="n">
        <v>7</v>
      </c>
      <c r="J87" t="n">
        <v>318.2</v>
      </c>
      <c r="K87" t="n">
        <v>60.56</v>
      </c>
      <c r="L87" t="n">
        <v>22.25</v>
      </c>
      <c r="M87" t="n">
        <v>5</v>
      </c>
      <c r="N87" t="n">
        <v>95.40000000000001</v>
      </c>
      <c r="O87" t="n">
        <v>39479.3</v>
      </c>
      <c r="P87" t="n">
        <v>185.89</v>
      </c>
      <c r="Q87" t="n">
        <v>460.69</v>
      </c>
      <c r="R87" t="n">
        <v>46.55</v>
      </c>
      <c r="S87" t="n">
        <v>32.19</v>
      </c>
      <c r="T87" t="n">
        <v>3282.69</v>
      </c>
      <c r="U87" t="n">
        <v>0.6899999999999999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182.7327007448484</v>
      </c>
      <c r="AB87" t="n">
        <v>250.0229427567852</v>
      </c>
      <c r="AC87" t="n">
        <v>226.1611040095544</v>
      </c>
      <c r="AD87" t="n">
        <v>182732.7007448483</v>
      </c>
      <c r="AE87" t="n">
        <v>250022.9427567852</v>
      </c>
      <c r="AF87" t="n">
        <v>5.873588668456628e-06</v>
      </c>
      <c r="AG87" t="n">
        <v>4.334490740740741</v>
      </c>
      <c r="AH87" t="n">
        <v>226161.1040095544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6.6721</v>
      </c>
      <c r="E88" t="n">
        <v>14.99</v>
      </c>
      <c r="F88" t="n">
        <v>11.72</v>
      </c>
      <c r="G88" t="n">
        <v>100.47</v>
      </c>
      <c r="H88" t="n">
        <v>1.26</v>
      </c>
      <c r="I88" t="n">
        <v>7</v>
      </c>
      <c r="J88" t="n">
        <v>318.76</v>
      </c>
      <c r="K88" t="n">
        <v>60.56</v>
      </c>
      <c r="L88" t="n">
        <v>22.5</v>
      </c>
      <c r="M88" t="n">
        <v>5</v>
      </c>
      <c r="N88" t="n">
        <v>95.70999999999999</v>
      </c>
      <c r="O88" t="n">
        <v>39548.54</v>
      </c>
      <c r="P88" t="n">
        <v>186.35</v>
      </c>
      <c r="Q88" t="n">
        <v>460.69</v>
      </c>
      <c r="R88" t="n">
        <v>46.63</v>
      </c>
      <c r="S88" t="n">
        <v>32.19</v>
      </c>
      <c r="T88" t="n">
        <v>3321.17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182.9265660404817</v>
      </c>
      <c r="AB88" t="n">
        <v>250.2881978070038</v>
      </c>
      <c r="AC88" t="n">
        <v>226.401043490068</v>
      </c>
      <c r="AD88" t="n">
        <v>182926.5660404817</v>
      </c>
      <c r="AE88" t="n">
        <v>250288.1978070038</v>
      </c>
      <c r="AF88" t="n">
        <v>5.871828554383284e-06</v>
      </c>
      <c r="AG88" t="n">
        <v>4.33738425925926</v>
      </c>
      <c r="AH88" t="n">
        <v>226401.043490068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6.6773</v>
      </c>
      <c r="E89" t="n">
        <v>14.98</v>
      </c>
      <c r="F89" t="n">
        <v>11.71</v>
      </c>
      <c r="G89" t="n">
        <v>100.37</v>
      </c>
      <c r="H89" t="n">
        <v>1.27</v>
      </c>
      <c r="I89" t="n">
        <v>7</v>
      </c>
      <c r="J89" t="n">
        <v>319.33</v>
      </c>
      <c r="K89" t="n">
        <v>60.56</v>
      </c>
      <c r="L89" t="n">
        <v>22.75</v>
      </c>
      <c r="M89" t="n">
        <v>5</v>
      </c>
      <c r="N89" t="n">
        <v>96.02</v>
      </c>
      <c r="O89" t="n">
        <v>39617.93</v>
      </c>
      <c r="P89" t="n">
        <v>185.84</v>
      </c>
      <c r="Q89" t="n">
        <v>460.69</v>
      </c>
      <c r="R89" t="n">
        <v>46.23</v>
      </c>
      <c r="S89" t="n">
        <v>32.19</v>
      </c>
      <c r="T89" t="n">
        <v>3120.09</v>
      </c>
      <c r="U89" t="n">
        <v>0.7</v>
      </c>
      <c r="V89" t="n">
        <v>0.76</v>
      </c>
      <c r="W89" t="n">
        <v>1.46</v>
      </c>
      <c r="X89" t="n">
        <v>0.18</v>
      </c>
      <c r="Y89" t="n">
        <v>1</v>
      </c>
      <c r="Z89" t="n">
        <v>10</v>
      </c>
      <c r="AA89" t="n">
        <v>182.6515485204065</v>
      </c>
      <c r="AB89" t="n">
        <v>249.9119067031205</v>
      </c>
      <c r="AC89" t="n">
        <v>226.0606650810113</v>
      </c>
      <c r="AD89" t="n">
        <v>182651.5485204066</v>
      </c>
      <c r="AE89" t="n">
        <v>249911.9067031205</v>
      </c>
      <c r="AF89" t="n">
        <v>5.87640485097398e-06</v>
      </c>
      <c r="AG89" t="n">
        <v>4.334490740740741</v>
      </c>
      <c r="AH89" t="n">
        <v>226060.6650810113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6.678</v>
      </c>
      <c r="E90" t="n">
        <v>14.97</v>
      </c>
      <c r="F90" t="n">
        <v>11.71</v>
      </c>
      <c r="G90" t="n">
        <v>100.35</v>
      </c>
      <c r="H90" t="n">
        <v>1.28</v>
      </c>
      <c r="I90" t="n">
        <v>7</v>
      </c>
      <c r="J90" t="n">
        <v>319.89</v>
      </c>
      <c r="K90" t="n">
        <v>60.56</v>
      </c>
      <c r="L90" t="n">
        <v>23</v>
      </c>
      <c r="M90" t="n">
        <v>5</v>
      </c>
      <c r="N90" t="n">
        <v>96.34</v>
      </c>
      <c r="O90" t="n">
        <v>39687.46</v>
      </c>
      <c r="P90" t="n">
        <v>186.05</v>
      </c>
      <c r="Q90" t="n">
        <v>460.69</v>
      </c>
      <c r="R90" t="n">
        <v>46.22</v>
      </c>
      <c r="S90" t="n">
        <v>32.19</v>
      </c>
      <c r="T90" t="n">
        <v>3115.37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182.7181334686537</v>
      </c>
      <c r="AB90" t="n">
        <v>250.0030111668327</v>
      </c>
      <c r="AC90" t="n">
        <v>226.1430746625728</v>
      </c>
      <c r="AD90" t="n">
        <v>182718.1334686537</v>
      </c>
      <c r="AE90" t="n">
        <v>250003.0111668327</v>
      </c>
      <c r="AF90" t="n">
        <v>5.877020890899651e-06</v>
      </c>
      <c r="AG90" t="n">
        <v>4.331597222222222</v>
      </c>
      <c r="AH90" t="n">
        <v>226143.0746625728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6.6777</v>
      </c>
      <c r="E91" t="n">
        <v>14.98</v>
      </c>
      <c r="F91" t="n">
        <v>11.71</v>
      </c>
      <c r="G91" t="n">
        <v>100.36</v>
      </c>
      <c r="H91" t="n">
        <v>1.29</v>
      </c>
      <c r="I91" t="n">
        <v>7</v>
      </c>
      <c r="J91" t="n">
        <v>320.46</v>
      </c>
      <c r="K91" t="n">
        <v>60.56</v>
      </c>
      <c r="L91" t="n">
        <v>23.25</v>
      </c>
      <c r="M91" t="n">
        <v>5</v>
      </c>
      <c r="N91" t="n">
        <v>96.65000000000001</v>
      </c>
      <c r="O91" t="n">
        <v>39757.13</v>
      </c>
      <c r="P91" t="n">
        <v>186.6</v>
      </c>
      <c r="Q91" t="n">
        <v>460.69</v>
      </c>
      <c r="R91" t="n">
        <v>46.1</v>
      </c>
      <c r="S91" t="n">
        <v>32.19</v>
      </c>
      <c r="T91" t="n">
        <v>3055.71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182.9214053638974</v>
      </c>
      <c r="AB91" t="n">
        <v>250.2811367416282</v>
      </c>
      <c r="AC91" t="n">
        <v>226.3946563228616</v>
      </c>
      <c r="AD91" t="n">
        <v>182921.4053638974</v>
      </c>
      <c r="AE91" t="n">
        <v>250281.1367416282</v>
      </c>
      <c r="AF91" t="n">
        <v>5.876756873788649e-06</v>
      </c>
      <c r="AG91" t="n">
        <v>4.334490740740741</v>
      </c>
      <c r="AH91" t="n">
        <v>226394.6563228616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6.6808</v>
      </c>
      <c r="E92" t="n">
        <v>14.97</v>
      </c>
      <c r="F92" t="n">
        <v>11.7</v>
      </c>
      <c r="G92" t="n">
        <v>100.3</v>
      </c>
      <c r="H92" t="n">
        <v>1.3</v>
      </c>
      <c r="I92" t="n">
        <v>7</v>
      </c>
      <c r="J92" t="n">
        <v>321.02</v>
      </c>
      <c r="K92" t="n">
        <v>60.56</v>
      </c>
      <c r="L92" t="n">
        <v>23.5</v>
      </c>
      <c r="M92" t="n">
        <v>5</v>
      </c>
      <c r="N92" t="n">
        <v>96.97</v>
      </c>
      <c r="O92" t="n">
        <v>39826.95</v>
      </c>
      <c r="P92" t="n">
        <v>186.61</v>
      </c>
      <c r="Q92" t="n">
        <v>460.69</v>
      </c>
      <c r="R92" t="n">
        <v>45.99</v>
      </c>
      <c r="S92" t="n">
        <v>32.19</v>
      </c>
      <c r="T92" t="n">
        <v>2999.98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182.8632838342436</v>
      </c>
      <c r="AB92" t="n">
        <v>250.201612300615</v>
      </c>
      <c r="AC92" t="n">
        <v>226.3227215828854</v>
      </c>
      <c r="AD92" t="n">
        <v>182863.2838342436</v>
      </c>
      <c r="AE92" t="n">
        <v>250201.612300615</v>
      </c>
      <c r="AF92" t="n">
        <v>5.879485050602334e-06</v>
      </c>
      <c r="AG92" t="n">
        <v>4.331597222222222</v>
      </c>
      <c r="AH92" t="n">
        <v>226322.7215828854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6.6763</v>
      </c>
      <c r="E93" t="n">
        <v>14.98</v>
      </c>
      <c r="F93" t="n">
        <v>11.71</v>
      </c>
      <c r="G93" t="n">
        <v>100.39</v>
      </c>
      <c r="H93" t="n">
        <v>1.32</v>
      </c>
      <c r="I93" t="n">
        <v>7</v>
      </c>
      <c r="J93" t="n">
        <v>321.59</v>
      </c>
      <c r="K93" t="n">
        <v>60.56</v>
      </c>
      <c r="L93" t="n">
        <v>23.75</v>
      </c>
      <c r="M93" t="n">
        <v>5</v>
      </c>
      <c r="N93" t="n">
        <v>97.28</v>
      </c>
      <c r="O93" t="n">
        <v>39896.91</v>
      </c>
      <c r="P93" t="n">
        <v>186.61</v>
      </c>
      <c r="Q93" t="n">
        <v>460.69</v>
      </c>
      <c r="R93" t="n">
        <v>46.23</v>
      </c>
      <c r="S93" t="n">
        <v>32.19</v>
      </c>
      <c r="T93" t="n">
        <v>3122.55</v>
      </c>
      <c r="U93" t="n">
        <v>0.7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182.9440358597028</v>
      </c>
      <c r="AB93" t="n">
        <v>250.312100784376</v>
      </c>
      <c r="AC93" t="n">
        <v>226.4226652008279</v>
      </c>
      <c r="AD93" t="n">
        <v>182944.0358597027</v>
      </c>
      <c r="AE93" t="n">
        <v>250312.100784376</v>
      </c>
      <c r="AF93" t="n">
        <v>5.875524793937308e-06</v>
      </c>
      <c r="AG93" t="n">
        <v>4.334490740740741</v>
      </c>
      <c r="AH93" t="n">
        <v>226422.6652008279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6.6833</v>
      </c>
      <c r="E94" t="n">
        <v>14.96</v>
      </c>
      <c r="F94" t="n">
        <v>11.7</v>
      </c>
      <c r="G94" t="n">
        <v>100.25</v>
      </c>
      <c r="H94" t="n">
        <v>1.33</v>
      </c>
      <c r="I94" t="n">
        <v>7</v>
      </c>
      <c r="J94" t="n">
        <v>322.16</v>
      </c>
      <c r="K94" t="n">
        <v>60.56</v>
      </c>
      <c r="L94" t="n">
        <v>24</v>
      </c>
      <c r="M94" t="n">
        <v>5</v>
      </c>
      <c r="N94" t="n">
        <v>97.59999999999999</v>
      </c>
      <c r="O94" t="n">
        <v>39967.02</v>
      </c>
      <c r="P94" t="n">
        <v>185.9</v>
      </c>
      <c r="Q94" t="n">
        <v>460.72</v>
      </c>
      <c r="R94" t="n">
        <v>45.75</v>
      </c>
      <c r="S94" t="n">
        <v>32.19</v>
      </c>
      <c r="T94" t="n">
        <v>2883.95</v>
      </c>
      <c r="U94" t="n">
        <v>0.7</v>
      </c>
      <c r="V94" t="n">
        <v>0.76</v>
      </c>
      <c r="W94" t="n">
        <v>1.46</v>
      </c>
      <c r="X94" t="n">
        <v>0.16</v>
      </c>
      <c r="Y94" t="n">
        <v>1</v>
      </c>
      <c r="Z94" t="n">
        <v>10</v>
      </c>
      <c r="AA94" t="n">
        <v>182.5724537397567</v>
      </c>
      <c r="AB94" t="n">
        <v>249.8036857348199</v>
      </c>
      <c r="AC94" t="n">
        <v>225.9627725700362</v>
      </c>
      <c r="AD94" t="n">
        <v>182572.4537397567</v>
      </c>
      <c r="AE94" t="n">
        <v>249803.6857348199</v>
      </c>
      <c r="AF94" t="n">
        <v>5.881685193194015e-06</v>
      </c>
      <c r="AG94" t="n">
        <v>4.328703703703704</v>
      </c>
      <c r="AH94" t="n">
        <v>225962.7725700362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6.6824</v>
      </c>
      <c r="E95" t="n">
        <v>14.96</v>
      </c>
      <c r="F95" t="n">
        <v>11.7</v>
      </c>
      <c r="G95" t="n">
        <v>100.27</v>
      </c>
      <c r="H95" t="n">
        <v>1.34</v>
      </c>
      <c r="I95" t="n">
        <v>7</v>
      </c>
      <c r="J95" t="n">
        <v>322.73</v>
      </c>
      <c r="K95" t="n">
        <v>60.56</v>
      </c>
      <c r="L95" t="n">
        <v>24.25</v>
      </c>
      <c r="M95" t="n">
        <v>5</v>
      </c>
      <c r="N95" t="n">
        <v>97.92</v>
      </c>
      <c r="O95" t="n">
        <v>40037.28</v>
      </c>
      <c r="P95" t="n">
        <v>185.81</v>
      </c>
      <c r="Q95" t="n">
        <v>460.69</v>
      </c>
      <c r="R95" t="n">
        <v>45.88</v>
      </c>
      <c r="S95" t="n">
        <v>32.19</v>
      </c>
      <c r="T95" t="n">
        <v>2947.24</v>
      </c>
      <c r="U95" t="n">
        <v>0.7</v>
      </c>
      <c r="V95" t="n">
        <v>0.76</v>
      </c>
      <c r="W95" t="n">
        <v>1.46</v>
      </c>
      <c r="X95" t="n">
        <v>0.16</v>
      </c>
      <c r="Y95" t="n">
        <v>1</v>
      </c>
      <c r="Z95" t="n">
        <v>10</v>
      </c>
      <c r="AA95" t="n">
        <v>182.5520399863753</v>
      </c>
      <c r="AB95" t="n">
        <v>249.7757547368523</v>
      </c>
      <c r="AC95" t="n">
        <v>225.9375072673133</v>
      </c>
      <c r="AD95" t="n">
        <v>182552.0399863753</v>
      </c>
      <c r="AE95" t="n">
        <v>249775.7547368523</v>
      </c>
      <c r="AF95" t="n">
        <v>5.880893141861011e-06</v>
      </c>
      <c r="AG95" t="n">
        <v>4.328703703703704</v>
      </c>
      <c r="AH95" t="n">
        <v>225937.5072673133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6.6813</v>
      </c>
      <c r="E96" t="n">
        <v>14.97</v>
      </c>
      <c r="F96" t="n">
        <v>11.7</v>
      </c>
      <c r="G96" t="n">
        <v>100.29</v>
      </c>
      <c r="H96" t="n">
        <v>1.35</v>
      </c>
      <c r="I96" t="n">
        <v>7</v>
      </c>
      <c r="J96" t="n">
        <v>323.3</v>
      </c>
      <c r="K96" t="n">
        <v>60.56</v>
      </c>
      <c r="L96" t="n">
        <v>24.5</v>
      </c>
      <c r="M96" t="n">
        <v>5</v>
      </c>
      <c r="N96" t="n">
        <v>98.23999999999999</v>
      </c>
      <c r="O96" t="n">
        <v>40107.81</v>
      </c>
      <c r="P96" t="n">
        <v>185.45</v>
      </c>
      <c r="Q96" t="n">
        <v>460.69</v>
      </c>
      <c r="R96" t="n">
        <v>45.89</v>
      </c>
      <c r="S96" t="n">
        <v>32.19</v>
      </c>
      <c r="T96" t="n">
        <v>2953.54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182.4365817142049</v>
      </c>
      <c r="AB96" t="n">
        <v>249.6177796352094</v>
      </c>
      <c r="AC96" t="n">
        <v>225.7946090876517</v>
      </c>
      <c r="AD96" t="n">
        <v>182436.5817142049</v>
      </c>
      <c r="AE96" t="n">
        <v>249617.7796352094</v>
      </c>
      <c r="AF96" t="n">
        <v>5.87992507912067e-06</v>
      </c>
      <c r="AG96" t="n">
        <v>4.331597222222222</v>
      </c>
      <c r="AH96" t="n">
        <v>225794.6090876517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6.6824</v>
      </c>
      <c r="E97" t="n">
        <v>14.96</v>
      </c>
      <c r="F97" t="n">
        <v>11.7</v>
      </c>
      <c r="G97" t="n">
        <v>100.27</v>
      </c>
      <c r="H97" t="n">
        <v>1.36</v>
      </c>
      <c r="I97" t="n">
        <v>7</v>
      </c>
      <c r="J97" t="n">
        <v>323.87</v>
      </c>
      <c r="K97" t="n">
        <v>60.56</v>
      </c>
      <c r="L97" t="n">
        <v>24.75</v>
      </c>
      <c r="M97" t="n">
        <v>5</v>
      </c>
      <c r="N97" t="n">
        <v>98.56999999999999</v>
      </c>
      <c r="O97" t="n">
        <v>40178.37</v>
      </c>
      <c r="P97" t="n">
        <v>185.23</v>
      </c>
      <c r="Q97" t="n">
        <v>460.69</v>
      </c>
      <c r="R97" t="n">
        <v>45.86</v>
      </c>
      <c r="S97" t="n">
        <v>32.19</v>
      </c>
      <c r="T97" t="n">
        <v>2939.33</v>
      </c>
      <c r="U97" t="n">
        <v>0.7</v>
      </c>
      <c r="V97" t="n">
        <v>0.76</v>
      </c>
      <c r="W97" t="n">
        <v>1.46</v>
      </c>
      <c r="X97" t="n">
        <v>0.16</v>
      </c>
      <c r="Y97" t="n">
        <v>1</v>
      </c>
      <c r="Z97" t="n">
        <v>10</v>
      </c>
      <c r="AA97" t="n">
        <v>182.3421130161028</v>
      </c>
      <c r="AB97" t="n">
        <v>249.4885233948012</v>
      </c>
      <c r="AC97" t="n">
        <v>225.6776888814157</v>
      </c>
      <c r="AD97" t="n">
        <v>182342.1130161028</v>
      </c>
      <c r="AE97" t="n">
        <v>249488.5233948012</v>
      </c>
      <c r="AF97" t="n">
        <v>5.880893141861011e-06</v>
      </c>
      <c r="AG97" t="n">
        <v>4.328703703703704</v>
      </c>
      <c r="AH97" t="n">
        <v>225677.6888814157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6.6813</v>
      </c>
      <c r="E98" t="n">
        <v>14.97</v>
      </c>
      <c r="F98" t="n">
        <v>11.7</v>
      </c>
      <c r="G98" t="n">
        <v>100.29</v>
      </c>
      <c r="H98" t="n">
        <v>1.37</v>
      </c>
      <c r="I98" t="n">
        <v>7</v>
      </c>
      <c r="J98" t="n">
        <v>324.44</v>
      </c>
      <c r="K98" t="n">
        <v>60.56</v>
      </c>
      <c r="L98" t="n">
        <v>25</v>
      </c>
      <c r="M98" t="n">
        <v>5</v>
      </c>
      <c r="N98" t="n">
        <v>98.89</v>
      </c>
      <c r="O98" t="n">
        <v>40249.08</v>
      </c>
      <c r="P98" t="n">
        <v>184.93</v>
      </c>
      <c r="Q98" t="n">
        <v>460.69</v>
      </c>
      <c r="R98" t="n">
        <v>45.88</v>
      </c>
      <c r="S98" t="n">
        <v>32.19</v>
      </c>
      <c r="T98" t="n">
        <v>2945.28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182.248340340366</v>
      </c>
      <c r="AB98" t="n">
        <v>249.3602194828998</v>
      </c>
      <c r="AC98" t="n">
        <v>225.5616301147904</v>
      </c>
      <c r="AD98" t="n">
        <v>182248.340340366</v>
      </c>
      <c r="AE98" t="n">
        <v>249360.2194828998</v>
      </c>
      <c r="AF98" t="n">
        <v>5.87992507912067e-06</v>
      </c>
      <c r="AG98" t="n">
        <v>4.331597222222222</v>
      </c>
      <c r="AH98" t="n">
        <v>225561.6301147904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6.6824</v>
      </c>
      <c r="E99" t="n">
        <v>14.96</v>
      </c>
      <c r="F99" t="n">
        <v>11.7</v>
      </c>
      <c r="G99" t="n">
        <v>100.27</v>
      </c>
      <c r="H99" t="n">
        <v>1.38</v>
      </c>
      <c r="I99" t="n">
        <v>7</v>
      </c>
      <c r="J99" t="n">
        <v>325.02</v>
      </c>
      <c r="K99" t="n">
        <v>60.56</v>
      </c>
      <c r="L99" t="n">
        <v>25.25</v>
      </c>
      <c r="M99" t="n">
        <v>5</v>
      </c>
      <c r="N99" t="n">
        <v>99.20999999999999</v>
      </c>
      <c r="O99" t="n">
        <v>40319.95</v>
      </c>
      <c r="P99" t="n">
        <v>184.39</v>
      </c>
      <c r="Q99" t="n">
        <v>460.69</v>
      </c>
      <c r="R99" t="n">
        <v>45.88</v>
      </c>
      <c r="S99" t="n">
        <v>32.19</v>
      </c>
      <c r="T99" t="n">
        <v>2946.13</v>
      </c>
      <c r="U99" t="n">
        <v>0.7</v>
      </c>
      <c r="V99" t="n">
        <v>0.76</v>
      </c>
      <c r="W99" t="n">
        <v>1.46</v>
      </c>
      <c r="X99" t="n">
        <v>0.16</v>
      </c>
      <c r="Y99" t="n">
        <v>1</v>
      </c>
      <c r="Z99" t="n">
        <v>10</v>
      </c>
      <c r="AA99" t="n">
        <v>182.0380808522597</v>
      </c>
      <c r="AB99" t="n">
        <v>249.072533175279</v>
      </c>
      <c r="AC99" t="n">
        <v>225.3014001845986</v>
      </c>
      <c r="AD99" t="n">
        <v>182038.0808522597</v>
      </c>
      <c r="AE99" t="n">
        <v>249072.533175279</v>
      </c>
      <c r="AF99" t="n">
        <v>5.880893141861011e-06</v>
      </c>
      <c r="AG99" t="n">
        <v>4.328703703703704</v>
      </c>
      <c r="AH99" t="n">
        <v>225301.4001845986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6.6821</v>
      </c>
      <c r="E100" t="n">
        <v>14.97</v>
      </c>
      <c r="F100" t="n">
        <v>11.7</v>
      </c>
      <c r="G100" t="n">
        <v>100.27</v>
      </c>
      <c r="H100" t="n">
        <v>1.4</v>
      </c>
      <c r="I100" t="n">
        <v>7</v>
      </c>
      <c r="J100" t="n">
        <v>325.59</v>
      </c>
      <c r="K100" t="n">
        <v>60.56</v>
      </c>
      <c r="L100" t="n">
        <v>25.5</v>
      </c>
      <c r="M100" t="n">
        <v>5</v>
      </c>
      <c r="N100" t="n">
        <v>99.54000000000001</v>
      </c>
      <c r="O100" t="n">
        <v>40390.96</v>
      </c>
      <c r="P100" t="n">
        <v>184.05</v>
      </c>
      <c r="Q100" t="n">
        <v>460.69</v>
      </c>
      <c r="R100" t="n">
        <v>45.79</v>
      </c>
      <c r="S100" t="n">
        <v>32.19</v>
      </c>
      <c r="T100" t="n">
        <v>2900.38</v>
      </c>
      <c r="U100" t="n">
        <v>0.7</v>
      </c>
      <c r="V100" t="n">
        <v>0.76</v>
      </c>
      <c r="W100" t="n">
        <v>1.46</v>
      </c>
      <c r="X100" t="n">
        <v>0.16</v>
      </c>
      <c r="Y100" t="n">
        <v>1</v>
      </c>
      <c r="Z100" t="n">
        <v>10</v>
      </c>
      <c r="AA100" t="n">
        <v>181.919044587436</v>
      </c>
      <c r="AB100" t="n">
        <v>248.9096625062379</v>
      </c>
      <c r="AC100" t="n">
        <v>225.1540736636203</v>
      </c>
      <c r="AD100" t="n">
        <v>181919.044587436</v>
      </c>
      <c r="AE100" t="n">
        <v>248909.6625062379</v>
      </c>
      <c r="AF100" t="n">
        <v>5.880629124750008e-06</v>
      </c>
      <c r="AG100" t="n">
        <v>4.331597222222222</v>
      </c>
      <c r="AH100" t="n">
        <v>225154.0736636203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6.6782</v>
      </c>
      <c r="E101" t="n">
        <v>14.97</v>
      </c>
      <c r="F101" t="n">
        <v>11.71</v>
      </c>
      <c r="G101" t="n">
        <v>100.35</v>
      </c>
      <c r="H101" t="n">
        <v>1.41</v>
      </c>
      <c r="I101" t="n">
        <v>7</v>
      </c>
      <c r="J101" t="n">
        <v>326.17</v>
      </c>
      <c r="K101" t="n">
        <v>60.56</v>
      </c>
      <c r="L101" t="n">
        <v>25.75</v>
      </c>
      <c r="M101" t="n">
        <v>5</v>
      </c>
      <c r="N101" t="n">
        <v>99.87</v>
      </c>
      <c r="O101" t="n">
        <v>40462.13</v>
      </c>
      <c r="P101" t="n">
        <v>183.88</v>
      </c>
      <c r="Q101" t="n">
        <v>460.69</v>
      </c>
      <c r="R101" t="n">
        <v>46.18</v>
      </c>
      <c r="S101" t="n">
        <v>32.19</v>
      </c>
      <c r="T101" t="n">
        <v>3095.56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181.9295145537285</v>
      </c>
      <c r="AB101" t="n">
        <v>248.9239879760216</v>
      </c>
      <c r="AC101" t="n">
        <v>225.1670319306738</v>
      </c>
      <c r="AD101" t="n">
        <v>181929.5145537285</v>
      </c>
      <c r="AE101" t="n">
        <v>248923.9879760216</v>
      </c>
      <c r="AF101" t="n">
        <v>5.877196902306985e-06</v>
      </c>
      <c r="AG101" t="n">
        <v>4.331597222222222</v>
      </c>
      <c r="AH101" t="n">
        <v>225167.0319306738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6.6778</v>
      </c>
      <c r="E102" t="n">
        <v>14.98</v>
      </c>
      <c r="F102" t="n">
        <v>11.71</v>
      </c>
      <c r="G102" t="n">
        <v>100.36</v>
      </c>
      <c r="H102" t="n">
        <v>1.42</v>
      </c>
      <c r="I102" t="n">
        <v>7</v>
      </c>
      <c r="J102" t="n">
        <v>326.75</v>
      </c>
      <c r="K102" t="n">
        <v>60.56</v>
      </c>
      <c r="L102" t="n">
        <v>26</v>
      </c>
      <c r="M102" t="n">
        <v>5</v>
      </c>
      <c r="N102" t="n">
        <v>100.2</v>
      </c>
      <c r="O102" t="n">
        <v>40533.46</v>
      </c>
      <c r="P102" t="n">
        <v>183.24</v>
      </c>
      <c r="Q102" t="n">
        <v>460.69</v>
      </c>
      <c r="R102" t="n">
        <v>46.14</v>
      </c>
      <c r="S102" t="n">
        <v>32.19</v>
      </c>
      <c r="T102" t="n">
        <v>3076.06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181.7030815867142</v>
      </c>
      <c r="AB102" t="n">
        <v>248.6141724010353</v>
      </c>
      <c r="AC102" t="n">
        <v>224.8867847193353</v>
      </c>
      <c r="AD102" t="n">
        <v>181703.0815867142</v>
      </c>
      <c r="AE102" t="n">
        <v>248614.1724010354</v>
      </c>
      <c r="AF102" t="n">
        <v>5.876844879492317e-06</v>
      </c>
      <c r="AG102" t="n">
        <v>4.334490740740741</v>
      </c>
      <c r="AH102" t="n">
        <v>224886.7847193353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6.7203</v>
      </c>
      <c r="E103" t="n">
        <v>14.88</v>
      </c>
      <c r="F103" t="n">
        <v>11.67</v>
      </c>
      <c r="G103" t="n">
        <v>116.66</v>
      </c>
      <c r="H103" t="n">
        <v>1.43</v>
      </c>
      <c r="I103" t="n">
        <v>6</v>
      </c>
      <c r="J103" t="n">
        <v>327.33</v>
      </c>
      <c r="K103" t="n">
        <v>60.56</v>
      </c>
      <c r="L103" t="n">
        <v>26.25</v>
      </c>
      <c r="M103" t="n">
        <v>4</v>
      </c>
      <c r="N103" t="n">
        <v>100.52</v>
      </c>
      <c r="O103" t="n">
        <v>40604.94</v>
      </c>
      <c r="P103" t="n">
        <v>182.19</v>
      </c>
      <c r="Q103" t="n">
        <v>460.69</v>
      </c>
      <c r="R103" t="n">
        <v>44.77</v>
      </c>
      <c r="S103" t="n">
        <v>32.19</v>
      </c>
      <c r="T103" t="n">
        <v>2398.06</v>
      </c>
      <c r="U103" t="n">
        <v>0.72</v>
      </c>
      <c r="V103" t="n">
        <v>0.77</v>
      </c>
      <c r="W103" t="n">
        <v>1.46</v>
      </c>
      <c r="X103" t="n">
        <v>0.13</v>
      </c>
      <c r="Y103" t="n">
        <v>1</v>
      </c>
      <c r="Z103" t="n">
        <v>10</v>
      </c>
      <c r="AA103" t="n">
        <v>180.6813826636283</v>
      </c>
      <c r="AB103" t="n">
        <v>247.2162388602945</v>
      </c>
      <c r="AC103" t="n">
        <v>223.6222679937102</v>
      </c>
      <c r="AD103" t="n">
        <v>180681.3826636283</v>
      </c>
      <c r="AE103" t="n">
        <v>247216.2388602945</v>
      </c>
      <c r="AF103" t="n">
        <v>5.914247303550902e-06</v>
      </c>
      <c r="AG103" t="n">
        <v>4.305555555555556</v>
      </c>
      <c r="AH103" t="n">
        <v>223622.2679937102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6.7165</v>
      </c>
      <c r="E104" t="n">
        <v>14.89</v>
      </c>
      <c r="F104" t="n">
        <v>11.67</v>
      </c>
      <c r="G104" t="n">
        <v>116.74</v>
      </c>
      <c r="H104" t="n">
        <v>1.44</v>
      </c>
      <c r="I104" t="n">
        <v>6</v>
      </c>
      <c r="J104" t="n">
        <v>327.91</v>
      </c>
      <c r="K104" t="n">
        <v>60.56</v>
      </c>
      <c r="L104" t="n">
        <v>26.5</v>
      </c>
      <c r="M104" t="n">
        <v>4</v>
      </c>
      <c r="N104" t="n">
        <v>100.86</v>
      </c>
      <c r="O104" t="n">
        <v>40676.58</v>
      </c>
      <c r="P104" t="n">
        <v>182.23</v>
      </c>
      <c r="Q104" t="n">
        <v>460.69</v>
      </c>
      <c r="R104" t="n">
        <v>45.08</v>
      </c>
      <c r="S104" t="n">
        <v>32.19</v>
      </c>
      <c r="T104" t="n">
        <v>2553.4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180.7458032343465</v>
      </c>
      <c r="AB104" t="n">
        <v>247.3043819271862</v>
      </c>
      <c r="AC104" t="n">
        <v>223.7019988100073</v>
      </c>
      <c r="AD104" t="n">
        <v>180745.8032343465</v>
      </c>
      <c r="AE104" t="n">
        <v>247304.3819271862</v>
      </c>
      <c r="AF104" t="n">
        <v>5.910903086811546e-06</v>
      </c>
      <c r="AG104" t="n">
        <v>4.308449074074074</v>
      </c>
      <c r="AH104" t="n">
        <v>223701.9988100073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6.7144</v>
      </c>
      <c r="E105" t="n">
        <v>14.89</v>
      </c>
      <c r="F105" t="n">
        <v>11.68</v>
      </c>
      <c r="G105" t="n">
        <v>116.79</v>
      </c>
      <c r="H105" t="n">
        <v>1.45</v>
      </c>
      <c r="I105" t="n">
        <v>6</v>
      </c>
      <c r="J105" t="n">
        <v>328.49</v>
      </c>
      <c r="K105" t="n">
        <v>60.56</v>
      </c>
      <c r="L105" t="n">
        <v>26.75</v>
      </c>
      <c r="M105" t="n">
        <v>4</v>
      </c>
      <c r="N105" t="n">
        <v>101.19</v>
      </c>
      <c r="O105" t="n">
        <v>40748.37</v>
      </c>
      <c r="P105" t="n">
        <v>182.68</v>
      </c>
      <c r="Q105" t="n">
        <v>460.69</v>
      </c>
      <c r="R105" t="n">
        <v>45.03</v>
      </c>
      <c r="S105" t="n">
        <v>32.19</v>
      </c>
      <c r="T105" t="n">
        <v>2525.27</v>
      </c>
      <c r="U105" t="n">
        <v>0.71</v>
      </c>
      <c r="V105" t="n">
        <v>0.77</v>
      </c>
      <c r="W105" t="n">
        <v>1.46</v>
      </c>
      <c r="X105" t="n">
        <v>0.15</v>
      </c>
      <c r="Y105" t="n">
        <v>1</v>
      </c>
      <c r="Z105" t="n">
        <v>10</v>
      </c>
      <c r="AA105" t="n">
        <v>180.955153856977</v>
      </c>
      <c r="AB105" t="n">
        <v>247.5908246849667</v>
      </c>
      <c r="AC105" t="n">
        <v>223.9611038730103</v>
      </c>
      <c r="AD105" t="n">
        <v>180955.153856977</v>
      </c>
      <c r="AE105" t="n">
        <v>247590.8246849667</v>
      </c>
      <c r="AF105" t="n">
        <v>5.909054967034534e-06</v>
      </c>
      <c r="AG105" t="n">
        <v>4.308449074074074</v>
      </c>
      <c r="AH105" t="n">
        <v>223961.1038730103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6.7194</v>
      </c>
      <c r="E106" t="n">
        <v>14.88</v>
      </c>
      <c r="F106" t="n">
        <v>11.67</v>
      </c>
      <c r="G106" t="n">
        <v>116.68</v>
      </c>
      <c r="H106" t="n">
        <v>1.46</v>
      </c>
      <c r="I106" t="n">
        <v>6</v>
      </c>
      <c r="J106" t="n">
        <v>329.08</v>
      </c>
      <c r="K106" t="n">
        <v>60.56</v>
      </c>
      <c r="L106" t="n">
        <v>27</v>
      </c>
      <c r="M106" t="n">
        <v>4</v>
      </c>
      <c r="N106" t="n">
        <v>101.52</v>
      </c>
      <c r="O106" t="n">
        <v>40820.32</v>
      </c>
      <c r="P106" t="n">
        <v>182.53</v>
      </c>
      <c r="Q106" t="n">
        <v>460.69</v>
      </c>
      <c r="R106" t="n">
        <v>44.91</v>
      </c>
      <c r="S106" t="n">
        <v>32.19</v>
      </c>
      <c r="T106" t="n">
        <v>2467.99</v>
      </c>
      <c r="U106" t="n">
        <v>0.72</v>
      </c>
      <c r="V106" t="n">
        <v>0.77</v>
      </c>
      <c r="W106" t="n">
        <v>1.45</v>
      </c>
      <c r="X106" t="n">
        <v>0.13</v>
      </c>
      <c r="Y106" t="n">
        <v>1</v>
      </c>
      <c r="Z106" t="n">
        <v>10</v>
      </c>
      <c r="AA106" t="n">
        <v>180.8156065405798</v>
      </c>
      <c r="AB106" t="n">
        <v>247.399889890279</v>
      </c>
      <c r="AC106" t="n">
        <v>223.7883916271489</v>
      </c>
      <c r="AD106" t="n">
        <v>180815.6065405798</v>
      </c>
      <c r="AE106" t="n">
        <v>247399.889890279</v>
      </c>
      <c r="AF106" t="n">
        <v>5.913455252217897e-06</v>
      </c>
      <c r="AG106" t="n">
        <v>4.305555555555556</v>
      </c>
      <c r="AH106" t="n">
        <v>223788.3916271489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6.7179</v>
      </c>
      <c r="E107" t="n">
        <v>14.89</v>
      </c>
      <c r="F107" t="n">
        <v>11.67</v>
      </c>
      <c r="G107" t="n">
        <v>116.71</v>
      </c>
      <c r="H107" t="n">
        <v>1.47</v>
      </c>
      <c r="I107" t="n">
        <v>6</v>
      </c>
      <c r="J107" t="n">
        <v>329.66</v>
      </c>
      <c r="K107" t="n">
        <v>60.56</v>
      </c>
      <c r="L107" t="n">
        <v>27.25</v>
      </c>
      <c r="M107" t="n">
        <v>4</v>
      </c>
      <c r="N107" t="n">
        <v>101.86</v>
      </c>
      <c r="O107" t="n">
        <v>40892.44</v>
      </c>
      <c r="P107" t="n">
        <v>182.86</v>
      </c>
      <c r="Q107" t="n">
        <v>460.71</v>
      </c>
      <c r="R107" t="n">
        <v>44.96</v>
      </c>
      <c r="S107" t="n">
        <v>32.19</v>
      </c>
      <c r="T107" t="n">
        <v>2490.24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180.9541857266588</v>
      </c>
      <c r="AB107" t="n">
        <v>247.5895000463544</v>
      </c>
      <c r="AC107" t="n">
        <v>223.9599056560481</v>
      </c>
      <c r="AD107" t="n">
        <v>180954.1857266588</v>
      </c>
      <c r="AE107" t="n">
        <v>247589.5000463544</v>
      </c>
      <c r="AF107" t="n">
        <v>5.912135166662888e-06</v>
      </c>
      <c r="AG107" t="n">
        <v>4.308449074074074</v>
      </c>
      <c r="AH107" t="n">
        <v>223959.905656048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6.7196</v>
      </c>
      <c r="E108" t="n">
        <v>14.88</v>
      </c>
      <c r="F108" t="n">
        <v>11.67</v>
      </c>
      <c r="G108" t="n">
        <v>116.67</v>
      </c>
      <c r="H108" t="n">
        <v>1.48</v>
      </c>
      <c r="I108" t="n">
        <v>6</v>
      </c>
      <c r="J108" t="n">
        <v>330.25</v>
      </c>
      <c r="K108" t="n">
        <v>60.56</v>
      </c>
      <c r="L108" t="n">
        <v>27.5</v>
      </c>
      <c r="M108" t="n">
        <v>4</v>
      </c>
      <c r="N108" t="n">
        <v>102.19</v>
      </c>
      <c r="O108" t="n">
        <v>40964.71</v>
      </c>
      <c r="P108" t="n">
        <v>182.92</v>
      </c>
      <c r="Q108" t="n">
        <v>460.69</v>
      </c>
      <c r="R108" t="n">
        <v>44.79</v>
      </c>
      <c r="S108" t="n">
        <v>32.19</v>
      </c>
      <c r="T108" t="n">
        <v>2408.29</v>
      </c>
      <c r="U108" t="n">
        <v>0.72</v>
      </c>
      <c r="V108" t="n">
        <v>0.77</v>
      </c>
      <c r="W108" t="n">
        <v>1.46</v>
      </c>
      <c r="X108" t="n">
        <v>0.13</v>
      </c>
      <c r="Y108" t="n">
        <v>1</v>
      </c>
      <c r="Z108" t="n">
        <v>10</v>
      </c>
      <c r="AA108" t="n">
        <v>180.9533476550517</v>
      </c>
      <c r="AB108" t="n">
        <v>247.5883533598085</v>
      </c>
      <c r="AC108" t="n">
        <v>223.9588684076567</v>
      </c>
      <c r="AD108" t="n">
        <v>180953.3476550517</v>
      </c>
      <c r="AE108" t="n">
        <v>247588.3533598084</v>
      </c>
      <c r="AF108" t="n">
        <v>5.913631263625231e-06</v>
      </c>
      <c r="AG108" t="n">
        <v>4.305555555555556</v>
      </c>
      <c r="AH108" t="n">
        <v>223958.8684076567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6.7194</v>
      </c>
      <c r="E109" t="n">
        <v>14.88</v>
      </c>
      <c r="F109" t="n">
        <v>11.67</v>
      </c>
      <c r="G109" t="n">
        <v>116.68</v>
      </c>
      <c r="H109" t="n">
        <v>1.49</v>
      </c>
      <c r="I109" t="n">
        <v>6</v>
      </c>
      <c r="J109" t="n">
        <v>330.83</v>
      </c>
      <c r="K109" t="n">
        <v>60.56</v>
      </c>
      <c r="L109" t="n">
        <v>27.75</v>
      </c>
      <c r="M109" t="n">
        <v>4</v>
      </c>
      <c r="N109" t="n">
        <v>102.53</v>
      </c>
      <c r="O109" t="n">
        <v>41037.15</v>
      </c>
      <c r="P109" t="n">
        <v>183</v>
      </c>
      <c r="Q109" t="n">
        <v>460.69</v>
      </c>
      <c r="R109" t="n">
        <v>44.92</v>
      </c>
      <c r="S109" t="n">
        <v>32.19</v>
      </c>
      <c r="T109" t="n">
        <v>2470.59</v>
      </c>
      <c r="U109" t="n">
        <v>0.72</v>
      </c>
      <c r="V109" t="n">
        <v>0.77</v>
      </c>
      <c r="W109" t="n">
        <v>1.45</v>
      </c>
      <c r="X109" t="n">
        <v>0.13</v>
      </c>
      <c r="Y109" t="n">
        <v>1</v>
      </c>
      <c r="Z109" t="n">
        <v>10</v>
      </c>
      <c r="AA109" t="n">
        <v>180.9847830561067</v>
      </c>
      <c r="AB109" t="n">
        <v>247.6313646623639</v>
      </c>
      <c r="AC109" t="n">
        <v>223.997774771863</v>
      </c>
      <c r="AD109" t="n">
        <v>180984.7830561067</v>
      </c>
      <c r="AE109" t="n">
        <v>247631.3646623639</v>
      </c>
      <c r="AF109" t="n">
        <v>5.913455252217897e-06</v>
      </c>
      <c r="AG109" t="n">
        <v>4.305555555555556</v>
      </c>
      <c r="AH109" t="n">
        <v>223997.774771863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6.716</v>
      </c>
      <c r="E110" t="n">
        <v>14.89</v>
      </c>
      <c r="F110" t="n">
        <v>11.68</v>
      </c>
      <c r="G110" t="n">
        <v>116.75</v>
      </c>
      <c r="H110" t="n">
        <v>1.51</v>
      </c>
      <c r="I110" t="n">
        <v>6</v>
      </c>
      <c r="J110" t="n">
        <v>331.42</v>
      </c>
      <c r="K110" t="n">
        <v>60.56</v>
      </c>
      <c r="L110" t="n">
        <v>28</v>
      </c>
      <c r="M110" t="n">
        <v>4</v>
      </c>
      <c r="N110" t="n">
        <v>102.87</v>
      </c>
      <c r="O110" t="n">
        <v>41109.75</v>
      </c>
      <c r="P110" t="n">
        <v>182.89</v>
      </c>
      <c r="Q110" t="n">
        <v>460.69</v>
      </c>
      <c r="R110" t="n">
        <v>45.03</v>
      </c>
      <c r="S110" t="n">
        <v>32.19</v>
      </c>
      <c r="T110" t="n">
        <v>2525.62</v>
      </c>
      <c r="U110" t="n">
        <v>0.71</v>
      </c>
      <c r="V110" t="n">
        <v>0.77</v>
      </c>
      <c r="W110" t="n">
        <v>1.46</v>
      </c>
      <c r="X110" t="n">
        <v>0.14</v>
      </c>
      <c r="Y110" t="n">
        <v>1</v>
      </c>
      <c r="Z110" t="n">
        <v>10</v>
      </c>
      <c r="AA110" t="n">
        <v>181.0096553241405</v>
      </c>
      <c r="AB110" t="n">
        <v>247.6653959967747</v>
      </c>
      <c r="AC110" t="n">
        <v>224.0285582034809</v>
      </c>
      <c r="AD110" t="n">
        <v>181009.6553241405</v>
      </c>
      <c r="AE110" t="n">
        <v>247665.3959967748</v>
      </c>
      <c r="AF110" t="n">
        <v>5.91046305829321e-06</v>
      </c>
      <c r="AG110" t="n">
        <v>4.308449074074074</v>
      </c>
      <c r="AH110" t="n">
        <v>224028.5582034809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6.7169</v>
      </c>
      <c r="E111" t="n">
        <v>14.89</v>
      </c>
      <c r="F111" t="n">
        <v>11.67</v>
      </c>
      <c r="G111" t="n">
        <v>116.73</v>
      </c>
      <c r="H111" t="n">
        <v>1.52</v>
      </c>
      <c r="I111" t="n">
        <v>6</v>
      </c>
      <c r="J111" t="n">
        <v>332.01</v>
      </c>
      <c r="K111" t="n">
        <v>60.56</v>
      </c>
      <c r="L111" t="n">
        <v>28.25</v>
      </c>
      <c r="M111" t="n">
        <v>4</v>
      </c>
      <c r="N111" t="n">
        <v>103.21</v>
      </c>
      <c r="O111" t="n">
        <v>41182.52</v>
      </c>
      <c r="P111" t="n">
        <v>182.76</v>
      </c>
      <c r="Q111" t="n">
        <v>460.69</v>
      </c>
      <c r="R111" t="n">
        <v>45.03</v>
      </c>
      <c r="S111" t="n">
        <v>32.19</v>
      </c>
      <c r="T111" t="n">
        <v>2525.42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180.9313793548691</v>
      </c>
      <c r="AB111" t="n">
        <v>247.5582953623256</v>
      </c>
      <c r="AC111" t="n">
        <v>223.9316791032669</v>
      </c>
      <c r="AD111" t="n">
        <v>180931.379354869</v>
      </c>
      <c r="AE111" t="n">
        <v>247558.2953623256</v>
      </c>
      <c r="AF111" t="n">
        <v>5.911255109626215e-06</v>
      </c>
      <c r="AG111" t="n">
        <v>4.308449074074074</v>
      </c>
      <c r="AH111" t="n">
        <v>223931.6791032669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6.7169</v>
      </c>
      <c r="E112" t="n">
        <v>14.89</v>
      </c>
      <c r="F112" t="n">
        <v>11.67</v>
      </c>
      <c r="G112" t="n">
        <v>116.73</v>
      </c>
      <c r="H112" t="n">
        <v>1.53</v>
      </c>
      <c r="I112" t="n">
        <v>6</v>
      </c>
      <c r="J112" t="n">
        <v>332.6</v>
      </c>
      <c r="K112" t="n">
        <v>60.56</v>
      </c>
      <c r="L112" t="n">
        <v>28.5</v>
      </c>
      <c r="M112" t="n">
        <v>4</v>
      </c>
      <c r="N112" t="n">
        <v>103.55</v>
      </c>
      <c r="O112" t="n">
        <v>41255.45</v>
      </c>
      <c r="P112" t="n">
        <v>182.59</v>
      </c>
      <c r="Q112" t="n">
        <v>460.69</v>
      </c>
      <c r="R112" t="n">
        <v>45.06</v>
      </c>
      <c r="S112" t="n">
        <v>32.19</v>
      </c>
      <c r="T112" t="n">
        <v>2542.17</v>
      </c>
      <c r="U112" t="n">
        <v>0.71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180.8701650740495</v>
      </c>
      <c r="AB112" t="n">
        <v>247.4745392827249</v>
      </c>
      <c r="AC112" t="n">
        <v>223.8559165863508</v>
      </c>
      <c r="AD112" t="n">
        <v>180870.1650740495</v>
      </c>
      <c r="AE112" t="n">
        <v>247474.5392827249</v>
      </c>
      <c r="AF112" t="n">
        <v>5.911255109626215e-06</v>
      </c>
      <c r="AG112" t="n">
        <v>4.308449074074074</v>
      </c>
      <c r="AH112" t="n">
        <v>223855.9165863508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6.7163</v>
      </c>
      <c r="E113" t="n">
        <v>14.89</v>
      </c>
      <c r="F113" t="n">
        <v>11.67</v>
      </c>
      <c r="G113" t="n">
        <v>116.75</v>
      </c>
      <c r="H113" t="n">
        <v>1.54</v>
      </c>
      <c r="I113" t="n">
        <v>6</v>
      </c>
      <c r="J113" t="n">
        <v>333.2</v>
      </c>
      <c r="K113" t="n">
        <v>60.56</v>
      </c>
      <c r="L113" t="n">
        <v>28.75</v>
      </c>
      <c r="M113" t="n">
        <v>4</v>
      </c>
      <c r="N113" t="n">
        <v>103.89</v>
      </c>
      <c r="O113" t="n">
        <v>41328.54</v>
      </c>
      <c r="P113" t="n">
        <v>182.54</v>
      </c>
      <c r="Q113" t="n">
        <v>460.73</v>
      </c>
      <c r="R113" t="n">
        <v>45.08</v>
      </c>
      <c r="S113" t="n">
        <v>32.19</v>
      </c>
      <c r="T113" t="n">
        <v>2551.21</v>
      </c>
      <c r="U113" t="n">
        <v>0.71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180.8600736842848</v>
      </c>
      <c r="AB113" t="n">
        <v>247.4607317980481</v>
      </c>
      <c r="AC113" t="n">
        <v>223.8434268686327</v>
      </c>
      <c r="AD113" t="n">
        <v>180860.0736842848</v>
      </c>
      <c r="AE113" t="n">
        <v>247460.7317980481</v>
      </c>
      <c r="AF113" t="n">
        <v>5.910727075404212e-06</v>
      </c>
      <c r="AG113" t="n">
        <v>4.308449074074074</v>
      </c>
      <c r="AH113" t="n">
        <v>223843.4268686327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6.7175</v>
      </c>
      <c r="E114" t="n">
        <v>14.89</v>
      </c>
      <c r="F114" t="n">
        <v>11.67</v>
      </c>
      <c r="G114" t="n">
        <v>116.72</v>
      </c>
      <c r="H114" t="n">
        <v>1.55</v>
      </c>
      <c r="I114" t="n">
        <v>6</v>
      </c>
      <c r="J114" t="n">
        <v>333.79</v>
      </c>
      <c r="K114" t="n">
        <v>60.56</v>
      </c>
      <c r="L114" t="n">
        <v>29</v>
      </c>
      <c r="M114" t="n">
        <v>4</v>
      </c>
      <c r="N114" t="n">
        <v>104.24</v>
      </c>
      <c r="O114" t="n">
        <v>41401.93</v>
      </c>
      <c r="P114" t="n">
        <v>182.28</v>
      </c>
      <c r="Q114" t="n">
        <v>460.69</v>
      </c>
      <c r="R114" t="n">
        <v>45.03</v>
      </c>
      <c r="S114" t="n">
        <v>32.19</v>
      </c>
      <c r="T114" t="n">
        <v>2526.2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180.7506359978103</v>
      </c>
      <c r="AB114" t="n">
        <v>247.3109943273638</v>
      </c>
      <c r="AC114" t="n">
        <v>223.7079801319925</v>
      </c>
      <c r="AD114" t="n">
        <v>180750.6359978103</v>
      </c>
      <c r="AE114" t="n">
        <v>247310.9943273638</v>
      </c>
      <c r="AF114" t="n">
        <v>5.911783143848219e-06</v>
      </c>
      <c r="AG114" t="n">
        <v>4.308449074074074</v>
      </c>
      <c r="AH114" t="n">
        <v>223707.9801319925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6.7198</v>
      </c>
      <c r="E115" t="n">
        <v>14.88</v>
      </c>
      <c r="F115" t="n">
        <v>11.67</v>
      </c>
      <c r="G115" t="n">
        <v>116.67</v>
      </c>
      <c r="H115" t="n">
        <v>1.56</v>
      </c>
      <c r="I115" t="n">
        <v>6</v>
      </c>
      <c r="J115" t="n">
        <v>334.39</v>
      </c>
      <c r="K115" t="n">
        <v>60.56</v>
      </c>
      <c r="L115" t="n">
        <v>29.25</v>
      </c>
      <c r="M115" t="n">
        <v>4</v>
      </c>
      <c r="N115" t="n">
        <v>104.58</v>
      </c>
      <c r="O115" t="n">
        <v>41475.37</v>
      </c>
      <c r="P115" t="n">
        <v>181.74</v>
      </c>
      <c r="Q115" t="n">
        <v>460.72</v>
      </c>
      <c r="R115" t="n">
        <v>44.73</v>
      </c>
      <c r="S115" t="n">
        <v>32.19</v>
      </c>
      <c r="T115" t="n">
        <v>2376.23</v>
      </c>
      <c r="U115" t="n">
        <v>0.72</v>
      </c>
      <c r="V115" t="n">
        <v>0.77</v>
      </c>
      <c r="W115" t="n">
        <v>1.46</v>
      </c>
      <c r="X115" t="n">
        <v>0.13</v>
      </c>
      <c r="Y115" t="n">
        <v>1</v>
      </c>
      <c r="Z115" t="n">
        <v>10</v>
      </c>
      <c r="AA115" t="n">
        <v>180.5259926577261</v>
      </c>
      <c r="AB115" t="n">
        <v>247.003627398896</v>
      </c>
      <c r="AC115" t="n">
        <v>223.4299478717854</v>
      </c>
      <c r="AD115" t="n">
        <v>180525.992657726</v>
      </c>
      <c r="AE115" t="n">
        <v>247003.627398896</v>
      </c>
      <c r="AF115" t="n">
        <v>5.913807275032566e-06</v>
      </c>
      <c r="AG115" t="n">
        <v>4.305555555555556</v>
      </c>
      <c r="AH115" t="n">
        <v>223429.9478717854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6.7164</v>
      </c>
      <c r="E116" t="n">
        <v>14.89</v>
      </c>
      <c r="F116" t="n">
        <v>11.67</v>
      </c>
      <c r="G116" t="n">
        <v>116.74</v>
      </c>
      <c r="H116" t="n">
        <v>1.57</v>
      </c>
      <c r="I116" t="n">
        <v>6</v>
      </c>
      <c r="J116" t="n">
        <v>334.98</v>
      </c>
      <c r="K116" t="n">
        <v>60.56</v>
      </c>
      <c r="L116" t="n">
        <v>29.5</v>
      </c>
      <c r="M116" t="n">
        <v>4</v>
      </c>
      <c r="N116" t="n">
        <v>104.93</v>
      </c>
      <c r="O116" t="n">
        <v>41548.98</v>
      </c>
      <c r="P116" t="n">
        <v>180.78</v>
      </c>
      <c r="Q116" t="n">
        <v>460.69</v>
      </c>
      <c r="R116" t="n">
        <v>45.08</v>
      </c>
      <c r="S116" t="n">
        <v>32.19</v>
      </c>
      <c r="T116" t="n">
        <v>2553.67</v>
      </c>
      <c r="U116" t="n">
        <v>0.71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180.2249597567439</v>
      </c>
      <c r="AB116" t="n">
        <v>246.5917409031381</v>
      </c>
      <c r="AC116" t="n">
        <v>223.0573712450962</v>
      </c>
      <c r="AD116" t="n">
        <v>180224.9597567439</v>
      </c>
      <c r="AE116" t="n">
        <v>246591.7409031381</v>
      </c>
      <c r="AF116" t="n">
        <v>5.910815081107879e-06</v>
      </c>
      <c r="AG116" t="n">
        <v>4.308449074074074</v>
      </c>
      <c r="AH116" t="n">
        <v>223057.3712450962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6.7142</v>
      </c>
      <c r="E117" t="n">
        <v>14.89</v>
      </c>
      <c r="F117" t="n">
        <v>11.68</v>
      </c>
      <c r="G117" t="n">
        <v>116.79</v>
      </c>
      <c r="H117" t="n">
        <v>1.58</v>
      </c>
      <c r="I117" t="n">
        <v>6</v>
      </c>
      <c r="J117" t="n">
        <v>335.58</v>
      </c>
      <c r="K117" t="n">
        <v>60.56</v>
      </c>
      <c r="L117" t="n">
        <v>29.75</v>
      </c>
      <c r="M117" t="n">
        <v>4</v>
      </c>
      <c r="N117" t="n">
        <v>105.28</v>
      </c>
      <c r="O117" t="n">
        <v>41622.76</v>
      </c>
      <c r="P117" t="n">
        <v>181.11</v>
      </c>
      <c r="Q117" t="n">
        <v>460.69</v>
      </c>
      <c r="R117" t="n">
        <v>45.2</v>
      </c>
      <c r="S117" t="n">
        <v>32.19</v>
      </c>
      <c r="T117" t="n">
        <v>2612.65</v>
      </c>
      <c r="U117" t="n">
        <v>0.71</v>
      </c>
      <c r="V117" t="n">
        <v>0.77</v>
      </c>
      <c r="W117" t="n">
        <v>1.46</v>
      </c>
      <c r="X117" t="n">
        <v>0.15</v>
      </c>
      <c r="Y117" t="n">
        <v>1</v>
      </c>
      <c r="Z117" t="n">
        <v>10</v>
      </c>
      <c r="AA117" t="n">
        <v>180.3922361272876</v>
      </c>
      <c r="AB117" t="n">
        <v>246.8206158130286</v>
      </c>
      <c r="AC117" t="n">
        <v>223.2644026548148</v>
      </c>
      <c r="AD117" t="n">
        <v>180392.2361272876</v>
      </c>
      <c r="AE117" t="n">
        <v>246820.6158130286</v>
      </c>
      <c r="AF117" t="n">
        <v>5.908878955627199e-06</v>
      </c>
      <c r="AG117" t="n">
        <v>4.308449074074074</v>
      </c>
      <c r="AH117" t="n">
        <v>223264.4026548148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6.7149</v>
      </c>
      <c r="E118" t="n">
        <v>14.89</v>
      </c>
      <c r="F118" t="n">
        <v>11.68</v>
      </c>
      <c r="G118" t="n">
        <v>116.78</v>
      </c>
      <c r="H118" t="n">
        <v>1.59</v>
      </c>
      <c r="I118" t="n">
        <v>6</v>
      </c>
      <c r="J118" t="n">
        <v>336.18</v>
      </c>
      <c r="K118" t="n">
        <v>60.56</v>
      </c>
      <c r="L118" t="n">
        <v>30</v>
      </c>
      <c r="M118" t="n">
        <v>4</v>
      </c>
      <c r="N118" t="n">
        <v>105.63</v>
      </c>
      <c r="O118" t="n">
        <v>41696.71</v>
      </c>
      <c r="P118" t="n">
        <v>181.09</v>
      </c>
      <c r="Q118" t="n">
        <v>460.69</v>
      </c>
      <c r="R118" t="n">
        <v>45.11</v>
      </c>
      <c r="S118" t="n">
        <v>32.19</v>
      </c>
      <c r="T118" t="n">
        <v>2568.34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180.3758467104852</v>
      </c>
      <c r="AB118" t="n">
        <v>246.7981910899094</v>
      </c>
      <c r="AC118" t="n">
        <v>223.2441181157969</v>
      </c>
      <c r="AD118" t="n">
        <v>180375.8467104852</v>
      </c>
      <c r="AE118" t="n">
        <v>246798.1910899094</v>
      </c>
      <c r="AF118" t="n">
        <v>5.90949499555287e-06</v>
      </c>
      <c r="AG118" t="n">
        <v>4.308449074074074</v>
      </c>
      <c r="AH118" t="n">
        <v>223244.1181157969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6.7145</v>
      </c>
      <c r="E119" t="n">
        <v>14.89</v>
      </c>
      <c r="F119" t="n">
        <v>11.68</v>
      </c>
      <c r="G119" t="n">
        <v>116.79</v>
      </c>
      <c r="H119" t="n">
        <v>1.6</v>
      </c>
      <c r="I119" t="n">
        <v>6</v>
      </c>
      <c r="J119" t="n">
        <v>336.78</v>
      </c>
      <c r="K119" t="n">
        <v>60.56</v>
      </c>
      <c r="L119" t="n">
        <v>30.25</v>
      </c>
      <c r="M119" t="n">
        <v>4</v>
      </c>
      <c r="N119" t="n">
        <v>105.98</v>
      </c>
      <c r="O119" t="n">
        <v>41770.83</v>
      </c>
      <c r="P119" t="n">
        <v>180.5</v>
      </c>
      <c r="Q119" t="n">
        <v>460.69</v>
      </c>
      <c r="R119" t="n">
        <v>45.11</v>
      </c>
      <c r="S119" t="n">
        <v>32.19</v>
      </c>
      <c r="T119" t="n">
        <v>2566.44</v>
      </c>
      <c r="U119" t="n">
        <v>0.71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180.1685694565324</v>
      </c>
      <c r="AB119" t="n">
        <v>246.5145852066244</v>
      </c>
      <c r="AC119" t="n">
        <v>222.987579179969</v>
      </c>
      <c r="AD119" t="n">
        <v>180168.5694565324</v>
      </c>
      <c r="AE119" t="n">
        <v>246514.5852066244</v>
      </c>
      <c r="AF119" t="n">
        <v>5.909142972738201e-06</v>
      </c>
      <c r="AG119" t="n">
        <v>4.308449074074074</v>
      </c>
      <c r="AH119" t="n">
        <v>222987.579179969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6.715</v>
      </c>
      <c r="E120" t="n">
        <v>14.89</v>
      </c>
      <c r="F120" t="n">
        <v>11.68</v>
      </c>
      <c r="G120" t="n">
        <v>116.78</v>
      </c>
      <c r="H120" t="n">
        <v>1.61</v>
      </c>
      <c r="I120" t="n">
        <v>6</v>
      </c>
      <c r="J120" t="n">
        <v>337.39</v>
      </c>
      <c r="K120" t="n">
        <v>60.56</v>
      </c>
      <c r="L120" t="n">
        <v>30.5</v>
      </c>
      <c r="M120" t="n">
        <v>4</v>
      </c>
      <c r="N120" t="n">
        <v>106.33</v>
      </c>
      <c r="O120" t="n">
        <v>41845.13</v>
      </c>
      <c r="P120" t="n">
        <v>179.51</v>
      </c>
      <c r="Q120" t="n">
        <v>460.69</v>
      </c>
      <c r="R120" t="n">
        <v>45.13</v>
      </c>
      <c r="S120" t="n">
        <v>32.19</v>
      </c>
      <c r="T120" t="n">
        <v>2578.44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179.8054410403614</v>
      </c>
      <c r="AB120" t="n">
        <v>246.0177368875243</v>
      </c>
      <c r="AC120" t="n">
        <v>222.5381493671127</v>
      </c>
      <c r="AD120" t="n">
        <v>179805.4410403614</v>
      </c>
      <c r="AE120" t="n">
        <v>246017.7368875243</v>
      </c>
      <c r="AF120" t="n">
        <v>5.909583001256537e-06</v>
      </c>
      <c r="AG120" t="n">
        <v>4.308449074074074</v>
      </c>
      <c r="AH120" t="n">
        <v>222538.1493671127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6.7168</v>
      </c>
      <c r="E121" t="n">
        <v>14.89</v>
      </c>
      <c r="F121" t="n">
        <v>11.67</v>
      </c>
      <c r="G121" t="n">
        <v>116.74</v>
      </c>
      <c r="H121" t="n">
        <v>1.62</v>
      </c>
      <c r="I121" t="n">
        <v>6</v>
      </c>
      <c r="J121" t="n">
        <v>337.99</v>
      </c>
      <c r="K121" t="n">
        <v>60.56</v>
      </c>
      <c r="L121" t="n">
        <v>30.75</v>
      </c>
      <c r="M121" t="n">
        <v>4</v>
      </c>
      <c r="N121" t="n">
        <v>106.68</v>
      </c>
      <c r="O121" t="n">
        <v>41919.61</v>
      </c>
      <c r="P121" t="n">
        <v>179.03</v>
      </c>
      <c r="Q121" t="n">
        <v>460.69</v>
      </c>
      <c r="R121" t="n">
        <v>45.1</v>
      </c>
      <c r="S121" t="n">
        <v>32.19</v>
      </c>
      <c r="T121" t="n">
        <v>2563.21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179.5895659035416</v>
      </c>
      <c r="AB121" t="n">
        <v>245.7223670015887</v>
      </c>
      <c r="AC121" t="n">
        <v>222.2709691685365</v>
      </c>
      <c r="AD121" t="n">
        <v>179589.5659035416</v>
      </c>
      <c r="AE121" t="n">
        <v>245722.3670015887</v>
      </c>
      <c r="AF121" t="n">
        <v>5.911167103922548e-06</v>
      </c>
      <c r="AG121" t="n">
        <v>4.308449074074074</v>
      </c>
      <c r="AH121" t="n">
        <v>222270.9691685365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6.7165</v>
      </c>
      <c r="E122" t="n">
        <v>14.89</v>
      </c>
      <c r="F122" t="n">
        <v>11.67</v>
      </c>
      <c r="G122" t="n">
        <v>116.74</v>
      </c>
      <c r="H122" t="n">
        <v>1.63</v>
      </c>
      <c r="I122" t="n">
        <v>6</v>
      </c>
      <c r="J122" t="n">
        <v>338.59</v>
      </c>
      <c r="K122" t="n">
        <v>60.56</v>
      </c>
      <c r="L122" t="n">
        <v>31</v>
      </c>
      <c r="M122" t="n">
        <v>4</v>
      </c>
      <c r="N122" t="n">
        <v>107.04</v>
      </c>
      <c r="O122" t="n">
        <v>41994.26</v>
      </c>
      <c r="P122" t="n">
        <v>178.64</v>
      </c>
      <c r="Q122" t="n">
        <v>460.69</v>
      </c>
      <c r="R122" t="n">
        <v>45.14</v>
      </c>
      <c r="S122" t="n">
        <v>32.19</v>
      </c>
      <c r="T122" t="n">
        <v>2582.51</v>
      </c>
      <c r="U122" t="n">
        <v>0.71</v>
      </c>
      <c r="V122" t="n">
        <v>0.77</v>
      </c>
      <c r="W122" t="n">
        <v>1.45</v>
      </c>
      <c r="X122" t="n">
        <v>0.14</v>
      </c>
      <c r="Y122" t="n">
        <v>1</v>
      </c>
      <c r="Z122" t="n">
        <v>10</v>
      </c>
      <c r="AA122" t="n">
        <v>179.4530246704198</v>
      </c>
      <c r="AB122" t="n">
        <v>245.5355452626575</v>
      </c>
      <c r="AC122" t="n">
        <v>222.1019774341629</v>
      </c>
      <c r="AD122" t="n">
        <v>179453.0246704198</v>
      </c>
      <c r="AE122" t="n">
        <v>245535.5452626575</v>
      </c>
      <c r="AF122" t="n">
        <v>5.910903086811546e-06</v>
      </c>
      <c r="AG122" t="n">
        <v>4.308449074074074</v>
      </c>
      <c r="AH122" t="n">
        <v>222101.9774341629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6.7163</v>
      </c>
      <c r="E123" t="n">
        <v>14.89</v>
      </c>
      <c r="F123" t="n">
        <v>11.67</v>
      </c>
      <c r="G123" t="n">
        <v>116.75</v>
      </c>
      <c r="H123" t="n">
        <v>1.64</v>
      </c>
      <c r="I123" t="n">
        <v>6</v>
      </c>
      <c r="J123" t="n">
        <v>339.2</v>
      </c>
      <c r="K123" t="n">
        <v>60.56</v>
      </c>
      <c r="L123" t="n">
        <v>31.25</v>
      </c>
      <c r="M123" t="n">
        <v>4</v>
      </c>
      <c r="N123" t="n">
        <v>107.4</v>
      </c>
      <c r="O123" t="n">
        <v>42069.09</v>
      </c>
      <c r="P123" t="n">
        <v>177.43</v>
      </c>
      <c r="Q123" t="n">
        <v>460.7</v>
      </c>
      <c r="R123" t="n">
        <v>45.08</v>
      </c>
      <c r="S123" t="n">
        <v>32.19</v>
      </c>
      <c r="T123" t="n">
        <v>2554.82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179.0198800408166</v>
      </c>
      <c r="AB123" t="n">
        <v>244.9428976714422</v>
      </c>
      <c r="AC123" t="n">
        <v>221.5658912972669</v>
      </c>
      <c r="AD123" t="n">
        <v>179019.8800408166</v>
      </c>
      <c r="AE123" t="n">
        <v>244942.8976714422</v>
      </c>
      <c r="AF123" t="n">
        <v>5.910727075404212e-06</v>
      </c>
      <c r="AG123" t="n">
        <v>4.308449074074074</v>
      </c>
      <c r="AH123" t="n">
        <v>221565.8912972669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6.7167</v>
      </c>
      <c r="E124" t="n">
        <v>14.89</v>
      </c>
      <c r="F124" t="n">
        <v>11.67</v>
      </c>
      <c r="G124" t="n">
        <v>116.74</v>
      </c>
      <c r="H124" t="n">
        <v>1.65</v>
      </c>
      <c r="I124" t="n">
        <v>6</v>
      </c>
      <c r="J124" t="n">
        <v>339.81</v>
      </c>
      <c r="K124" t="n">
        <v>60.56</v>
      </c>
      <c r="L124" t="n">
        <v>31.5</v>
      </c>
      <c r="M124" t="n">
        <v>4</v>
      </c>
      <c r="N124" t="n">
        <v>107.75</v>
      </c>
      <c r="O124" t="n">
        <v>42144.11</v>
      </c>
      <c r="P124" t="n">
        <v>177.65</v>
      </c>
      <c r="Q124" t="n">
        <v>460.69</v>
      </c>
      <c r="R124" t="n">
        <v>45.07</v>
      </c>
      <c r="S124" t="n">
        <v>32.19</v>
      </c>
      <c r="T124" t="n">
        <v>2549.37</v>
      </c>
      <c r="U124" t="n">
        <v>0.71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179.0939351058188</v>
      </c>
      <c r="AB124" t="n">
        <v>245.0442230784572</v>
      </c>
      <c r="AC124" t="n">
        <v>221.6575463496475</v>
      </c>
      <c r="AD124" t="n">
        <v>179093.9351058188</v>
      </c>
      <c r="AE124" t="n">
        <v>245044.2230784572</v>
      </c>
      <c r="AF124" t="n">
        <v>5.911079098218881e-06</v>
      </c>
      <c r="AG124" t="n">
        <v>4.308449074074074</v>
      </c>
      <c r="AH124" t="n">
        <v>221657.5463496475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6.7543</v>
      </c>
      <c r="E125" t="n">
        <v>14.81</v>
      </c>
      <c r="F125" t="n">
        <v>11.64</v>
      </c>
      <c r="G125" t="n">
        <v>139.72</v>
      </c>
      <c r="H125" t="n">
        <v>1.66</v>
      </c>
      <c r="I125" t="n">
        <v>5</v>
      </c>
      <c r="J125" t="n">
        <v>340.42</v>
      </c>
      <c r="K125" t="n">
        <v>60.56</v>
      </c>
      <c r="L125" t="n">
        <v>31.75</v>
      </c>
      <c r="M125" t="n">
        <v>3</v>
      </c>
      <c r="N125" t="n">
        <v>108.11</v>
      </c>
      <c r="O125" t="n">
        <v>42219.3</v>
      </c>
      <c r="P125" t="n">
        <v>177.02</v>
      </c>
      <c r="Q125" t="n">
        <v>460.69</v>
      </c>
      <c r="R125" t="n">
        <v>44.05</v>
      </c>
      <c r="S125" t="n">
        <v>32.19</v>
      </c>
      <c r="T125" t="n">
        <v>2043.94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178.326644191751</v>
      </c>
      <c r="AB125" t="n">
        <v>243.9943817993441</v>
      </c>
      <c r="AC125" t="n">
        <v>220.707900448751</v>
      </c>
      <c r="AD125" t="n">
        <v>178326.644191751</v>
      </c>
      <c r="AE125" t="n">
        <v>243994.3817993441</v>
      </c>
      <c r="AF125" t="n">
        <v>5.94416924279777e-06</v>
      </c>
      <c r="AG125" t="n">
        <v>4.285300925925926</v>
      </c>
      <c r="AH125" t="n">
        <v>220707.9004487511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6.7528</v>
      </c>
      <c r="E126" t="n">
        <v>14.81</v>
      </c>
      <c r="F126" t="n">
        <v>11.65</v>
      </c>
      <c r="G126" t="n">
        <v>139.76</v>
      </c>
      <c r="H126" t="n">
        <v>1.67</v>
      </c>
      <c r="I126" t="n">
        <v>5</v>
      </c>
      <c r="J126" t="n">
        <v>341.03</v>
      </c>
      <c r="K126" t="n">
        <v>60.56</v>
      </c>
      <c r="L126" t="n">
        <v>32</v>
      </c>
      <c r="M126" t="n">
        <v>3</v>
      </c>
      <c r="N126" t="n">
        <v>108.48</v>
      </c>
      <c r="O126" t="n">
        <v>42294.68</v>
      </c>
      <c r="P126" t="n">
        <v>177.39</v>
      </c>
      <c r="Q126" t="n">
        <v>460.69</v>
      </c>
      <c r="R126" t="n">
        <v>44.22</v>
      </c>
      <c r="S126" t="n">
        <v>32.19</v>
      </c>
      <c r="T126" t="n">
        <v>2126.41</v>
      </c>
      <c r="U126" t="n">
        <v>0.73</v>
      </c>
      <c r="V126" t="n">
        <v>0.77</v>
      </c>
      <c r="W126" t="n">
        <v>1.45</v>
      </c>
      <c r="X126" t="n">
        <v>0.11</v>
      </c>
      <c r="Y126" t="n">
        <v>1</v>
      </c>
      <c r="Z126" t="n">
        <v>10</v>
      </c>
      <c r="AA126" t="n">
        <v>178.497752802616</v>
      </c>
      <c r="AB126" t="n">
        <v>244.2285001495085</v>
      </c>
      <c r="AC126" t="n">
        <v>220.9196748721631</v>
      </c>
      <c r="AD126" t="n">
        <v>178497.752802616</v>
      </c>
      <c r="AE126" t="n">
        <v>244228.5001495085</v>
      </c>
      <c r="AF126" t="n">
        <v>5.942849157242762e-06</v>
      </c>
      <c r="AG126" t="n">
        <v>4.285300925925926</v>
      </c>
      <c r="AH126" t="n">
        <v>220919.674872163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6.7532</v>
      </c>
      <c r="E127" t="n">
        <v>14.81</v>
      </c>
      <c r="F127" t="n">
        <v>11.65</v>
      </c>
      <c r="G127" t="n">
        <v>139.75</v>
      </c>
      <c r="H127" t="n">
        <v>1.68</v>
      </c>
      <c r="I127" t="n">
        <v>5</v>
      </c>
      <c r="J127" t="n">
        <v>341.64</v>
      </c>
      <c r="K127" t="n">
        <v>60.56</v>
      </c>
      <c r="L127" t="n">
        <v>32.25</v>
      </c>
      <c r="M127" t="n">
        <v>3</v>
      </c>
      <c r="N127" t="n">
        <v>108.84</v>
      </c>
      <c r="O127" t="n">
        <v>42370.23</v>
      </c>
      <c r="P127" t="n">
        <v>177.76</v>
      </c>
      <c r="Q127" t="n">
        <v>460.69</v>
      </c>
      <c r="R127" t="n">
        <v>44.11</v>
      </c>
      <c r="S127" t="n">
        <v>32.19</v>
      </c>
      <c r="T127" t="n">
        <v>2074</v>
      </c>
      <c r="U127" t="n">
        <v>0.73</v>
      </c>
      <c r="V127" t="n">
        <v>0.77</v>
      </c>
      <c r="W127" t="n">
        <v>1.46</v>
      </c>
      <c r="X127" t="n">
        <v>0.11</v>
      </c>
      <c r="Y127" t="n">
        <v>1</v>
      </c>
      <c r="Z127" t="n">
        <v>10</v>
      </c>
      <c r="AA127" t="n">
        <v>178.6251608082716</v>
      </c>
      <c r="AB127" t="n">
        <v>244.4028254036909</v>
      </c>
      <c r="AC127" t="n">
        <v>221.0773627687534</v>
      </c>
      <c r="AD127" t="n">
        <v>178625.1608082716</v>
      </c>
      <c r="AE127" t="n">
        <v>244402.8254036909</v>
      </c>
      <c r="AF127" t="n">
        <v>5.943201180057431e-06</v>
      </c>
      <c r="AG127" t="n">
        <v>4.285300925925926</v>
      </c>
      <c r="AH127" t="n">
        <v>221077.3627687534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6.7551</v>
      </c>
      <c r="E128" t="n">
        <v>14.8</v>
      </c>
      <c r="F128" t="n">
        <v>11.64</v>
      </c>
      <c r="G128" t="n">
        <v>139.7</v>
      </c>
      <c r="H128" t="n">
        <v>1.69</v>
      </c>
      <c r="I128" t="n">
        <v>5</v>
      </c>
      <c r="J128" t="n">
        <v>342.26</v>
      </c>
      <c r="K128" t="n">
        <v>60.56</v>
      </c>
      <c r="L128" t="n">
        <v>32.5</v>
      </c>
      <c r="M128" t="n">
        <v>3</v>
      </c>
      <c r="N128" t="n">
        <v>109.2</v>
      </c>
      <c r="O128" t="n">
        <v>42445.98</v>
      </c>
      <c r="P128" t="n">
        <v>178.3</v>
      </c>
      <c r="Q128" t="n">
        <v>460.69</v>
      </c>
      <c r="R128" t="n">
        <v>43.93</v>
      </c>
      <c r="S128" t="n">
        <v>32.19</v>
      </c>
      <c r="T128" t="n">
        <v>1981.9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178.774754572137</v>
      </c>
      <c r="AB128" t="n">
        <v>244.6075061910226</v>
      </c>
      <c r="AC128" t="n">
        <v>221.2625091090135</v>
      </c>
      <c r="AD128" t="n">
        <v>178774.754572137</v>
      </c>
      <c r="AE128" t="n">
        <v>244607.5061910226</v>
      </c>
      <c r="AF128" t="n">
        <v>5.944873288427108e-06</v>
      </c>
      <c r="AG128" t="n">
        <v>4.282407407407407</v>
      </c>
      <c r="AH128" t="n">
        <v>221262.5091090135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6.7573</v>
      </c>
      <c r="E129" t="n">
        <v>14.8</v>
      </c>
      <c r="F129" t="n">
        <v>11.64</v>
      </c>
      <c r="G129" t="n">
        <v>139.64</v>
      </c>
      <c r="H129" t="n">
        <v>1.7</v>
      </c>
      <c r="I129" t="n">
        <v>5</v>
      </c>
      <c r="J129" t="n">
        <v>342.87</v>
      </c>
      <c r="K129" t="n">
        <v>60.56</v>
      </c>
      <c r="L129" t="n">
        <v>32.75</v>
      </c>
      <c r="M129" t="n">
        <v>3</v>
      </c>
      <c r="N129" t="n">
        <v>109.57</v>
      </c>
      <c r="O129" t="n">
        <v>42521.91</v>
      </c>
      <c r="P129" t="n">
        <v>178.44</v>
      </c>
      <c r="Q129" t="n">
        <v>460.69</v>
      </c>
      <c r="R129" t="n">
        <v>43.85</v>
      </c>
      <c r="S129" t="n">
        <v>32.19</v>
      </c>
      <c r="T129" t="n">
        <v>1942.76</v>
      </c>
      <c r="U129" t="n">
        <v>0.73</v>
      </c>
      <c r="V129" t="n">
        <v>0.77</v>
      </c>
      <c r="W129" t="n">
        <v>1.45</v>
      </c>
      <c r="X129" t="n">
        <v>0.1</v>
      </c>
      <c r="Y129" t="n">
        <v>1</v>
      </c>
      <c r="Z129" t="n">
        <v>10</v>
      </c>
      <c r="AA129" t="n">
        <v>178.7967036863492</v>
      </c>
      <c r="AB129" t="n">
        <v>244.6375379374142</v>
      </c>
      <c r="AC129" t="n">
        <v>221.2896746676793</v>
      </c>
      <c r="AD129" t="n">
        <v>178796.7036863492</v>
      </c>
      <c r="AE129" t="n">
        <v>244637.5379374142</v>
      </c>
      <c r="AF129" t="n">
        <v>5.946809413907788e-06</v>
      </c>
      <c r="AG129" t="n">
        <v>4.282407407407407</v>
      </c>
      <c r="AH129" t="n">
        <v>221289.6746676793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6.7543</v>
      </c>
      <c r="E130" t="n">
        <v>14.81</v>
      </c>
      <c r="F130" t="n">
        <v>11.64</v>
      </c>
      <c r="G130" t="n">
        <v>139.72</v>
      </c>
      <c r="H130" t="n">
        <v>1.71</v>
      </c>
      <c r="I130" t="n">
        <v>5</v>
      </c>
      <c r="J130" t="n">
        <v>343.49</v>
      </c>
      <c r="K130" t="n">
        <v>60.56</v>
      </c>
      <c r="L130" t="n">
        <v>33</v>
      </c>
      <c r="M130" t="n">
        <v>3</v>
      </c>
      <c r="N130" t="n">
        <v>109.94</v>
      </c>
      <c r="O130" t="n">
        <v>42598.03</v>
      </c>
      <c r="P130" t="n">
        <v>178.95</v>
      </c>
      <c r="Q130" t="n">
        <v>460.69</v>
      </c>
      <c r="R130" t="n">
        <v>44.01</v>
      </c>
      <c r="S130" t="n">
        <v>32.19</v>
      </c>
      <c r="T130" t="n">
        <v>2024.05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179.0177581674886</v>
      </c>
      <c r="AB130" t="n">
        <v>244.9399944307445</v>
      </c>
      <c r="AC130" t="n">
        <v>221.5632651377866</v>
      </c>
      <c r="AD130" t="n">
        <v>179017.7581674886</v>
      </c>
      <c r="AE130" t="n">
        <v>244939.9944307445</v>
      </c>
      <c r="AF130" t="n">
        <v>5.94416924279777e-06</v>
      </c>
      <c r="AG130" t="n">
        <v>4.285300925925926</v>
      </c>
      <c r="AH130" t="n">
        <v>221563.2651377866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6.7543</v>
      </c>
      <c r="E131" t="n">
        <v>14.81</v>
      </c>
      <c r="F131" t="n">
        <v>11.64</v>
      </c>
      <c r="G131" t="n">
        <v>139.72</v>
      </c>
      <c r="H131" t="n">
        <v>1.72</v>
      </c>
      <c r="I131" t="n">
        <v>5</v>
      </c>
      <c r="J131" t="n">
        <v>344.11</v>
      </c>
      <c r="K131" t="n">
        <v>60.56</v>
      </c>
      <c r="L131" t="n">
        <v>33.25</v>
      </c>
      <c r="M131" t="n">
        <v>3</v>
      </c>
      <c r="N131" t="n">
        <v>110.3</v>
      </c>
      <c r="O131" t="n">
        <v>42674.47</v>
      </c>
      <c r="P131" t="n">
        <v>179.27</v>
      </c>
      <c r="Q131" t="n">
        <v>460.69</v>
      </c>
      <c r="R131" t="n">
        <v>44.09</v>
      </c>
      <c r="S131" t="n">
        <v>32.19</v>
      </c>
      <c r="T131" t="n">
        <v>2060.64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179.1323470132068</v>
      </c>
      <c r="AB131" t="n">
        <v>245.0967799447591</v>
      </c>
      <c r="AC131" t="n">
        <v>221.7050872623935</v>
      </c>
      <c r="AD131" t="n">
        <v>179132.3470132067</v>
      </c>
      <c r="AE131" t="n">
        <v>245096.7799447591</v>
      </c>
      <c r="AF131" t="n">
        <v>5.94416924279777e-06</v>
      </c>
      <c r="AG131" t="n">
        <v>4.285300925925926</v>
      </c>
      <c r="AH131" t="n">
        <v>221705.0872623935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6.7543</v>
      </c>
      <c r="E132" t="n">
        <v>14.81</v>
      </c>
      <c r="F132" t="n">
        <v>11.64</v>
      </c>
      <c r="G132" t="n">
        <v>139.72</v>
      </c>
      <c r="H132" t="n">
        <v>1.73</v>
      </c>
      <c r="I132" t="n">
        <v>5</v>
      </c>
      <c r="J132" t="n">
        <v>344.73</v>
      </c>
      <c r="K132" t="n">
        <v>60.56</v>
      </c>
      <c r="L132" t="n">
        <v>33.5</v>
      </c>
      <c r="M132" t="n">
        <v>3</v>
      </c>
      <c r="N132" t="n">
        <v>110.67</v>
      </c>
      <c r="O132" t="n">
        <v>42750.97</v>
      </c>
      <c r="P132" t="n">
        <v>179.06</v>
      </c>
      <c r="Q132" t="n">
        <v>460.69</v>
      </c>
      <c r="R132" t="n">
        <v>44.05</v>
      </c>
      <c r="S132" t="n">
        <v>32.19</v>
      </c>
      <c r="T132" t="n">
        <v>2041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179.0571480832042</v>
      </c>
      <c r="AB132" t="n">
        <v>244.993889451187</v>
      </c>
      <c r="AC132" t="n">
        <v>221.6120164931202</v>
      </c>
      <c r="AD132" t="n">
        <v>179057.1480832042</v>
      </c>
      <c r="AE132" t="n">
        <v>244993.889451187</v>
      </c>
      <c r="AF132" t="n">
        <v>5.94416924279777e-06</v>
      </c>
      <c r="AG132" t="n">
        <v>4.285300925925926</v>
      </c>
      <c r="AH132" t="n">
        <v>221612.0164931202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6.7517</v>
      </c>
      <c r="E133" t="n">
        <v>14.81</v>
      </c>
      <c r="F133" t="n">
        <v>11.65</v>
      </c>
      <c r="G133" t="n">
        <v>139.79</v>
      </c>
      <c r="H133" t="n">
        <v>1.74</v>
      </c>
      <c r="I133" t="n">
        <v>5</v>
      </c>
      <c r="J133" t="n">
        <v>345.35</v>
      </c>
      <c r="K133" t="n">
        <v>60.56</v>
      </c>
      <c r="L133" t="n">
        <v>33.75</v>
      </c>
      <c r="M133" t="n">
        <v>3</v>
      </c>
      <c r="N133" t="n">
        <v>111.05</v>
      </c>
      <c r="O133" t="n">
        <v>42827.67</v>
      </c>
      <c r="P133" t="n">
        <v>179.63</v>
      </c>
      <c r="Q133" t="n">
        <v>460.69</v>
      </c>
      <c r="R133" t="n">
        <v>44.23</v>
      </c>
      <c r="S133" t="n">
        <v>32.19</v>
      </c>
      <c r="T133" t="n">
        <v>2133.08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179.314230783776</v>
      </c>
      <c r="AB133" t="n">
        <v>245.3456413437974</v>
      </c>
      <c r="AC133" t="n">
        <v>221.9301976787869</v>
      </c>
      <c r="AD133" t="n">
        <v>179314.230783776</v>
      </c>
      <c r="AE133" t="n">
        <v>245345.6413437974</v>
      </c>
      <c r="AF133" t="n">
        <v>5.941881094502421e-06</v>
      </c>
      <c r="AG133" t="n">
        <v>4.285300925925926</v>
      </c>
      <c r="AH133" t="n">
        <v>221930.1976787869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6.7566</v>
      </c>
      <c r="E134" t="n">
        <v>14.8</v>
      </c>
      <c r="F134" t="n">
        <v>11.64</v>
      </c>
      <c r="G134" t="n">
        <v>139.66</v>
      </c>
      <c r="H134" t="n">
        <v>1.75</v>
      </c>
      <c r="I134" t="n">
        <v>5</v>
      </c>
      <c r="J134" t="n">
        <v>345.97</v>
      </c>
      <c r="K134" t="n">
        <v>60.56</v>
      </c>
      <c r="L134" t="n">
        <v>34</v>
      </c>
      <c r="M134" t="n">
        <v>3</v>
      </c>
      <c r="N134" t="n">
        <v>111.42</v>
      </c>
      <c r="O134" t="n">
        <v>42904.56</v>
      </c>
      <c r="P134" t="n">
        <v>178.99</v>
      </c>
      <c r="Q134" t="n">
        <v>460.69</v>
      </c>
      <c r="R134" t="n">
        <v>43.87</v>
      </c>
      <c r="S134" t="n">
        <v>32.19</v>
      </c>
      <c r="T134" t="n">
        <v>1952.21</v>
      </c>
      <c r="U134" t="n">
        <v>0.73</v>
      </c>
      <c r="V134" t="n">
        <v>0.77</v>
      </c>
      <c r="W134" t="n">
        <v>1.45</v>
      </c>
      <c r="X134" t="n">
        <v>0.1</v>
      </c>
      <c r="Y134" t="n">
        <v>1</v>
      </c>
      <c r="Z134" t="n">
        <v>10</v>
      </c>
      <c r="AA134" t="n">
        <v>179.0025498213472</v>
      </c>
      <c r="AB134" t="n">
        <v>244.919185700609</v>
      </c>
      <c r="AC134" t="n">
        <v>221.54444236365</v>
      </c>
      <c r="AD134" t="n">
        <v>179002.5498213472</v>
      </c>
      <c r="AE134" t="n">
        <v>244919.185700609</v>
      </c>
      <c r="AF134" t="n">
        <v>5.946193373982117e-06</v>
      </c>
      <c r="AG134" t="n">
        <v>4.282407407407407</v>
      </c>
      <c r="AH134" t="n">
        <v>221544.44236365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6.7542</v>
      </c>
      <c r="E135" t="n">
        <v>14.81</v>
      </c>
      <c r="F135" t="n">
        <v>11.64</v>
      </c>
      <c r="G135" t="n">
        <v>139.72</v>
      </c>
      <c r="H135" t="n">
        <v>1.76</v>
      </c>
      <c r="I135" t="n">
        <v>5</v>
      </c>
      <c r="J135" t="n">
        <v>346.6</v>
      </c>
      <c r="K135" t="n">
        <v>60.56</v>
      </c>
      <c r="L135" t="n">
        <v>34.25</v>
      </c>
      <c r="M135" t="n">
        <v>3</v>
      </c>
      <c r="N135" t="n">
        <v>111.8</v>
      </c>
      <c r="O135" t="n">
        <v>42981.64</v>
      </c>
      <c r="P135" t="n">
        <v>179.07</v>
      </c>
      <c r="Q135" t="n">
        <v>460.69</v>
      </c>
      <c r="R135" t="n">
        <v>44.15</v>
      </c>
      <c r="S135" t="n">
        <v>32.19</v>
      </c>
      <c r="T135" t="n">
        <v>2090.42</v>
      </c>
      <c r="U135" t="n">
        <v>0.73</v>
      </c>
      <c r="V135" t="n">
        <v>0.77</v>
      </c>
      <c r="W135" t="n">
        <v>1.45</v>
      </c>
      <c r="X135" t="n">
        <v>0.11</v>
      </c>
      <c r="Y135" t="n">
        <v>1</v>
      </c>
      <c r="Z135" t="n">
        <v>10</v>
      </c>
      <c r="AA135" t="n">
        <v>179.0620138629276</v>
      </c>
      <c r="AB135" t="n">
        <v>245.0005470256676</v>
      </c>
      <c r="AC135" t="n">
        <v>221.6180386780364</v>
      </c>
      <c r="AD135" t="n">
        <v>179062.0138629276</v>
      </c>
      <c r="AE135" t="n">
        <v>245000.5470256676</v>
      </c>
      <c r="AF135" t="n">
        <v>5.944081237094104e-06</v>
      </c>
      <c r="AG135" t="n">
        <v>4.285300925925926</v>
      </c>
      <c r="AH135" t="n">
        <v>221618.0386780364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6.758</v>
      </c>
      <c r="E136" t="n">
        <v>14.8</v>
      </c>
      <c r="F136" t="n">
        <v>11.63</v>
      </c>
      <c r="G136" t="n">
        <v>139.62</v>
      </c>
      <c r="H136" t="n">
        <v>1.77</v>
      </c>
      <c r="I136" t="n">
        <v>5</v>
      </c>
      <c r="J136" t="n">
        <v>347.23</v>
      </c>
      <c r="K136" t="n">
        <v>60.56</v>
      </c>
      <c r="L136" t="n">
        <v>34.5</v>
      </c>
      <c r="M136" t="n">
        <v>3</v>
      </c>
      <c r="N136" t="n">
        <v>112.17</v>
      </c>
      <c r="O136" t="n">
        <v>43058.93</v>
      </c>
      <c r="P136" t="n">
        <v>178.56</v>
      </c>
      <c r="Q136" t="n">
        <v>460.69</v>
      </c>
      <c r="R136" t="n">
        <v>43.85</v>
      </c>
      <c r="S136" t="n">
        <v>32.19</v>
      </c>
      <c r="T136" t="n">
        <v>1943.12</v>
      </c>
      <c r="U136" t="n">
        <v>0.73</v>
      </c>
      <c r="V136" t="n">
        <v>0.77</v>
      </c>
      <c r="W136" t="n">
        <v>1.45</v>
      </c>
      <c r="X136" t="n">
        <v>0.1</v>
      </c>
      <c r="Y136" t="n">
        <v>1</v>
      </c>
      <c r="Z136" t="n">
        <v>10</v>
      </c>
      <c r="AA136" t="n">
        <v>178.8112324975902</v>
      </c>
      <c r="AB136" t="n">
        <v>244.6574168979201</v>
      </c>
      <c r="AC136" t="n">
        <v>221.3076564080948</v>
      </c>
      <c r="AD136" t="n">
        <v>178811.2324975902</v>
      </c>
      <c r="AE136" t="n">
        <v>244657.4168979201</v>
      </c>
      <c r="AF136" t="n">
        <v>5.947425453833459e-06</v>
      </c>
      <c r="AG136" t="n">
        <v>4.282407407407407</v>
      </c>
      <c r="AH136" t="n">
        <v>221307.6564080948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6.7551</v>
      </c>
      <c r="E137" t="n">
        <v>14.8</v>
      </c>
      <c r="F137" t="n">
        <v>11.64</v>
      </c>
      <c r="G137" t="n">
        <v>139.7</v>
      </c>
      <c r="H137" t="n">
        <v>1.78</v>
      </c>
      <c r="I137" t="n">
        <v>5</v>
      </c>
      <c r="J137" t="n">
        <v>347.85</v>
      </c>
      <c r="K137" t="n">
        <v>60.56</v>
      </c>
      <c r="L137" t="n">
        <v>34.75</v>
      </c>
      <c r="M137" t="n">
        <v>3</v>
      </c>
      <c r="N137" t="n">
        <v>112.55</v>
      </c>
      <c r="O137" t="n">
        <v>43136.41</v>
      </c>
      <c r="P137" t="n">
        <v>178.96</v>
      </c>
      <c r="Q137" t="n">
        <v>460.69</v>
      </c>
      <c r="R137" t="n">
        <v>43.92</v>
      </c>
      <c r="S137" t="n">
        <v>32.19</v>
      </c>
      <c r="T137" t="n">
        <v>1977.86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179.0110660769716</v>
      </c>
      <c r="AB137" t="n">
        <v>244.9308380172649</v>
      </c>
      <c r="AC137" t="n">
        <v>221.5549825995584</v>
      </c>
      <c r="AD137" t="n">
        <v>179011.0660769716</v>
      </c>
      <c r="AE137" t="n">
        <v>244930.8380172649</v>
      </c>
      <c r="AF137" t="n">
        <v>5.944873288427108e-06</v>
      </c>
      <c r="AG137" t="n">
        <v>4.282407407407407</v>
      </c>
      <c r="AH137" t="n">
        <v>221554.9825995584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6.7538</v>
      </c>
      <c r="E138" t="n">
        <v>14.81</v>
      </c>
      <c r="F138" t="n">
        <v>11.64</v>
      </c>
      <c r="G138" t="n">
        <v>139.73</v>
      </c>
      <c r="H138" t="n">
        <v>1.79</v>
      </c>
      <c r="I138" t="n">
        <v>5</v>
      </c>
      <c r="J138" t="n">
        <v>348.48</v>
      </c>
      <c r="K138" t="n">
        <v>60.56</v>
      </c>
      <c r="L138" t="n">
        <v>35</v>
      </c>
      <c r="M138" t="n">
        <v>3</v>
      </c>
      <c r="N138" t="n">
        <v>112.93</v>
      </c>
      <c r="O138" t="n">
        <v>43214.09</v>
      </c>
      <c r="P138" t="n">
        <v>179.1</v>
      </c>
      <c r="Q138" t="n">
        <v>460.69</v>
      </c>
      <c r="R138" t="n">
        <v>44.07</v>
      </c>
      <c r="S138" t="n">
        <v>32.19</v>
      </c>
      <c r="T138" t="n">
        <v>2054.34</v>
      </c>
      <c r="U138" t="n">
        <v>0.73</v>
      </c>
      <c r="V138" t="n">
        <v>0.77</v>
      </c>
      <c r="W138" t="n">
        <v>1.46</v>
      </c>
      <c r="X138" t="n">
        <v>0.11</v>
      </c>
      <c r="Y138" t="n">
        <v>1</v>
      </c>
      <c r="Z138" t="n">
        <v>10</v>
      </c>
      <c r="AA138" t="n">
        <v>179.0778972561912</v>
      </c>
      <c r="AB138" t="n">
        <v>245.0222793850567</v>
      </c>
      <c r="AC138" t="n">
        <v>221.6376969315469</v>
      </c>
      <c r="AD138" t="n">
        <v>179077.8972561912</v>
      </c>
      <c r="AE138" t="n">
        <v>245022.2793850567</v>
      </c>
      <c r="AF138" t="n">
        <v>5.943729214279434e-06</v>
      </c>
      <c r="AG138" t="n">
        <v>4.285300925925926</v>
      </c>
      <c r="AH138" t="n">
        <v>221637.6969315469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6.7546</v>
      </c>
      <c r="E139" t="n">
        <v>14.8</v>
      </c>
      <c r="F139" t="n">
        <v>11.64</v>
      </c>
      <c r="G139" t="n">
        <v>139.71</v>
      </c>
      <c r="H139" t="n">
        <v>1.8</v>
      </c>
      <c r="I139" t="n">
        <v>5</v>
      </c>
      <c r="J139" t="n">
        <v>349.12</v>
      </c>
      <c r="K139" t="n">
        <v>60.56</v>
      </c>
      <c r="L139" t="n">
        <v>35.25</v>
      </c>
      <c r="M139" t="n">
        <v>3</v>
      </c>
      <c r="N139" t="n">
        <v>113.31</v>
      </c>
      <c r="O139" t="n">
        <v>43291.97</v>
      </c>
      <c r="P139" t="n">
        <v>178.96</v>
      </c>
      <c r="Q139" t="n">
        <v>460.69</v>
      </c>
      <c r="R139" t="n">
        <v>44.02</v>
      </c>
      <c r="S139" t="n">
        <v>32.19</v>
      </c>
      <c r="T139" t="n">
        <v>2027.61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179.0174864117711</v>
      </c>
      <c r="AB139" t="n">
        <v>244.9396226025828</v>
      </c>
      <c r="AC139" t="n">
        <v>221.5629287963828</v>
      </c>
      <c r="AD139" t="n">
        <v>179017.4864117711</v>
      </c>
      <c r="AE139" t="n">
        <v>244939.6226025828</v>
      </c>
      <c r="AF139" t="n">
        <v>5.944433259908772e-06</v>
      </c>
      <c r="AG139" t="n">
        <v>4.282407407407407</v>
      </c>
      <c r="AH139" t="n">
        <v>221562.9287963828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6.7603</v>
      </c>
      <c r="E140" t="n">
        <v>14.79</v>
      </c>
      <c r="F140" t="n">
        <v>11.63</v>
      </c>
      <c r="G140" t="n">
        <v>139.56</v>
      </c>
      <c r="H140" t="n">
        <v>1.81</v>
      </c>
      <c r="I140" t="n">
        <v>5</v>
      </c>
      <c r="J140" t="n">
        <v>349.75</v>
      </c>
      <c r="K140" t="n">
        <v>60.56</v>
      </c>
      <c r="L140" t="n">
        <v>35.5</v>
      </c>
      <c r="M140" t="n">
        <v>3</v>
      </c>
      <c r="N140" t="n">
        <v>113.69</v>
      </c>
      <c r="O140" t="n">
        <v>43370.05</v>
      </c>
      <c r="P140" t="n">
        <v>178.25</v>
      </c>
      <c r="Q140" t="n">
        <v>460.69</v>
      </c>
      <c r="R140" t="n">
        <v>43.54</v>
      </c>
      <c r="S140" t="n">
        <v>32.19</v>
      </c>
      <c r="T140" t="n">
        <v>1785.08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178.6708824257454</v>
      </c>
      <c r="AB140" t="n">
        <v>244.4653837378141</v>
      </c>
      <c r="AC140" t="n">
        <v>221.133950623269</v>
      </c>
      <c r="AD140" t="n">
        <v>178670.8824257455</v>
      </c>
      <c r="AE140" t="n">
        <v>244465.3837378141</v>
      </c>
      <c r="AF140" t="n">
        <v>5.949449585017805e-06</v>
      </c>
      <c r="AG140" t="n">
        <v>4.279513888888888</v>
      </c>
      <c r="AH140" t="n">
        <v>221133.950623269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6.7593</v>
      </c>
      <c r="E141" t="n">
        <v>14.79</v>
      </c>
      <c r="F141" t="n">
        <v>11.63</v>
      </c>
      <c r="G141" t="n">
        <v>139.59</v>
      </c>
      <c r="H141" t="n">
        <v>1.82</v>
      </c>
      <c r="I141" t="n">
        <v>5</v>
      </c>
      <c r="J141" t="n">
        <v>350.38</v>
      </c>
      <c r="K141" t="n">
        <v>60.56</v>
      </c>
      <c r="L141" t="n">
        <v>35.75</v>
      </c>
      <c r="M141" t="n">
        <v>3</v>
      </c>
      <c r="N141" t="n">
        <v>114.08</v>
      </c>
      <c r="O141" t="n">
        <v>43448.34</v>
      </c>
      <c r="P141" t="n">
        <v>178.04</v>
      </c>
      <c r="Q141" t="n">
        <v>460.69</v>
      </c>
      <c r="R141" t="n">
        <v>43.74</v>
      </c>
      <c r="S141" t="n">
        <v>32.19</v>
      </c>
      <c r="T141" t="n">
        <v>1885.75</v>
      </c>
      <c r="U141" t="n">
        <v>0.74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178.6085205347666</v>
      </c>
      <c r="AB141" t="n">
        <v>244.3800574473644</v>
      </c>
      <c r="AC141" t="n">
        <v>221.0567677542236</v>
      </c>
      <c r="AD141" t="n">
        <v>178608.5205347666</v>
      </c>
      <c r="AE141" t="n">
        <v>244380.0574473644</v>
      </c>
      <c r="AF141" t="n">
        <v>5.948569527981133e-06</v>
      </c>
      <c r="AG141" t="n">
        <v>4.279513888888888</v>
      </c>
      <c r="AH141" t="n">
        <v>221056.7677542236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6.757</v>
      </c>
      <c r="E142" t="n">
        <v>14.8</v>
      </c>
      <c r="F142" t="n">
        <v>11.64</v>
      </c>
      <c r="G142" t="n">
        <v>139.65</v>
      </c>
      <c r="H142" t="n">
        <v>1.83</v>
      </c>
      <c r="I142" t="n">
        <v>5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178.08</v>
      </c>
      <c r="Q142" t="n">
        <v>460.7</v>
      </c>
      <c r="R142" t="n">
        <v>43.84</v>
      </c>
      <c r="S142" t="n">
        <v>32.19</v>
      </c>
      <c r="T142" t="n">
        <v>1936.63</v>
      </c>
      <c r="U142" t="n">
        <v>0.73</v>
      </c>
      <c r="V142" t="n">
        <v>0.77</v>
      </c>
      <c r="W142" t="n">
        <v>1.45</v>
      </c>
      <c r="X142" t="n">
        <v>0.1</v>
      </c>
      <c r="Y142" t="n">
        <v>1</v>
      </c>
      <c r="Z142" t="n">
        <v>10</v>
      </c>
      <c r="AA142" t="n">
        <v>178.6716840617571</v>
      </c>
      <c r="AB142" t="n">
        <v>244.4664805715709</v>
      </c>
      <c r="AC142" t="n">
        <v>221.1349427767515</v>
      </c>
      <c r="AD142" t="n">
        <v>178671.6840617571</v>
      </c>
      <c r="AE142" t="n">
        <v>244466.4805715709</v>
      </c>
      <c r="AF142" t="n">
        <v>5.946545396796787e-06</v>
      </c>
      <c r="AG142" t="n">
        <v>4.282407407407407</v>
      </c>
      <c r="AH142" t="n">
        <v>221134.9427767515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6.7561</v>
      </c>
      <c r="E143" t="n">
        <v>14.8</v>
      </c>
      <c r="F143" t="n">
        <v>11.64</v>
      </c>
      <c r="G143" t="n">
        <v>139.67</v>
      </c>
      <c r="H143" t="n">
        <v>1.84</v>
      </c>
      <c r="I143" t="n">
        <v>5</v>
      </c>
      <c r="J143" t="n">
        <v>351.66</v>
      </c>
      <c r="K143" t="n">
        <v>60.56</v>
      </c>
      <c r="L143" t="n">
        <v>36.25</v>
      </c>
      <c r="M143" t="n">
        <v>1</v>
      </c>
      <c r="N143" t="n">
        <v>114.85</v>
      </c>
      <c r="O143" t="n">
        <v>43605.54</v>
      </c>
      <c r="P143" t="n">
        <v>178.28</v>
      </c>
      <c r="Q143" t="n">
        <v>460.74</v>
      </c>
      <c r="R143" t="n">
        <v>43.8</v>
      </c>
      <c r="S143" t="n">
        <v>32.19</v>
      </c>
      <c r="T143" t="n">
        <v>1916.43</v>
      </c>
      <c r="U143" t="n">
        <v>0.73</v>
      </c>
      <c r="V143" t="n">
        <v>0.77</v>
      </c>
      <c r="W143" t="n">
        <v>1.46</v>
      </c>
      <c r="X143" t="n">
        <v>0.1</v>
      </c>
      <c r="Y143" t="n">
        <v>1</v>
      </c>
      <c r="Z143" t="n">
        <v>10</v>
      </c>
      <c r="AA143" t="n">
        <v>178.7547918361786</v>
      </c>
      <c r="AB143" t="n">
        <v>244.5801922949906</v>
      </c>
      <c r="AC143" t="n">
        <v>221.2378020128834</v>
      </c>
      <c r="AD143" t="n">
        <v>178754.7918361786</v>
      </c>
      <c r="AE143" t="n">
        <v>244580.1922949906</v>
      </c>
      <c r="AF143" t="n">
        <v>5.945753345463781e-06</v>
      </c>
      <c r="AG143" t="n">
        <v>4.282407407407407</v>
      </c>
      <c r="AH143" t="n">
        <v>221237.8020128834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6.7556</v>
      </c>
      <c r="E144" t="n">
        <v>14.8</v>
      </c>
      <c r="F144" t="n">
        <v>11.64</v>
      </c>
      <c r="G144" t="n">
        <v>139.68</v>
      </c>
      <c r="H144" t="n">
        <v>1.85</v>
      </c>
      <c r="I144" t="n">
        <v>5</v>
      </c>
      <c r="J144" t="n">
        <v>352.3</v>
      </c>
      <c r="K144" t="n">
        <v>60.56</v>
      </c>
      <c r="L144" t="n">
        <v>36.5</v>
      </c>
      <c r="M144" t="n">
        <v>1</v>
      </c>
      <c r="N144" t="n">
        <v>115.24</v>
      </c>
      <c r="O144" t="n">
        <v>43684.46</v>
      </c>
      <c r="P144" t="n">
        <v>178.41</v>
      </c>
      <c r="Q144" t="n">
        <v>460.74</v>
      </c>
      <c r="R144" t="n">
        <v>43.77</v>
      </c>
      <c r="S144" t="n">
        <v>32.19</v>
      </c>
      <c r="T144" t="n">
        <v>1902.56</v>
      </c>
      <c r="U144" t="n">
        <v>0.74</v>
      </c>
      <c r="V144" t="n">
        <v>0.77</v>
      </c>
      <c r="W144" t="n">
        <v>1.46</v>
      </c>
      <c r="X144" t="n">
        <v>0.11</v>
      </c>
      <c r="Y144" t="n">
        <v>1</v>
      </c>
      <c r="Z144" t="n">
        <v>10</v>
      </c>
      <c r="AA144" t="n">
        <v>178.8077350135535</v>
      </c>
      <c r="AB144" t="n">
        <v>244.652631485963</v>
      </c>
      <c r="AC144" t="n">
        <v>221.3033277091386</v>
      </c>
      <c r="AD144" t="n">
        <v>178807.7350135535</v>
      </c>
      <c r="AE144" t="n">
        <v>244652.631485963</v>
      </c>
      <c r="AF144" t="n">
        <v>5.945313316945445e-06</v>
      </c>
      <c r="AG144" t="n">
        <v>4.282407407407407</v>
      </c>
      <c r="AH144" t="n">
        <v>221303.3277091386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6.7573</v>
      </c>
      <c r="E145" t="n">
        <v>14.8</v>
      </c>
      <c r="F145" t="n">
        <v>11.64</v>
      </c>
      <c r="G145" t="n">
        <v>139.64</v>
      </c>
      <c r="H145" t="n">
        <v>1.86</v>
      </c>
      <c r="I145" t="n">
        <v>5</v>
      </c>
      <c r="J145" t="n">
        <v>352.94</v>
      </c>
      <c r="K145" t="n">
        <v>60.56</v>
      </c>
      <c r="L145" t="n">
        <v>36.75</v>
      </c>
      <c r="M145" t="n">
        <v>1</v>
      </c>
      <c r="N145" t="n">
        <v>115.64</v>
      </c>
      <c r="O145" t="n">
        <v>43763.7</v>
      </c>
      <c r="P145" t="n">
        <v>178.42</v>
      </c>
      <c r="Q145" t="n">
        <v>460.74</v>
      </c>
      <c r="R145" t="n">
        <v>43.7</v>
      </c>
      <c r="S145" t="n">
        <v>32.19</v>
      </c>
      <c r="T145" t="n">
        <v>1866.55</v>
      </c>
      <c r="U145" t="n">
        <v>0.74</v>
      </c>
      <c r="V145" t="n">
        <v>0.77</v>
      </c>
      <c r="W145" t="n">
        <v>1.46</v>
      </c>
      <c r="X145" t="n">
        <v>0.1</v>
      </c>
      <c r="Y145" t="n">
        <v>1</v>
      </c>
      <c r="Z145" t="n">
        <v>10</v>
      </c>
      <c r="AA145" t="n">
        <v>178.7895450630766</v>
      </c>
      <c r="AB145" t="n">
        <v>244.6277431932365</v>
      </c>
      <c r="AC145" t="n">
        <v>221.2808147201389</v>
      </c>
      <c r="AD145" t="n">
        <v>178789.5450630766</v>
      </c>
      <c r="AE145" t="n">
        <v>244627.7431932365</v>
      </c>
      <c r="AF145" t="n">
        <v>5.946809413907788e-06</v>
      </c>
      <c r="AG145" t="n">
        <v>4.282407407407407</v>
      </c>
      <c r="AH145" t="n">
        <v>221280.8147201389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6.759</v>
      </c>
      <c r="E146" t="n">
        <v>14.8</v>
      </c>
      <c r="F146" t="n">
        <v>11.63</v>
      </c>
      <c r="G146" t="n">
        <v>139.59</v>
      </c>
      <c r="H146" t="n">
        <v>1.87</v>
      </c>
      <c r="I146" t="n">
        <v>5</v>
      </c>
      <c r="J146" t="n">
        <v>353.58</v>
      </c>
      <c r="K146" t="n">
        <v>60.56</v>
      </c>
      <c r="L146" t="n">
        <v>37</v>
      </c>
      <c r="M146" t="n">
        <v>1</v>
      </c>
      <c r="N146" t="n">
        <v>116.03</v>
      </c>
      <c r="O146" t="n">
        <v>43843.04</v>
      </c>
      <c r="P146" t="n">
        <v>178.45</v>
      </c>
      <c r="Q146" t="n">
        <v>460.74</v>
      </c>
      <c r="R146" t="n">
        <v>43.55</v>
      </c>
      <c r="S146" t="n">
        <v>32.19</v>
      </c>
      <c r="T146" t="n">
        <v>1794.81</v>
      </c>
      <c r="U146" t="n">
        <v>0.74</v>
      </c>
      <c r="V146" t="n">
        <v>0.77</v>
      </c>
      <c r="W146" t="n">
        <v>1.46</v>
      </c>
      <c r="X146" t="n">
        <v>0.1</v>
      </c>
      <c r="Y146" t="n">
        <v>1</v>
      </c>
      <c r="Z146" t="n">
        <v>10</v>
      </c>
      <c r="AA146" t="n">
        <v>178.75906722743</v>
      </c>
      <c r="AB146" t="n">
        <v>244.5860420739176</v>
      </c>
      <c r="AC146" t="n">
        <v>221.24309349712</v>
      </c>
      <c r="AD146" t="n">
        <v>178759.06722743</v>
      </c>
      <c r="AE146" t="n">
        <v>244586.0420739176</v>
      </c>
      <c r="AF146" t="n">
        <v>5.948305510870133e-06</v>
      </c>
      <c r="AG146" t="n">
        <v>4.282407407407407</v>
      </c>
      <c r="AH146" t="n">
        <v>221243.09349712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6.7588</v>
      </c>
      <c r="E147" t="n">
        <v>14.8</v>
      </c>
      <c r="F147" t="n">
        <v>11.63</v>
      </c>
      <c r="G147" t="n">
        <v>139.6</v>
      </c>
      <c r="H147" t="n">
        <v>1.87</v>
      </c>
      <c r="I147" t="n">
        <v>5</v>
      </c>
      <c r="J147" t="n">
        <v>354.23</v>
      </c>
      <c r="K147" t="n">
        <v>60.56</v>
      </c>
      <c r="L147" t="n">
        <v>37.25</v>
      </c>
      <c r="M147" t="n">
        <v>1</v>
      </c>
      <c r="N147" t="n">
        <v>116.42</v>
      </c>
      <c r="O147" t="n">
        <v>43922.6</v>
      </c>
      <c r="P147" t="n">
        <v>178.56</v>
      </c>
      <c r="Q147" t="n">
        <v>460.74</v>
      </c>
      <c r="R147" t="n">
        <v>43.53</v>
      </c>
      <c r="S147" t="n">
        <v>32.19</v>
      </c>
      <c r="T147" t="n">
        <v>1782.9</v>
      </c>
      <c r="U147" t="n">
        <v>0.74</v>
      </c>
      <c r="V147" t="n">
        <v>0.77</v>
      </c>
      <c r="W147" t="n">
        <v>1.46</v>
      </c>
      <c r="X147" t="n">
        <v>0.1</v>
      </c>
      <c r="Y147" t="n">
        <v>1</v>
      </c>
      <c r="Z147" t="n">
        <v>10</v>
      </c>
      <c r="AA147" t="n">
        <v>178.8009899985318</v>
      </c>
      <c r="AB147" t="n">
        <v>244.6434026588413</v>
      </c>
      <c r="AC147" t="n">
        <v>221.2949796683246</v>
      </c>
      <c r="AD147" t="n">
        <v>178800.9899985318</v>
      </c>
      <c r="AE147" t="n">
        <v>244643.4026588413</v>
      </c>
      <c r="AF147" t="n">
        <v>5.948129499462797e-06</v>
      </c>
      <c r="AG147" t="n">
        <v>4.282407407407407</v>
      </c>
      <c r="AH147" t="n">
        <v>221294.9796683246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6.7583</v>
      </c>
      <c r="E148" t="n">
        <v>14.8</v>
      </c>
      <c r="F148" t="n">
        <v>11.63</v>
      </c>
      <c r="G148" t="n">
        <v>139.61</v>
      </c>
      <c r="H148" t="n">
        <v>1.88</v>
      </c>
      <c r="I148" t="n">
        <v>5</v>
      </c>
      <c r="J148" t="n">
        <v>354.88</v>
      </c>
      <c r="K148" t="n">
        <v>60.56</v>
      </c>
      <c r="L148" t="n">
        <v>37.5</v>
      </c>
      <c r="M148" t="n">
        <v>1</v>
      </c>
      <c r="N148" t="n">
        <v>116.82</v>
      </c>
      <c r="O148" t="n">
        <v>44002.37</v>
      </c>
      <c r="P148" t="n">
        <v>178.68</v>
      </c>
      <c r="Q148" t="n">
        <v>460.74</v>
      </c>
      <c r="R148" t="n">
        <v>43.58</v>
      </c>
      <c r="S148" t="n">
        <v>32.19</v>
      </c>
      <c r="T148" t="n">
        <v>1808.51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178.8503366605082</v>
      </c>
      <c r="AB148" t="n">
        <v>244.7109209387785</v>
      </c>
      <c r="AC148" t="n">
        <v>221.3560540983871</v>
      </c>
      <c r="AD148" t="n">
        <v>178850.3366605082</v>
      </c>
      <c r="AE148" t="n">
        <v>244710.9209387785</v>
      </c>
      <c r="AF148" t="n">
        <v>5.947689470944461e-06</v>
      </c>
      <c r="AG148" t="n">
        <v>4.282407407407407</v>
      </c>
      <c r="AH148" t="n">
        <v>221356.0540983871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6.7583</v>
      </c>
      <c r="E149" t="n">
        <v>14.8</v>
      </c>
      <c r="F149" t="n">
        <v>11.63</v>
      </c>
      <c r="G149" t="n">
        <v>139.61</v>
      </c>
      <c r="H149" t="n">
        <v>1.89</v>
      </c>
      <c r="I149" t="n">
        <v>5</v>
      </c>
      <c r="J149" t="n">
        <v>355.52</v>
      </c>
      <c r="K149" t="n">
        <v>60.56</v>
      </c>
      <c r="L149" t="n">
        <v>37.75</v>
      </c>
      <c r="M149" t="n">
        <v>1</v>
      </c>
      <c r="N149" t="n">
        <v>117.22</v>
      </c>
      <c r="O149" t="n">
        <v>44082.36</v>
      </c>
      <c r="P149" t="n">
        <v>178.81</v>
      </c>
      <c r="Q149" t="n">
        <v>460.74</v>
      </c>
      <c r="R149" t="n">
        <v>43.54</v>
      </c>
      <c r="S149" t="n">
        <v>32.19</v>
      </c>
      <c r="T149" t="n">
        <v>1788.69</v>
      </c>
      <c r="U149" t="n">
        <v>0.74</v>
      </c>
      <c r="V149" t="n">
        <v>0.77</v>
      </c>
      <c r="W149" t="n">
        <v>1.46</v>
      </c>
      <c r="X149" t="n">
        <v>0.1</v>
      </c>
      <c r="Y149" t="n">
        <v>1</v>
      </c>
      <c r="Z149" t="n">
        <v>10</v>
      </c>
      <c r="AA149" t="n">
        <v>178.8968608267568</v>
      </c>
      <c r="AB149" t="n">
        <v>244.7745773555411</v>
      </c>
      <c r="AC149" t="n">
        <v>221.4136352360763</v>
      </c>
      <c r="AD149" t="n">
        <v>178896.8608267568</v>
      </c>
      <c r="AE149" t="n">
        <v>244774.5773555411</v>
      </c>
      <c r="AF149" t="n">
        <v>5.947689470944461e-06</v>
      </c>
      <c r="AG149" t="n">
        <v>4.282407407407407</v>
      </c>
      <c r="AH149" t="n">
        <v>221413.6352360763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6.7584</v>
      </c>
      <c r="E150" t="n">
        <v>14.8</v>
      </c>
      <c r="F150" t="n">
        <v>11.63</v>
      </c>
      <c r="G150" t="n">
        <v>139.61</v>
      </c>
      <c r="H150" t="n">
        <v>1.9</v>
      </c>
      <c r="I150" t="n">
        <v>5</v>
      </c>
      <c r="J150" t="n">
        <v>356.17</v>
      </c>
      <c r="K150" t="n">
        <v>60.56</v>
      </c>
      <c r="L150" t="n">
        <v>38</v>
      </c>
      <c r="M150" t="n">
        <v>1</v>
      </c>
      <c r="N150" t="n">
        <v>117.62</v>
      </c>
      <c r="O150" t="n">
        <v>44162.57</v>
      </c>
      <c r="P150" t="n">
        <v>178.96</v>
      </c>
      <c r="Q150" t="n">
        <v>460.74</v>
      </c>
      <c r="R150" t="n">
        <v>43.58</v>
      </c>
      <c r="S150" t="n">
        <v>32.19</v>
      </c>
      <c r="T150" t="n">
        <v>1806.77</v>
      </c>
      <c r="U150" t="n">
        <v>0.74</v>
      </c>
      <c r="V150" t="n">
        <v>0.77</v>
      </c>
      <c r="W150" t="n">
        <v>1.46</v>
      </c>
      <c r="X150" t="n">
        <v>0.1</v>
      </c>
      <c r="Y150" t="n">
        <v>1</v>
      </c>
      <c r="Z150" t="n">
        <v>10</v>
      </c>
      <c r="AA150" t="n">
        <v>178.9492601075976</v>
      </c>
      <c r="AB150" t="n">
        <v>244.8462723632806</v>
      </c>
      <c r="AC150" t="n">
        <v>221.4784877729017</v>
      </c>
      <c r="AD150" t="n">
        <v>178949.2601075976</v>
      </c>
      <c r="AE150" t="n">
        <v>244846.2723632806</v>
      </c>
      <c r="AF150" t="n">
        <v>5.947777476648129e-06</v>
      </c>
      <c r="AG150" t="n">
        <v>4.282407407407407</v>
      </c>
      <c r="AH150" t="n">
        <v>221478.4877729017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6.758</v>
      </c>
      <c r="E151" t="n">
        <v>14.8</v>
      </c>
      <c r="F151" t="n">
        <v>11.63</v>
      </c>
      <c r="G151" t="n">
        <v>139.62</v>
      </c>
      <c r="H151" t="n">
        <v>1.91</v>
      </c>
      <c r="I151" t="n">
        <v>5</v>
      </c>
      <c r="J151" t="n">
        <v>356.83</v>
      </c>
      <c r="K151" t="n">
        <v>60.56</v>
      </c>
      <c r="L151" t="n">
        <v>38.25</v>
      </c>
      <c r="M151" t="n">
        <v>1</v>
      </c>
      <c r="N151" t="n">
        <v>118.02</v>
      </c>
      <c r="O151" t="n">
        <v>44243</v>
      </c>
      <c r="P151" t="n">
        <v>179.1</v>
      </c>
      <c r="Q151" t="n">
        <v>460.74</v>
      </c>
      <c r="R151" t="n">
        <v>43.61</v>
      </c>
      <c r="S151" t="n">
        <v>32.19</v>
      </c>
      <c r="T151" t="n">
        <v>1823.37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179.0044953055318</v>
      </c>
      <c r="AB151" t="n">
        <v>244.9218475978991</v>
      </c>
      <c r="AC151" t="n">
        <v>221.5468502131988</v>
      </c>
      <c r="AD151" t="n">
        <v>179004.4953055318</v>
      </c>
      <c r="AE151" t="n">
        <v>244921.8475978991</v>
      </c>
      <c r="AF151" t="n">
        <v>5.947425453833459e-06</v>
      </c>
      <c r="AG151" t="n">
        <v>4.282407407407407</v>
      </c>
      <c r="AH151" t="n">
        <v>221546.8502131987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6.7584</v>
      </c>
      <c r="E152" t="n">
        <v>14.8</v>
      </c>
      <c r="F152" t="n">
        <v>11.63</v>
      </c>
      <c r="G152" t="n">
        <v>139.61</v>
      </c>
      <c r="H152" t="n">
        <v>1.92</v>
      </c>
      <c r="I152" t="n">
        <v>5</v>
      </c>
      <c r="J152" t="n">
        <v>357.48</v>
      </c>
      <c r="K152" t="n">
        <v>60.56</v>
      </c>
      <c r="L152" t="n">
        <v>38.5</v>
      </c>
      <c r="M152" t="n">
        <v>1</v>
      </c>
      <c r="N152" t="n">
        <v>118.43</v>
      </c>
      <c r="O152" t="n">
        <v>44323.66</v>
      </c>
      <c r="P152" t="n">
        <v>179.2</v>
      </c>
      <c r="Q152" t="n">
        <v>460.74</v>
      </c>
      <c r="R152" t="n">
        <v>43.62</v>
      </c>
      <c r="S152" t="n">
        <v>32.19</v>
      </c>
      <c r="T152" t="n">
        <v>1825.27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179.0351496051822</v>
      </c>
      <c r="AB152" t="n">
        <v>244.963790163053</v>
      </c>
      <c r="AC152" t="n">
        <v>221.5847898388011</v>
      </c>
      <c r="AD152" t="n">
        <v>179035.1496051822</v>
      </c>
      <c r="AE152" t="n">
        <v>244963.790163053</v>
      </c>
      <c r="AF152" t="n">
        <v>5.947777476648129e-06</v>
      </c>
      <c r="AG152" t="n">
        <v>4.282407407407407</v>
      </c>
      <c r="AH152" t="n">
        <v>221584.7898388011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6.7574</v>
      </c>
      <c r="E153" t="n">
        <v>14.8</v>
      </c>
      <c r="F153" t="n">
        <v>11.64</v>
      </c>
      <c r="G153" t="n">
        <v>139.64</v>
      </c>
      <c r="H153" t="n">
        <v>1.93</v>
      </c>
      <c r="I153" t="n">
        <v>5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179.35</v>
      </c>
      <c r="Q153" t="n">
        <v>460.74</v>
      </c>
      <c r="R153" t="n">
        <v>43.68</v>
      </c>
      <c r="S153" t="n">
        <v>32.19</v>
      </c>
      <c r="T153" t="n">
        <v>1855.72</v>
      </c>
      <c r="U153" t="n">
        <v>0.74</v>
      </c>
      <c r="V153" t="n">
        <v>0.77</v>
      </c>
      <c r="W153" t="n">
        <v>1.46</v>
      </c>
      <c r="X153" t="n">
        <v>0.1</v>
      </c>
      <c r="Y153" t="n">
        <v>1</v>
      </c>
      <c r="Z153" t="n">
        <v>10</v>
      </c>
      <c r="AA153" t="n">
        <v>179.1211358624605</v>
      </c>
      <c r="AB153" t="n">
        <v>245.081440353707</v>
      </c>
      <c r="AC153" t="n">
        <v>221.6912116603822</v>
      </c>
      <c r="AD153" t="n">
        <v>179121.1358624605</v>
      </c>
      <c r="AE153" t="n">
        <v>245081.440353707</v>
      </c>
      <c r="AF153" t="n">
        <v>5.946897419611456e-06</v>
      </c>
      <c r="AG153" t="n">
        <v>4.282407407407407</v>
      </c>
      <c r="AH153" t="n">
        <v>221691.2116603822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6.7562</v>
      </c>
      <c r="E154" t="n">
        <v>14.8</v>
      </c>
      <c r="F154" t="n">
        <v>11.64</v>
      </c>
      <c r="G154" t="n">
        <v>139.67</v>
      </c>
      <c r="H154" t="n">
        <v>1.94</v>
      </c>
      <c r="I154" t="n">
        <v>5</v>
      </c>
      <c r="J154" t="n">
        <v>358.79</v>
      </c>
      <c r="K154" t="n">
        <v>60.56</v>
      </c>
      <c r="L154" t="n">
        <v>39</v>
      </c>
      <c r="M154" t="n">
        <v>0</v>
      </c>
      <c r="N154" t="n">
        <v>119.24</v>
      </c>
      <c r="O154" t="n">
        <v>44485.65</v>
      </c>
      <c r="P154" t="n">
        <v>179.57</v>
      </c>
      <c r="Q154" t="n">
        <v>460.74</v>
      </c>
      <c r="R154" t="n">
        <v>43.71</v>
      </c>
      <c r="S154" t="n">
        <v>32.19</v>
      </c>
      <c r="T154" t="n">
        <v>1871.11</v>
      </c>
      <c r="U154" t="n">
        <v>0.74</v>
      </c>
      <c r="V154" t="n">
        <v>0.77</v>
      </c>
      <c r="W154" t="n">
        <v>1.46</v>
      </c>
      <c r="X154" t="n">
        <v>0.1</v>
      </c>
      <c r="Y154" t="n">
        <v>1</v>
      </c>
      <c r="Z154" t="n">
        <v>10</v>
      </c>
      <c r="AA154" t="n">
        <v>179.2153182435959</v>
      </c>
      <c r="AB154" t="n">
        <v>245.2103048426098</v>
      </c>
      <c r="AC154" t="n">
        <v>221.8077775033266</v>
      </c>
      <c r="AD154" t="n">
        <v>179215.3182435959</v>
      </c>
      <c r="AE154" t="n">
        <v>245210.3048426098</v>
      </c>
      <c r="AF154" t="n">
        <v>5.945841351167449e-06</v>
      </c>
      <c r="AG154" t="n">
        <v>4.282407407407407</v>
      </c>
      <c r="AH154" t="n">
        <v>221807.7775033266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5.7196</v>
      </c>
      <c r="E2" t="n">
        <v>17.48</v>
      </c>
      <c r="F2" t="n">
        <v>13.96</v>
      </c>
      <c r="G2" t="n">
        <v>9.970000000000001</v>
      </c>
      <c r="H2" t="n">
        <v>0.2</v>
      </c>
      <c r="I2" t="n">
        <v>84</v>
      </c>
      <c r="J2" t="n">
        <v>89.87</v>
      </c>
      <c r="K2" t="n">
        <v>37.55</v>
      </c>
      <c r="L2" t="n">
        <v>1</v>
      </c>
      <c r="M2" t="n">
        <v>82</v>
      </c>
      <c r="N2" t="n">
        <v>11.32</v>
      </c>
      <c r="O2" t="n">
        <v>11317.98</v>
      </c>
      <c r="P2" t="n">
        <v>114.61</v>
      </c>
      <c r="Q2" t="n">
        <v>460.72</v>
      </c>
      <c r="R2" t="n">
        <v>119.4</v>
      </c>
      <c r="S2" t="n">
        <v>32.19</v>
      </c>
      <c r="T2" t="n">
        <v>39322.8</v>
      </c>
      <c r="U2" t="n">
        <v>0.27</v>
      </c>
      <c r="V2" t="n">
        <v>0.64</v>
      </c>
      <c r="W2" t="n">
        <v>1.59</v>
      </c>
      <c r="X2" t="n">
        <v>2.42</v>
      </c>
      <c r="Y2" t="n">
        <v>1</v>
      </c>
      <c r="Z2" t="n">
        <v>10</v>
      </c>
      <c r="AA2" t="n">
        <v>154.9623370361439</v>
      </c>
      <c r="AB2" t="n">
        <v>212.0263059885742</v>
      </c>
      <c r="AC2" t="n">
        <v>191.7908129258747</v>
      </c>
      <c r="AD2" t="n">
        <v>154962.3370361439</v>
      </c>
      <c r="AE2" t="n">
        <v>212026.3059885742</v>
      </c>
      <c r="AF2" t="n">
        <v>7.138469590708239e-06</v>
      </c>
      <c r="AG2" t="n">
        <v>5.057870370370371</v>
      </c>
      <c r="AH2" t="n">
        <v>191790.8129258747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6.053</v>
      </c>
      <c r="E3" t="n">
        <v>16.52</v>
      </c>
      <c r="F3" t="n">
        <v>13.37</v>
      </c>
      <c r="G3" t="n">
        <v>12.54</v>
      </c>
      <c r="H3" t="n">
        <v>0.24</v>
      </c>
      <c r="I3" t="n">
        <v>64</v>
      </c>
      <c r="J3" t="n">
        <v>90.18000000000001</v>
      </c>
      <c r="K3" t="n">
        <v>37.55</v>
      </c>
      <c r="L3" t="n">
        <v>1.25</v>
      </c>
      <c r="M3" t="n">
        <v>62</v>
      </c>
      <c r="N3" t="n">
        <v>11.37</v>
      </c>
      <c r="O3" t="n">
        <v>11355.7</v>
      </c>
      <c r="P3" t="n">
        <v>108.72</v>
      </c>
      <c r="Q3" t="n">
        <v>460.77</v>
      </c>
      <c r="R3" t="n">
        <v>100.44</v>
      </c>
      <c r="S3" t="n">
        <v>32.19</v>
      </c>
      <c r="T3" t="n">
        <v>29943.18</v>
      </c>
      <c r="U3" t="n">
        <v>0.32</v>
      </c>
      <c r="V3" t="n">
        <v>0.67</v>
      </c>
      <c r="W3" t="n">
        <v>1.55</v>
      </c>
      <c r="X3" t="n">
        <v>1.83</v>
      </c>
      <c r="Y3" t="n">
        <v>1</v>
      </c>
      <c r="Z3" t="n">
        <v>10</v>
      </c>
      <c r="AA3" t="n">
        <v>147.9290724657517</v>
      </c>
      <c r="AB3" t="n">
        <v>202.4030831176343</v>
      </c>
      <c r="AC3" t="n">
        <v>183.0860169394562</v>
      </c>
      <c r="AD3" t="n">
        <v>147929.0724657517</v>
      </c>
      <c r="AE3" t="n">
        <v>202403.0831176343</v>
      </c>
      <c r="AF3" t="n">
        <v>7.554576619441389e-06</v>
      </c>
      <c r="AG3" t="n">
        <v>4.780092592592593</v>
      </c>
      <c r="AH3" t="n">
        <v>183086.0169394562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6.2937</v>
      </c>
      <c r="E4" t="n">
        <v>15.89</v>
      </c>
      <c r="F4" t="n">
        <v>12.99</v>
      </c>
      <c r="G4" t="n">
        <v>15.28</v>
      </c>
      <c r="H4" t="n">
        <v>0.29</v>
      </c>
      <c r="I4" t="n">
        <v>51</v>
      </c>
      <c r="J4" t="n">
        <v>90.48</v>
      </c>
      <c r="K4" t="n">
        <v>37.55</v>
      </c>
      <c r="L4" t="n">
        <v>1.5</v>
      </c>
      <c r="M4" t="n">
        <v>49</v>
      </c>
      <c r="N4" t="n">
        <v>11.43</v>
      </c>
      <c r="O4" t="n">
        <v>11393.43</v>
      </c>
      <c r="P4" t="n">
        <v>104.45</v>
      </c>
      <c r="Q4" t="n">
        <v>460.73</v>
      </c>
      <c r="R4" t="n">
        <v>87.69</v>
      </c>
      <c r="S4" t="n">
        <v>32.19</v>
      </c>
      <c r="T4" t="n">
        <v>23633.17</v>
      </c>
      <c r="U4" t="n">
        <v>0.37</v>
      </c>
      <c r="V4" t="n">
        <v>0.6899999999999999</v>
      </c>
      <c r="W4" t="n">
        <v>1.53</v>
      </c>
      <c r="X4" t="n">
        <v>1.45</v>
      </c>
      <c r="Y4" t="n">
        <v>1</v>
      </c>
      <c r="Z4" t="n">
        <v>10</v>
      </c>
      <c r="AA4" t="n">
        <v>133.0030321645143</v>
      </c>
      <c r="AB4" t="n">
        <v>181.9806162870674</v>
      </c>
      <c r="AC4" t="n">
        <v>164.6126416800798</v>
      </c>
      <c r="AD4" t="n">
        <v>133003.0321645143</v>
      </c>
      <c r="AE4" t="n">
        <v>181980.6162870674</v>
      </c>
      <c r="AF4" t="n">
        <v>7.854987422728939e-06</v>
      </c>
      <c r="AG4" t="n">
        <v>4.597800925925926</v>
      </c>
      <c r="AH4" t="n">
        <v>164612.6416800798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6.4483</v>
      </c>
      <c r="E5" t="n">
        <v>15.51</v>
      </c>
      <c r="F5" t="n">
        <v>12.76</v>
      </c>
      <c r="G5" t="n">
        <v>17.8</v>
      </c>
      <c r="H5" t="n">
        <v>0.34</v>
      </c>
      <c r="I5" t="n">
        <v>43</v>
      </c>
      <c r="J5" t="n">
        <v>90.79000000000001</v>
      </c>
      <c r="K5" t="n">
        <v>37.55</v>
      </c>
      <c r="L5" t="n">
        <v>1.75</v>
      </c>
      <c r="M5" t="n">
        <v>41</v>
      </c>
      <c r="N5" t="n">
        <v>11.49</v>
      </c>
      <c r="O5" t="n">
        <v>11431.19</v>
      </c>
      <c r="P5" t="n">
        <v>101.75</v>
      </c>
      <c r="Q5" t="n">
        <v>460.72</v>
      </c>
      <c r="R5" t="n">
        <v>80.26000000000001</v>
      </c>
      <c r="S5" t="n">
        <v>32.19</v>
      </c>
      <c r="T5" t="n">
        <v>19959.01</v>
      </c>
      <c r="U5" t="n">
        <v>0.4</v>
      </c>
      <c r="V5" t="n">
        <v>0.7</v>
      </c>
      <c r="W5" t="n">
        <v>1.52</v>
      </c>
      <c r="X5" t="n">
        <v>1.22</v>
      </c>
      <c r="Y5" t="n">
        <v>1</v>
      </c>
      <c r="Z5" t="n">
        <v>10</v>
      </c>
      <c r="AA5" t="n">
        <v>130.181849837036</v>
      </c>
      <c r="AB5" t="n">
        <v>178.1205501648333</v>
      </c>
      <c r="AC5" t="n">
        <v>161.1209748509137</v>
      </c>
      <c r="AD5" t="n">
        <v>130181.849837036</v>
      </c>
      <c r="AE5" t="n">
        <v>178120.5501648333</v>
      </c>
      <c r="AF5" t="n">
        <v>8.047939272285463e-06</v>
      </c>
      <c r="AG5" t="n">
        <v>4.487847222222222</v>
      </c>
      <c r="AH5" t="n">
        <v>161120.9748509137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6.5799</v>
      </c>
      <c r="E6" t="n">
        <v>15.2</v>
      </c>
      <c r="F6" t="n">
        <v>12.56</v>
      </c>
      <c r="G6" t="n">
        <v>20.37</v>
      </c>
      <c r="H6" t="n">
        <v>0.39</v>
      </c>
      <c r="I6" t="n">
        <v>37</v>
      </c>
      <c r="J6" t="n">
        <v>91.09999999999999</v>
      </c>
      <c r="K6" t="n">
        <v>37.55</v>
      </c>
      <c r="L6" t="n">
        <v>2</v>
      </c>
      <c r="M6" t="n">
        <v>35</v>
      </c>
      <c r="N6" t="n">
        <v>11.54</v>
      </c>
      <c r="O6" t="n">
        <v>11468.97</v>
      </c>
      <c r="P6" t="n">
        <v>98.7</v>
      </c>
      <c r="Q6" t="n">
        <v>460.74</v>
      </c>
      <c r="R6" t="n">
        <v>74.13</v>
      </c>
      <c r="S6" t="n">
        <v>32.19</v>
      </c>
      <c r="T6" t="n">
        <v>16922.25</v>
      </c>
      <c r="U6" t="n">
        <v>0.43</v>
      </c>
      <c r="V6" t="n">
        <v>0.71</v>
      </c>
      <c r="W6" t="n">
        <v>1.5</v>
      </c>
      <c r="X6" t="n">
        <v>1.02</v>
      </c>
      <c r="Y6" t="n">
        <v>1</v>
      </c>
      <c r="Z6" t="n">
        <v>10</v>
      </c>
      <c r="AA6" t="n">
        <v>127.7423405344657</v>
      </c>
      <c r="AB6" t="n">
        <v>174.7827059135035</v>
      </c>
      <c r="AC6" t="n">
        <v>158.101689770236</v>
      </c>
      <c r="AD6" t="n">
        <v>127742.3405344657</v>
      </c>
      <c r="AE6" t="n">
        <v>174782.7059135035</v>
      </c>
      <c r="AF6" t="n">
        <v>8.212185477988171e-06</v>
      </c>
      <c r="AG6" t="n">
        <v>4.398148148148148</v>
      </c>
      <c r="AH6" t="n">
        <v>158101.689770236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6.6803</v>
      </c>
      <c r="E7" t="n">
        <v>14.97</v>
      </c>
      <c r="F7" t="n">
        <v>12.43</v>
      </c>
      <c r="G7" t="n">
        <v>23.3</v>
      </c>
      <c r="H7" t="n">
        <v>0.43</v>
      </c>
      <c r="I7" t="n">
        <v>32</v>
      </c>
      <c r="J7" t="n">
        <v>91.40000000000001</v>
      </c>
      <c r="K7" t="n">
        <v>37.55</v>
      </c>
      <c r="L7" t="n">
        <v>2.25</v>
      </c>
      <c r="M7" t="n">
        <v>30</v>
      </c>
      <c r="N7" t="n">
        <v>11.6</v>
      </c>
      <c r="O7" t="n">
        <v>11506.78</v>
      </c>
      <c r="P7" t="n">
        <v>96.73999999999999</v>
      </c>
      <c r="Q7" t="n">
        <v>460.8</v>
      </c>
      <c r="R7" t="n">
        <v>69.34</v>
      </c>
      <c r="S7" t="n">
        <v>32.19</v>
      </c>
      <c r="T7" t="n">
        <v>14552.72</v>
      </c>
      <c r="U7" t="n">
        <v>0.46</v>
      </c>
      <c r="V7" t="n">
        <v>0.72</v>
      </c>
      <c r="W7" t="n">
        <v>1.5</v>
      </c>
      <c r="X7" t="n">
        <v>0.89</v>
      </c>
      <c r="Y7" t="n">
        <v>1</v>
      </c>
      <c r="Z7" t="n">
        <v>10</v>
      </c>
      <c r="AA7" t="n">
        <v>126.1054873056571</v>
      </c>
      <c r="AB7" t="n">
        <v>172.5430911129808</v>
      </c>
      <c r="AC7" t="n">
        <v>156.0758206629554</v>
      </c>
      <c r="AD7" t="n">
        <v>126105.4873056571</v>
      </c>
      <c r="AE7" t="n">
        <v>172543.0911129809</v>
      </c>
      <c r="AF7" t="n">
        <v>8.33749185376744e-06</v>
      </c>
      <c r="AG7" t="n">
        <v>4.331597222222222</v>
      </c>
      <c r="AH7" t="n">
        <v>156075.8206629553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6.7536</v>
      </c>
      <c r="E8" t="n">
        <v>14.81</v>
      </c>
      <c r="F8" t="n">
        <v>12.32</v>
      </c>
      <c r="G8" t="n">
        <v>25.49</v>
      </c>
      <c r="H8" t="n">
        <v>0.48</v>
      </c>
      <c r="I8" t="n">
        <v>29</v>
      </c>
      <c r="J8" t="n">
        <v>91.70999999999999</v>
      </c>
      <c r="K8" t="n">
        <v>37.55</v>
      </c>
      <c r="L8" t="n">
        <v>2.5</v>
      </c>
      <c r="M8" t="n">
        <v>27</v>
      </c>
      <c r="N8" t="n">
        <v>11.66</v>
      </c>
      <c r="O8" t="n">
        <v>11544.61</v>
      </c>
      <c r="P8" t="n">
        <v>95.04000000000001</v>
      </c>
      <c r="Q8" t="n">
        <v>460.72</v>
      </c>
      <c r="R8" t="n">
        <v>66.08</v>
      </c>
      <c r="S8" t="n">
        <v>32.19</v>
      </c>
      <c r="T8" t="n">
        <v>12938.87</v>
      </c>
      <c r="U8" t="n">
        <v>0.49</v>
      </c>
      <c r="V8" t="n">
        <v>0.73</v>
      </c>
      <c r="W8" t="n">
        <v>1.49</v>
      </c>
      <c r="X8" t="n">
        <v>0.78</v>
      </c>
      <c r="Y8" t="n">
        <v>1</v>
      </c>
      <c r="Z8" t="n">
        <v>10</v>
      </c>
      <c r="AA8" t="n">
        <v>124.8271134681796</v>
      </c>
      <c r="AB8" t="n">
        <v>170.7939636306717</v>
      </c>
      <c r="AC8" t="n">
        <v>154.4936274526413</v>
      </c>
      <c r="AD8" t="n">
        <v>124827.1134681796</v>
      </c>
      <c r="AE8" t="n">
        <v>170793.9636306717</v>
      </c>
      <c r="AF8" t="n">
        <v>8.428975492658081e-06</v>
      </c>
      <c r="AG8" t="n">
        <v>4.285300925925926</v>
      </c>
      <c r="AH8" t="n">
        <v>154493.6274526413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6.8093</v>
      </c>
      <c r="E9" t="n">
        <v>14.69</v>
      </c>
      <c r="F9" t="n">
        <v>12.25</v>
      </c>
      <c r="G9" t="n">
        <v>28.28</v>
      </c>
      <c r="H9" t="n">
        <v>0.52</v>
      </c>
      <c r="I9" t="n">
        <v>26</v>
      </c>
      <c r="J9" t="n">
        <v>92.02</v>
      </c>
      <c r="K9" t="n">
        <v>37.55</v>
      </c>
      <c r="L9" t="n">
        <v>2.75</v>
      </c>
      <c r="M9" t="n">
        <v>24</v>
      </c>
      <c r="N9" t="n">
        <v>11.71</v>
      </c>
      <c r="O9" t="n">
        <v>11582.46</v>
      </c>
      <c r="P9" t="n">
        <v>93.23999999999999</v>
      </c>
      <c r="Q9" t="n">
        <v>460.71</v>
      </c>
      <c r="R9" t="n">
        <v>64.23</v>
      </c>
      <c r="S9" t="n">
        <v>32.19</v>
      </c>
      <c r="T9" t="n">
        <v>12028.92</v>
      </c>
      <c r="U9" t="n">
        <v>0.5</v>
      </c>
      <c r="V9" t="n">
        <v>0.73</v>
      </c>
      <c r="W9" t="n">
        <v>1.48</v>
      </c>
      <c r="X9" t="n">
        <v>0.72</v>
      </c>
      <c r="Y9" t="n">
        <v>1</v>
      </c>
      <c r="Z9" t="n">
        <v>10</v>
      </c>
      <c r="AA9" t="n">
        <v>123.7094158440702</v>
      </c>
      <c r="AB9" t="n">
        <v>169.2646804320268</v>
      </c>
      <c r="AC9" t="n">
        <v>153.1102968961122</v>
      </c>
      <c r="AD9" t="n">
        <v>123709.4158440702</v>
      </c>
      <c r="AE9" t="n">
        <v>169264.6804320268</v>
      </c>
      <c r="AF9" t="n">
        <v>8.498493073643193e-06</v>
      </c>
      <c r="AG9" t="n">
        <v>4.250578703703703</v>
      </c>
      <c r="AH9" t="n">
        <v>153110.2968961122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6.8789</v>
      </c>
      <c r="E10" t="n">
        <v>14.54</v>
      </c>
      <c r="F10" t="n">
        <v>12.16</v>
      </c>
      <c r="G10" t="n">
        <v>31.73</v>
      </c>
      <c r="H10" t="n">
        <v>0.57</v>
      </c>
      <c r="I10" t="n">
        <v>23</v>
      </c>
      <c r="J10" t="n">
        <v>92.31999999999999</v>
      </c>
      <c r="K10" t="n">
        <v>37.55</v>
      </c>
      <c r="L10" t="n">
        <v>3</v>
      </c>
      <c r="M10" t="n">
        <v>21</v>
      </c>
      <c r="N10" t="n">
        <v>11.77</v>
      </c>
      <c r="O10" t="n">
        <v>11620.34</v>
      </c>
      <c r="P10" t="n">
        <v>91.08</v>
      </c>
      <c r="Q10" t="n">
        <v>460.69</v>
      </c>
      <c r="R10" t="n">
        <v>61.09</v>
      </c>
      <c r="S10" t="n">
        <v>32.19</v>
      </c>
      <c r="T10" t="n">
        <v>10473.45</v>
      </c>
      <c r="U10" t="n">
        <v>0.53</v>
      </c>
      <c r="V10" t="n">
        <v>0.73</v>
      </c>
      <c r="W10" t="n">
        <v>1.48</v>
      </c>
      <c r="X10" t="n">
        <v>0.63</v>
      </c>
      <c r="Y10" t="n">
        <v>1</v>
      </c>
      <c r="Z10" t="n">
        <v>10</v>
      </c>
      <c r="AA10" t="n">
        <v>122.3666761115834</v>
      </c>
      <c r="AB10" t="n">
        <v>167.4274846925431</v>
      </c>
      <c r="AC10" t="n">
        <v>151.4484405394838</v>
      </c>
      <c r="AD10" t="n">
        <v>122366.6761115834</v>
      </c>
      <c r="AE10" t="n">
        <v>167427.4846925431</v>
      </c>
      <c r="AF10" t="n">
        <v>8.585358848087787e-06</v>
      </c>
      <c r="AG10" t="n">
        <v>4.207175925925926</v>
      </c>
      <c r="AH10" t="n">
        <v>151448.4405394838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6.9199</v>
      </c>
      <c r="E11" t="n">
        <v>14.45</v>
      </c>
      <c r="F11" t="n">
        <v>12.11</v>
      </c>
      <c r="G11" t="n">
        <v>34.61</v>
      </c>
      <c r="H11" t="n">
        <v>0.62</v>
      </c>
      <c r="I11" t="n">
        <v>21</v>
      </c>
      <c r="J11" t="n">
        <v>92.63</v>
      </c>
      <c r="K11" t="n">
        <v>37.55</v>
      </c>
      <c r="L11" t="n">
        <v>3.25</v>
      </c>
      <c r="M11" t="n">
        <v>19</v>
      </c>
      <c r="N11" t="n">
        <v>11.83</v>
      </c>
      <c r="O11" t="n">
        <v>11658.24</v>
      </c>
      <c r="P11" t="n">
        <v>89.42</v>
      </c>
      <c r="Q11" t="n">
        <v>460.7</v>
      </c>
      <c r="R11" t="n">
        <v>59.33</v>
      </c>
      <c r="S11" t="n">
        <v>32.19</v>
      </c>
      <c r="T11" t="n">
        <v>9602.219999999999</v>
      </c>
      <c r="U11" t="n">
        <v>0.54</v>
      </c>
      <c r="V11" t="n">
        <v>0.74</v>
      </c>
      <c r="W11" t="n">
        <v>1.48</v>
      </c>
      <c r="X11" t="n">
        <v>0.58</v>
      </c>
      <c r="Y11" t="n">
        <v>1</v>
      </c>
      <c r="Z11" t="n">
        <v>10</v>
      </c>
      <c r="AA11" t="n">
        <v>121.4563260527535</v>
      </c>
      <c r="AB11" t="n">
        <v>166.1819035802425</v>
      </c>
      <c r="AC11" t="n">
        <v>150.3217359403567</v>
      </c>
      <c r="AD11" t="n">
        <v>121456.3260527535</v>
      </c>
      <c r="AE11" t="n">
        <v>166181.9035802425</v>
      </c>
      <c r="AF11" t="n">
        <v>8.636529778435895e-06</v>
      </c>
      <c r="AG11" t="n">
        <v>4.181134259259259</v>
      </c>
      <c r="AH11" t="n">
        <v>150321.7359403567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6.9643</v>
      </c>
      <c r="E12" t="n">
        <v>14.36</v>
      </c>
      <c r="F12" t="n">
        <v>12.06</v>
      </c>
      <c r="G12" t="n">
        <v>38.08</v>
      </c>
      <c r="H12" t="n">
        <v>0.66</v>
      </c>
      <c r="I12" t="n">
        <v>19</v>
      </c>
      <c r="J12" t="n">
        <v>92.94</v>
      </c>
      <c r="K12" t="n">
        <v>37.55</v>
      </c>
      <c r="L12" t="n">
        <v>3.5</v>
      </c>
      <c r="M12" t="n">
        <v>17</v>
      </c>
      <c r="N12" t="n">
        <v>11.88</v>
      </c>
      <c r="O12" t="n">
        <v>11696.16</v>
      </c>
      <c r="P12" t="n">
        <v>88</v>
      </c>
      <c r="Q12" t="n">
        <v>460.69</v>
      </c>
      <c r="R12" t="n">
        <v>57.59</v>
      </c>
      <c r="S12" t="n">
        <v>32.19</v>
      </c>
      <c r="T12" t="n">
        <v>8741.559999999999</v>
      </c>
      <c r="U12" t="n">
        <v>0.5600000000000001</v>
      </c>
      <c r="V12" t="n">
        <v>0.74</v>
      </c>
      <c r="W12" t="n">
        <v>1.48</v>
      </c>
      <c r="X12" t="n">
        <v>0.53</v>
      </c>
      <c r="Y12" t="n">
        <v>1</v>
      </c>
      <c r="Z12" t="n">
        <v>10</v>
      </c>
      <c r="AA12" t="n">
        <v>120.6184533906577</v>
      </c>
      <c r="AB12" t="n">
        <v>165.0354892396307</v>
      </c>
      <c r="AC12" t="n">
        <v>149.2847337754099</v>
      </c>
      <c r="AD12" t="n">
        <v>120618.4533906577</v>
      </c>
      <c r="AE12" t="n">
        <v>165035.4892396307</v>
      </c>
      <c r="AF12" t="n">
        <v>8.69194415178848e-06</v>
      </c>
      <c r="AG12" t="n">
        <v>4.155092592592593</v>
      </c>
      <c r="AH12" t="n">
        <v>149284.7337754099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6.9942</v>
      </c>
      <c r="E13" t="n">
        <v>14.3</v>
      </c>
      <c r="F13" t="n">
        <v>12.02</v>
      </c>
      <c r="G13" t="n">
        <v>40.06</v>
      </c>
      <c r="H13" t="n">
        <v>0.71</v>
      </c>
      <c r="I13" t="n">
        <v>18</v>
      </c>
      <c r="J13" t="n">
        <v>93.23999999999999</v>
      </c>
      <c r="K13" t="n">
        <v>37.55</v>
      </c>
      <c r="L13" t="n">
        <v>3.75</v>
      </c>
      <c r="M13" t="n">
        <v>16</v>
      </c>
      <c r="N13" t="n">
        <v>11.94</v>
      </c>
      <c r="O13" t="n">
        <v>11734.1</v>
      </c>
      <c r="P13" t="n">
        <v>86.52</v>
      </c>
      <c r="Q13" t="n">
        <v>460.69</v>
      </c>
      <c r="R13" t="n">
        <v>56.2</v>
      </c>
      <c r="S13" t="n">
        <v>32.19</v>
      </c>
      <c r="T13" t="n">
        <v>8054.15</v>
      </c>
      <c r="U13" t="n">
        <v>0.57</v>
      </c>
      <c r="V13" t="n">
        <v>0.74</v>
      </c>
      <c r="W13" t="n">
        <v>1.48</v>
      </c>
      <c r="X13" t="n">
        <v>0.48</v>
      </c>
      <c r="Y13" t="n">
        <v>1</v>
      </c>
      <c r="Z13" t="n">
        <v>10</v>
      </c>
      <c r="AA13" t="n">
        <v>119.8719132546623</v>
      </c>
      <c r="AB13" t="n">
        <v>164.0140400905358</v>
      </c>
      <c r="AC13" t="n">
        <v>148.3607702994915</v>
      </c>
      <c r="AD13" t="n">
        <v>119871.9132546623</v>
      </c>
      <c r="AE13" t="n">
        <v>164014.0400905359</v>
      </c>
      <c r="AF13" t="n">
        <v>8.729261488798443e-06</v>
      </c>
      <c r="AG13" t="n">
        <v>4.137731481481482</v>
      </c>
      <c r="AH13" t="n">
        <v>148360.7702994915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7.0092</v>
      </c>
      <c r="E14" t="n">
        <v>14.27</v>
      </c>
      <c r="F14" t="n">
        <v>12.01</v>
      </c>
      <c r="G14" t="n">
        <v>42.37</v>
      </c>
      <c r="H14" t="n">
        <v>0.75</v>
      </c>
      <c r="I14" t="n">
        <v>17</v>
      </c>
      <c r="J14" t="n">
        <v>93.55</v>
      </c>
      <c r="K14" t="n">
        <v>37.55</v>
      </c>
      <c r="L14" t="n">
        <v>4</v>
      </c>
      <c r="M14" t="n">
        <v>15</v>
      </c>
      <c r="N14" t="n">
        <v>12</v>
      </c>
      <c r="O14" t="n">
        <v>11772.07</v>
      </c>
      <c r="P14" t="n">
        <v>84.97</v>
      </c>
      <c r="Q14" t="n">
        <v>460.71</v>
      </c>
      <c r="R14" t="n">
        <v>55.92</v>
      </c>
      <c r="S14" t="n">
        <v>32.19</v>
      </c>
      <c r="T14" t="n">
        <v>7918.09</v>
      </c>
      <c r="U14" t="n">
        <v>0.58</v>
      </c>
      <c r="V14" t="n">
        <v>0.74</v>
      </c>
      <c r="W14" t="n">
        <v>1.47</v>
      </c>
      <c r="X14" t="n">
        <v>0.47</v>
      </c>
      <c r="Y14" t="n">
        <v>1</v>
      </c>
      <c r="Z14" t="n">
        <v>10</v>
      </c>
      <c r="AA14" t="n">
        <v>119.2325365689169</v>
      </c>
      <c r="AB14" t="n">
        <v>163.1392167017908</v>
      </c>
      <c r="AC14" t="n">
        <v>147.5694388271457</v>
      </c>
      <c r="AD14" t="n">
        <v>119232.5365689169</v>
      </c>
      <c r="AE14" t="n">
        <v>163139.2167017908</v>
      </c>
      <c r="AF14" t="n">
        <v>8.747982560877017e-06</v>
      </c>
      <c r="AG14" t="n">
        <v>4.129050925925926</v>
      </c>
      <c r="AH14" t="n">
        <v>147569.4388271457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7.0635</v>
      </c>
      <c r="E15" t="n">
        <v>14.16</v>
      </c>
      <c r="F15" t="n">
        <v>11.93</v>
      </c>
      <c r="G15" t="n">
        <v>47.74</v>
      </c>
      <c r="H15" t="n">
        <v>0.8</v>
      </c>
      <c r="I15" t="n">
        <v>15</v>
      </c>
      <c r="J15" t="n">
        <v>93.86</v>
      </c>
      <c r="K15" t="n">
        <v>37.55</v>
      </c>
      <c r="L15" t="n">
        <v>4.25</v>
      </c>
      <c r="M15" t="n">
        <v>13</v>
      </c>
      <c r="N15" t="n">
        <v>12.06</v>
      </c>
      <c r="O15" t="n">
        <v>11810.06</v>
      </c>
      <c r="P15" t="n">
        <v>82.81</v>
      </c>
      <c r="Q15" t="n">
        <v>460.7</v>
      </c>
      <c r="R15" t="n">
        <v>53.5</v>
      </c>
      <c r="S15" t="n">
        <v>32.19</v>
      </c>
      <c r="T15" t="n">
        <v>6715.5</v>
      </c>
      <c r="U15" t="n">
        <v>0.6</v>
      </c>
      <c r="V15" t="n">
        <v>0.75</v>
      </c>
      <c r="W15" t="n">
        <v>1.47</v>
      </c>
      <c r="X15" t="n">
        <v>0.4</v>
      </c>
      <c r="Y15" t="n">
        <v>1</v>
      </c>
      <c r="Z15" t="n">
        <v>10</v>
      </c>
      <c r="AA15" t="n">
        <v>118.073184403795</v>
      </c>
      <c r="AB15" t="n">
        <v>161.5529399224641</v>
      </c>
      <c r="AC15" t="n">
        <v>146.1345540772839</v>
      </c>
      <c r="AD15" t="n">
        <v>118073.184403795</v>
      </c>
      <c r="AE15" t="n">
        <v>161552.9399224641</v>
      </c>
      <c r="AF15" t="n">
        <v>8.815752841801463e-06</v>
      </c>
      <c r="AG15" t="n">
        <v>4.097222222222222</v>
      </c>
      <c r="AH15" t="n">
        <v>146134.5540772839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7.0664</v>
      </c>
      <c r="E16" t="n">
        <v>14.15</v>
      </c>
      <c r="F16" t="n">
        <v>11.93</v>
      </c>
      <c r="G16" t="n">
        <v>47.71</v>
      </c>
      <c r="H16" t="n">
        <v>0.84</v>
      </c>
      <c r="I16" t="n">
        <v>15</v>
      </c>
      <c r="J16" t="n">
        <v>94.17</v>
      </c>
      <c r="K16" t="n">
        <v>37.55</v>
      </c>
      <c r="L16" t="n">
        <v>4.5</v>
      </c>
      <c r="M16" t="n">
        <v>12</v>
      </c>
      <c r="N16" t="n">
        <v>12.12</v>
      </c>
      <c r="O16" t="n">
        <v>11848.08</v>
      </c>
      <c r="P16" t="n">
        <v>82.3</v>
      </c>
      <c r="Q16" t="n">
        <v>460.73</v>
      </c>
      <c r="R16" t="n">
        <v>53.21</v>
      </c>
      <c r="S16" t="n">
        <v>32.19</v>
      </c>
      <c r="T16" t="n">
        <v>6572.22</v>
      </c>
      <c r="U16" t="n">
        <v>0.6</v>
      </c>
      <c r="V16" t="n">
        <v>0.75</v>
      </c>
      <c r="W16" t="n">
        <v>1.47</v>
      </c>
      <c r="X16" t="n">
        <v>0.39</v>
      </c>
      <c r="Y16" t="n">
        <v>1</v>
      </c>
      <c r="Z16" t="n">
        <v>10</v>
      </c>
      <c r="AA16" t="n">
        <v>117.881489023403</v>
      </c>
      <c r="AB16" t="n">
        <v>161.2906538460086</v>
      </c>
      <c r="AC16" t="n">
        <v>145.8973002158444</v>
      </c>
      <c r="AD16" t="n">
        <v>117881.489023403</v>
      </c>
      <c r="AE16" t="n">
        <v>161290.6538460086</v>
      </c>
      <c r="AF16" t="n">
        <v>8.819372249069988e-06</v>
      </c>
      <c r="AG16" t="n">
        <v>4.094328703703704</v>
      </c>
      <c r="AH16" t="n">
        <v>145897.3002158444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7.0872</v>
      </c>
      <c r="E17" t="n">
        <v>14.11</v>
      </c>
      <c r="F17" t="n">
        <v>11.91</v>
      </c>
      <c r="G17" t="n">
        <v>51.02</v>
      </c>
      <c r="H17" t="n">
        <v>0.88</v>
      </c>
      <c r="I17" t="n">
        <v>14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81.12</v>
      </c>
      <c r="Q17" t="n">
        <v>460.72</v>
      </c>
      <c r="R17" t="n">
        <v>52.4</v>
      </c>
      <c r="S17" t="n">
        <v>32.19</v>
      </c>
      <c r="T17" t="n">
        <v>6170.17</v>
      </c>
      <c r="U17" t="n">
        <v>0.61</v>
      </c>
      <c r="V17" t="n">
        <v>0.75</v>
      </c>
      <c r="W17" t="n">
        <v>1.48</v>
      </c>
      <c r="X17" t="n">
        <v>0.37</v>
      </c>
      <c r="Y17" t="n">
        <v>1</v>
      </c>
      <c r="Z17" t="n">
        <v>10</v>
      </c>
      <c r="AA17" t="n">
        <v>117.3344252121079</v>
      </c>
      <c r="AB17" t="n">
        <v>160.542137004643</v>
      </c>
      <c r="AC17" t="n">
        <v>145.2202207712685</v>
      </c>
      <c r="AD17" t="n">
        <v>117334.4252121079</v>
      </c>
      <c r="AE17" t="n">
        <v>160542.137004643</v>
      </c>
      <c r="AF17" t="n">
        <v>8.845332135685614e-06</v>
      </c>
      <c r="AG17" t="n">
        <v>4.08275462962963</v>
      </c>
      <c r="AH17" t="n">
        <v>145220.2207712685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7.1068</v>
      </c>
      <c r="E18" t="n">
        <v>14.07</v>
      </c>
      <c r="F18" t="n">
        <v>11.89</v>
      </c>
      <c r="G18" t="n">
        <v>54.86</v>
      </c>
      <c r="H18" t="n">
        <v>0.93</v>
      </c>
      <c r="I18" t="n">
        <v>13</v>
      </c>
      <c r="J18" t="n">
        <v>94.79000000000001</v>
      </c>
      <c r="K18" t="n">
        <v>37.55</v>
      </c>
      <c r="L18" t="n">
        <v>5</v>
      </c>
      <c r="M18" t="n">
        <v>4</v>
      </c>
      <c r="N18" t="n">
        <v>12.23</v>
      </c>
      <c r="O18" t="n">
        <v>11924.18</v>
      </c>
      <c r="P18" t="n">
        <v>80.09999999999999</v>
      </c>
      <c r="Q18" t="n">
        <v>460.72</v>
      </c>
      <c r="R18" t="n">
        <v>51.76</v>
      </c>
      <c r="S18" t="n">
        <v>32.19</v>
      </c>
      <c r="T18" t="n">
        <v>5858.03</v>
      </c>
      <c r="U18" t="n">
        <v>0.62</v>
      </c>
      <c r="V18" t="n">
        <v>0.75</v>
      </c>
      <c r="W18" t="n">
        <v>1.47</v>
      </c>
      <c r="X18" t="n">
        <v>0.35</v>
      </c>
      <c r="Y18" t="n">
        <v>1</v>
      </c>
      <c r="Z18" t="n">
        <v>10</v>
      </c>
      <c r="AA18" t="n">
        <v>116.8518493538783</v>
      </c>
      <c r="AB18" t="n">
        <v>159.8818554256692</v>
      </c>
      <c r="AC18" t="n">
        <v>144.6229555394808</v>
      </c>
      <c r="AD18" t="n">
        <v>116851.8493538783</v>
      </c>
      <c r="AE18" t="n">
        <v>159881.8554256692</v>
      </c>
      <c r="AF18" t="n">
        <v>8.869794336534953e-06</v>
      </c>
      <c r="AG18" t="n">
        <v>4.071180555555556</v>
      </c>
      <c r="AH18" t="n">
        <v>144622.9555394808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7.1072</v>
      </c>
      <c r="E19" t="n">
        <v>14.07</v>
      </c>
      <c r="F19" t="n">
        <v>11.88</v>
      </c>
      <c r="G19" t="n">
        <v>54.85</v>
      </c>
      <c r="H19" t="n">
        <v>0.97</v>
      </c>
      <c r="I19" t="n">
        <v>13</v>
      </c>
      <c r="J19" t="n">
        <v>95.09</v>
      </c>
      <c r="K19" t="n">
        <v>37.55</v>
      </c>
      <c r="L19" t="n">
        <v>5.25</v>
      </c>
      <c r="M19" t="n">
        <v>2</v>
      </c>
      <c r="N19" t="n">
        <v>12.29</v>
      </c>
      <c r="O19" t="n">
        <v>11962.27</v>
      </c>
      <c r="P19" t="n">
        <v>80.61</v>
      </c>
      <c r="Q19" t="n">
        <v>460.71</v>
      </c>
      <c r="R19" t="n">
        <v>51.6</v>
      </c>
      <c r="S19" t="n">
        <v>32.19</v>
      </c>
      <c r="T19" t="n">
        <v>5777.96</v>
      </c>
      <c r="U19" t="n">
        <v>0.62</v>
      </c>
      <c r="V19" t="n">
        <v>0.75</v>
      </c>
      <c r="W19" t="n">
        <v>1.48</v>
      </c>
      <c r="X19" t="n">
        <v>0.35</v>
      </c>
      <c r="Y19" t="n">
        <v>1</v>
      </c>
      <c r="Z19" t="n">
        <v>10</v>
      </c>
      <c r="AA19" t="n">
        <v>117.0119643505098</v>
      </c>
      <c r="AB19" t="n">
        <v>160.1009318278355</v>
      </c>
      <c r="AC19" t="n">
        <v>144.8211235973</v>
      </c>
      <c r="AD19" t="n">
        <v>117011.9643505098</v>
      </c>
      <c r="AE19" t="n">
        <v>160100.9318278355</v>
      </c>
      <c r="AF19" t="n">
        <v>8.870293565123714e-06</v>
      </c>
      <c r="AG19" t="n">
        <v>4.071180555555556</v>
      </c>
      <c r="AH19" t="n">
        <v>144821.1235973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7.109</v>
      </c>
      <c r="E20" t="n">
        <v>14.07</v>
      </c>
      <c r="F20" t="n">
        <v>11.88</v>
      </c>
      <c r="G20" t="n">
        <v>54.84</v>
      </c>
      <c r="H20" t="n">
        <v>1.01</v>
      </c>
      <c r="I20" t="n">
        <v>13</v>
      </c>
      <c r="J20" t="n">
        <v>95.40000000000001</v>
      </c>
      <c r="K20" t="n">
        <v>37.55</v>
      </c>
      <c r="L20" t="n">
        <v>5.5</v>
      </c>
      <c r="M20" t="n">
        <v>2</v>
      </c>
      <c r="N20" t="n">
        <v>12.35</v>
      </c>
      <c r="O20" t="n">
        <v>12000.38</v>
      </c>
      <c r="P20" t="n">
        <v>80.69</v>
      </c>
      <c r="Q20" t="n">
        <v>460.71</v>
      </c>
      <c r="R20" t="n">
        <v>51.48</v>
      </c>
      <c r="S20" t="n">
        <v>32.19</v>
      </c>
      <c r="T20" t="n">
        <v>5718.92</v>
      </c>
      <c r="U20" t="n">
        <v>0.63</v>
      </c>
      <c r="V20" t="n">
        <v>0.75</v>
      </c>
      <c r="W20" t="n">
        <v>1.48</v>
      </c>
      <c r="X20" t="n">
        <v>0.35</v>
      </c>
      <c r="Y20" t="n">
        <v>1</v>
      </c>
      <c r="Z20" t="n">
        <v>10</v>
      </c>
      <c r="AA20" t="n">
        <v>117.0288788898093</v>
      </c>
      <c r="AB20" t="n">
        <v>160.1240750467219</v>
      </c>
      <c r="AC20" t="n">
        <v>144.8420580598577</v>
      </c>
      <c r="AD20" t="n">
        <v>117028.8788898093</v>
      </c>
      <c r="AE20" t="n">
        <v>160124.0750467219</v>
      </c>
      <c r="AF20" t="n">
        <v>8.872540093773144e-06</v>
      </c>
      <c r="AG20" t="n">
        <v>4.071180555555556</v>
      </c>
      <c r="AH20" t="n">
        <v>144842.0580598577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7.108</v>
      </c>
      <c r="E21" t="n">
        <v>14.07</v>
      </c>
      <c r="F21" t="n">
        <v>11.88</v>
      </c>
      <c r="G21" t="n">
        <v>54.84</v>
      </c>
      <c r="H21" t="n">
        <v>1.06</v>
      </c>
      <c r="I21" t="n">
        <v>13</v>
      </c>
      <c r="J21" t="n">
        <v>95.70999999999999</v>
      </c>
      <c r="K21" t="n">
        <v>37.55</v>
      </c>
      <c r="L21" t="n">
        <v>5.75</v>
      </c>
      <c r="M21" t="n">
        <v>0</v>
      </c>
      <c r="N21" t="n">
        <v>12.41</v>
      </c>
      <c r="O21" t="n">
        <v>12038.51</v>
      </c>
      <c r="P21" t="n">
        <v>80.86</v>
      </c>
      <c r="Q21" t="n">
        <v>460.71</v>
      </c>
      <c r="R21" t="n">
        <v>51.45</v>
      </c>
      <c r="S21" t="n">
        <v>32.19</v>
      </c>
      <c r="T21" t="n">
        <v>5700.93</v>
      </c>
      <c r="U21" t="n">
        <v>0.63</v>
      </c>
      <c r="V21" t="n">
        <v>0.75</v>
      </c>
      <c r="W21" t="n">
        <v>1.48</v>
      </c>
      <c r="X21" t="n">
        <v>0.35</v>
      </c>
      <c r="Y21" t="n">
        <v>1</v>
      </c>
      <c r="Z21" t="n">
        <v>10</v>
      </c>
      <c r="AA21" t="n">
        <v>117.0924522665644</v>
      </c>
      <c r="AB21" t="n">
        <v>160.2110589454576</v>
      </c>
      <c r="AC21" t="n">
        <v>144.9207403373807</v>
      </c>
      <c r="AD21" t="n">
        <v>117092.4522665644</v>
      </c>
      <c r="AE21" t="n">
        <v>160211.0589454576</v>
      </c>
      <c r="AF21" t="n">
        <v>8.871292022301238e-06</v>
      </c>
      <c r="AG21" t="n">
        <v>4.071180555555556</v>
      </c>
      <c r="AH21" t="n">
        <v>144920.7403373807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3.2918</v>
      </c>
      <c r="E2" t="n">
        <v>30.38</v>
      </c>
      <c r="F2" t="n">
        <v>17.8</v>
      </c>
      <c r="G2" t="n">
        <v>5.13</v>
      </c>
      <c r="H2" t="n">
        <v>0.07000000000000001</v>
      </c>
      <c r="I2" t="n">
        <v>208</v>
      </c>
      <c r="J2" t="n">
        <v>242.64</v>
      </c>
      <c r="K2" t="n">
        <v>58.47</v>
      </c>
      <c r="L2" t="n">
        <v>1</v>
      </c>
      <c r="M2" t="n">
        <v>206</v>
      </c>
      <c r="N2" t="n">
        <v>58.17</v>
      </c>
      <c r="O2" t="n">
        <v>30160.1</v>
      </c>
      <c r="P2" t="n">
        <v>285.4</v>
      </c>
      <c r="Q2" t="n">
        <v>460.92</v>
      </c>
      <c r="R2" t="n">
        <v>245.3</v>
      </c>
      <c r="S2" t="n">
        <v>32.19</v>
      </c>
      <c r="T2" t="n">
        <v>101651.15</v>
      </c>
      <c r="U2" t="n">
        <v>0.13</v>
      </c>
      <c r="V2" t="n">
        <v>0.5</v>
      </c>
      <c r="W2" t="n">
        <v>1.78</v>
      </c>
      <c r="X2" t="n">
        <v>6.26</v>
      </c>
      <c r="Y2" t="n">
        <v>1</v>
      </c>
      <c r="Z2" t="n">
        <v>10</v>
      </c>
      <c r="AA2" t="n">
        <v>457.1189231802938</v>
      </c>
      <c r="AB2" t="n">
        <v>625.4502773588779</v>
      </c>
      <c r="AC2" t="n">
        <v>565.7581807127234</v>
      </c>
      <c r="AD2" t="n">
        <v>457118.9231802938</v>
      </c>
      <c r="AE2" t="n">
        <v>625450.2773588779</v>
      </c>
      <c r="AF2" t="n">
        <v>2.99649868363534e-06</v>
      </c>
      <c r="AG2" t="n">
        <v>8.79050925925926</v>
      </c>
      <c r="AH2" t="n">
        <v>565758.1807127234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3.882</v>
      </c>
      <c r="E3" t="n">
        <v>25.76</v>
      </c>
      <c r="F3" t="n">
        <v>15.97</v>
      </c>
      <c r="G3" t="n">
        <v>6.43</v>
      </c>
      <c r="H3" t="n">
        <v>0.09</v>
      </c>
      <c r="I3" t="n">
        <v>149</v>
      </c>
      <c r="J3" t="n">
        <v>243.08</v>
      </c>
      <c r="K3" t="n">
        <v>58.47</v>
      </c>
      <c r="L3" t="n">
        <v>1.25</v>
      </c>
      <c r="M3" t="n">
        <v>147</v>
      </c>
      <c r="N3" t="n">
        <v>58.36</v>
      </c>
      <c r="O3" t="n">
        <v>30214.33</v>
      </c>
      <c r="P3" t="n">
        <v>255.64</v>
      </c>
      <c r="Q3" t="n">
        <v>460.96</v>
      </c>
      <c r="R3" t="n">
        <v>185.11</v>
      </c>
      <c r="S3" t="n">
        <v>32.19</v>
      </c>
      <c r="T3" t="n">
        <v>71850.14</v>
      </c>
      <c r="U3" t="n">
        <v>0.17</v>
      </c>
      <c r="V3" t="n">
        <v>0.5600000000000001</v>
      </c>
      <c r="W3" t="n">
        <v>1.69</v>
      </c>
      <c r="X3" t="n">
        <v>4.43</v>
      </c>
      <c r="Y3" t="n">
        <v>1</v>
      </c>
      <c r="Z3" t="n">
        <v>10</v>
      </c>
      <c r="AA3" t="n">
        <v>364.9408090040962</v>
      </c>
      <c r="AB3" t="n">
        <v>499.3281149316139</v>
      </c>
      <c r="AC3" t="n">
        <v>451.6729404539508</v>
      </c>
      <c r="AD3" t="n">
        <v>364940.8090040962</v>
      </c>
      <c r="AE3" t="n">
        <v>499328.1149316139</v>
      </c>
      <c r="AF3" t="n">
        <v>3.533752928450206e-06</v>
      </c>
      <c r="AG3" t="n">
        <v>7.453703703703705</v>
      </c>
      <c r="AH3" t="n">
        <v>451672.9404539508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4.3142</v>
      </c>
      <c r="E4" t="n">
        <v>23.18</v>
      </c>
      <c r="F4" t="n">
        <v>14.94</v>
      </c>
      <c r="G4" t="n">
        <v>7.73</v>
      </c>
      <c r="H4" t="n">
        <v>0.11</v>
      </c>
      <c r="I4" t="n">
        <v>116</v>
      </c>
      <c r="J4" t="n">
        <v>243.52</v>
      </c>
      <c r="K4" t="n">
        <v>58.47</v>
      </c>
      <c r="L4" t="n">
        <v>1.5</v>
      </c>
      <c r="M4" t="n">
        <v>114</v>
      </c>
      <c r="N4" t="n">
        <v>58.55</v>
      </c>
      <c r="O4" t="n">
        <v>30268.64</v>
      </c>
      <c r="P4" t="n">
        <v>238.92</v>
      </c>
      <c r="Q4" t="n">
        <v>460.82</v>
      </c>
      <c r="R4" t="n">
        <v>151.53</v>
      </c>
      <c r="S4" t="n">
        <v>32.19</v>
      </c>
      <c r="T4" t="n">
        <v>55229.05</v>
      </c>
      <c r="U4" t="n">
        <v>0.21</v>
      </c>
      <c r="V4" t="n">
        <v>0.6</v>
      </c>
      <c r="W4" t="n">
        <v>1.65</v>
      </c>
      <c r="X4" t="n">
        <v>3.41</v>
      </c>
      <c r="Y4" t="n">
        <v>1</v>
      </c>
      <c r="Z4" t="n">
        <v>10</v>
      </c>
      <c r="AA4" t="n">
        <v>318.7669837743167</v>
      </c>
      <c r="AB4" t="n">
        <v>436.1510502068281</v>
      </c>
      <c r="AC4" t="n">
        <v>394.5254061169312</v>
      </c>
      <c r="AD4" t="n">
        <v>318766.9837743167</v>
      </c>
      <c r="AE4" t="n">
        <v>436151.050206828</v>
      </c>
      <c r="AF4" t="n">
        <v>3.927181062318361e-06</v>
      </c>
      <c r="AG4" t="n">
        <v>6.707175925925926</v>
      </c>
      <c r="AH4" t="n">
        <v>394525.4061169312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4.6218</v>
      </c>
      <c r="E5" t="n">
        <v>21.64</v>
      </c>
      <c r="F5" t="n">
        <v>14.35</v>
      </c>
      <c r="G5" t="n">
        <v>8.970000000000001</v>
      </c>
      <c r="H5" t="n">
        <v>0.13</v>
      </c>
      <c r="I5" t="n">
        <v>96</v>
      </c>
      <c r="J5" t="n">
        <v>243.96</v>
      </c>
      <c r="K5" t="n">
        <v>58.47</v>
      </c>
      <c r="L5" t="n">
        <v>1.75</v>
      </c>
      <c r="M5" t="n">
        <v>94</v>
      </c>
      <c r="N5" t="n">
        <v>58.74</v>
      </c>
      <c r="O5" t="n">
        <v>30323.01</v>
      </c>
      <c r="P5" t="n">
        <v>229.06</v>
      </c>
      <c r="Q5" t="n">
        <v>460.8</v>
      </c>
      <c r="R5" t="n">
        <v>132.06</v>
      </c>
      <c r="S5" t="n">
        <v>32.19</v>
      </c>
      <c r="T5" t="n">
        <v>45591.35</v>
      </c>
      <c r="U5" t="n">
        <v>0.24</v>
      </c>
      <c r="V5" t="n">
        <v>0.62</v>
      </c>
      <c r="W5" t="n">
        <v>1.61</v>
      </c>
      <c r="X5" t="n">
        <v>2.81</v>
      </c>
      <c r="Y5" t="n">
        <v>1</v>
      </c>
      <c r="Z5" t="n">
        <v>10</v>
      </c>
      <c r="AA5" t="n">
        <v>287.5258688167564</v>
      </c>
      <c r="AB5" t="n">
        <v>393.4055784611749</v>
      </c>
      <c r="AC5" t="n">
        <v>355.8595022010368</v>
      </c>
      <c r="AD5" t="n">
        <v>287525.8688167564</v>
      </c>
      <c r="AE5" t="n">
        <v>393405.5784611749</v>
      </c>
      <c r="AF5" t="n">
        <v>4.20718683274373e-06</v>
      </c>
      <c r="AG5" t="n">
        <v>6.261574074074075</v>
      </c>
      <c r="AH5" t="n">
        <v>355859.5022010368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4.8865</v>
      </c>
      <c r="E6" t="n">
        <v>20.46</v>
      </c>
      <c r="F6" t="n">
        <v>13.88</v>
      </c>
      <c r="G6" t="n">
        <v>10.28</v>
      </c>
      <c r="H6" t="n">
        <v>0.15</v>
      </c>
      <c r="I6" t="n">
        <v>81</v>
      </c>
      <c r="J6" t="n">
        <v>244.41</v>
      </c>
      <c r="K6" t="n">
        <v>58.47</v>
      </c>
      <c r="L6" t="n">
        <v>2</v>
      </c>
      <c r="M6" t="n">
        <v>79</v>
      </c>
      <c r="N6" t="n">
        <v>58.93</v>
      </c>
      <c r="O6" t="n">
        <v>30377.45</v>
      </c>
      <c r="P6" t="n">
        <v>221.35</v>
      </c>
      <c r="Q6" t="n">
        <v>460.73</v>
      </c>
      <c r="R6" t="n">
        <v>116.75</v>
      </c>
      <c r="S6" t="n">
        <v>32.19</v>
      </c>
      <c r="T6" t="n">
        <v>38010.57</v>
      </c>
      <c r="U6" t="n">
        <v>0.28</v>
      </c>
      <c r="V6" t="n">
        <v>0.64</v>
      </c>
      <c r="W6" t="n">
        <v>1.59</v>
      </c>
      <c r="X6" t="n">
        <v>2.35</v>
      </c>
      <c r="Y6" t="n">
        <v>1</v>
      </c>
      <c r="Z6" t="n">
        <v>10</v>
      </c>
      <c r="AA6" t="n">
        <v>261.2274269908396</v>
      </c>
      <c r="AB6" t="n">
        <v>357.4228901495853</v>
      </c>
      <c r="AC6" t="n">
        <v>323.3109511598852</v>
      </c>
      <c r="AD6" t="n">
        <v>261227.4269908396</v>
      </c>
      <c r="AE6" t="n">
        <v>357422.8901495853</v>
      </c>
      <c r="AF6" t="n">
        <v>4.448141083171544e-06</v>
      </c>
      <c r="AG6" t="n">
        <v>5.920138888888889</v>
      </c>
      <c r="AH6" t="n">
        <v>323310.9511598852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5.0975</v>
      </c>
      <c r="E7" t="n">
        <v>19.62</v>
      </c>
      <c r="F7" t="n">
        <v>13.55</v>
      </c>
      <c r="G7" t="n">
        <v>11.62</v>
      </c>
      <c r="H7" t="n">
        <v>0.16</v>
      </c>
      <c r="I7" t="n">
        <v>70</v>
      </c>
      <c r="J7" t="n">
        <v>244.85</v>
      </c>
      <c r="K7" t="n">
        <v>58.47</v>
      </c>
      <c r="L7" t="n">
        <v>2.25</v>
      </c>
      <c r="M7" t="n">
        <v>68</v>
      </c>
      <c r="N7" t="n">
        <v>59.12</v>
      </c>
      <c r="O7" t="n">
        <v>30431.96</v>
      </c>
      <c r="P7" t="n">
        <v>215.77</v>
      </c>
      <c r="Q7" t="n">
        <v>460.7</v>
      </c>
      <c r="R7" t="n">
        <v>106.02</v>
      </c>
      <c r="S7" t="n">
        <v>32.19</v>
      </c>
      <c r="T7" t="n">
        <v>32704.32</v>
      </c>
      <c r="U7" t="n">
        <v>0.3</v>
      </c>
      <c r="V7" t="n">
        <v>0.66</v>
      </c>
      <c r="W7" t="n">
        <v>1.57</v>
      </c>
      <c r="X7" t="n">
        <v>2.02</v>
      </c>
      <c r="Y7" t="n">
        <v>1</v>
      </c>
      <c r="Z7" t="n">
        <v>10</v>
      </c>
      <c r="AA7" t="n">
        <v>251.7547268864015</v>
      </c>
      <c r="AB7" t="n">
        <v>344.4619239604963</v>
      </c>
      <c r="AC7" t="n">
        <v>311.5869613931559</v>
      </c>
      <c r="AD7" t="n">
        <v>251754.7268864015</v>
      </c>
      <c r="AE7" t="n">
        <v>344461.9239604963</v>
      </c>
      <c r="AF7" t="n">
        <v>4.640212661714303e-06</v>
      </c>
      <c r="AG7" t="n">
        <v>5.677083333333333</v>
      </c>
      <c r="AH7" t="n">
        <v>311586.961393156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5.2615</v>
      </c>
      <c r="E8" t="n">
        <v>19.01</v>
      </c>
      <c r="F8" t="n">
        <v>13.32</v>
      </c>
      <c r="G8" t="n">
        <v>12.89</v>
      </c>
      <c r="H8" t="n">
        <v>0.18</v>
      </c>
      <c r="I8" t="n">
        <v>62</v>
      </c>
      <c r="J8" t="n">
        <v>245.29</v>
      </c>
      <c r="K8" t="n">
        <v>58.47</v>
      </c>
      <c r="L8" t="n">
        <v>2.5</v>
      </c>
      <c r="M8" t="n">
        <v>60</v>
      </c>
      <c r="N8" t="n">
        <v>59.32</v>
      </c>
      <c r="O8" t="n">
        <v>30486.54</v>
      </c>
      <c r="P8" t="n">
        <v>211.79</v>
      </c>
      <c r="Q8" t="n">
        <v>460.71</v>
      </c>
      <c r="R8" t="n">
        <v>98.33</v>
      </c>
      <c r="S8" t="n">
        <v>32.19</v>
      </c>
      <c r="T8" t="n">
        <v>28895.89</v>
      </c>
      <c r="U8" t="n">
        <v>0.33</v>
      </c>
      <c r="V8" t="n">
        <v>0.67</v>
      </c>
      <c r="W8" t="n">
        <v>1.56</v>
      </c>
      <c r="X8" t="n">
        <v>1.79</v>
      </c>
      <c r="Y8" t="n">
        <v>1</v>
      </c>
      <c r="Z8" t="n">
        <v>10</v>
      </c>
      <c r="AA8" t="n">
        <v>245.1442009759657</v>
      </c>
      <c r="AB8" t="n">
        <v>335.4171107740219</v>
      </c>
      <c r="AC8" t="n">
        <v>303.4053724827209</v>
      </c>
      <c r="AD8" t="n">
        <v>245144.2009759657</v>
      </c>
      <c r="AE8" t="n">
        <v>335417.1107740219</v>
      </c>
      <c r="AF8" t="n">
        <v>4.789500523709624e-06</v>
      </c>
      <c r="AG8" t="n">
        <v>5.500578703703705</v>
      </c>
      <c r="AH8" t="n">
        <v>303405.3724827209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5.3932</v>
      </c>
      <c r="E9" t="n">
        <v>18.54</v>
      </c>
      <c r="F9" t="n">
        <v>13.14</v>
      </c>
      <c r="G9" t="n">
        <v>14.08</v>
      </c>
      <c r="H9" t="n">
        <v>0.2</v>
      </c>
      <c r="I9" t="n">
        <v>56</v>
      </c>
      <c r="J9" t="n">
        <v>245.73</v>
      </c>
      <c r="K9" t="n">
        <v>58.47</v>
      </c>
      <c r="L9" t="n">
        <v>2.75</v>
      </c>
      <c r="M9" t="n">
        <v>54</v>
      </c>
      <c r="N9" t="n">
        <v>59.51</v>
      </c>
      <c r="O9" t="n">
        <v>30541.19</v>
      </c>
      <c r="P9" t="n">
        <v>208.64</v>
      </c>
      <c r="Q9" t="n">
        <v>460.7</v>
      </c>
      <c r="R9" t="n">
        <v>92.62</v>
      </c>
      <c r="S9" t="n">
        <v>32.19</v>
      </c>
      <c r="T9" t="n">
        <v>26071.2</v>
      </c>
      <c r="U9" t="n">
        <v>0.35</v>
      </c>
      <c r="V9" t="n">
        <v>0.68</v>
      </c>
      <c r="W9" t="n">
        <v>1.55</v>
      </c>
      <c r="X9" t="n">
        <v>1.61</v>
      </c>
      <c r="Y9" t="n">
        <v>1</v>
      </c>
      <c r="Z9" t="n">
        <v>10</v>
      </c>
      <c r="AA9" t="n">
        <v>239.9877332084033</v>
      </c>
      <c r="AB9" t="n">
        <v>328.3618040871441</v>
      </c>
      <c r="AC9" t="n">
        <v>297.0234143638511</v>
      </c>
      <c r="AD9" t="n">
        <v>239987.7332084033</v>
      </c>
      <c r="AE9" t="n">
        <v>328361.8040871441</v>
      </c>
      <c r="AF9" t="n">
        <v>4.909385959226598e-06</v>
      </c>
      <c r="AG9" t="n">
        <v>5.364583333333333</v>
      </c>
      <c r="AH9" t="n">
        <v>297023.4143638511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5.5064</v>
      </c>
      <c r="E10" t="n">
        <v>18.16</v>
      </c>
      <c r="F10" t="n">
        <v>13</v>
      </c>
      <c r="G10" t="n">
        <v>15.29</v>
      </c>
      <c r="H10" t="n">
        <v>0.22</v>
      </c>
      <c r="I10" t="n">
        <v>51</v>
      </c>
      <c r="J10" t="n">
        <v>246.18</v>
      </c>
      <c r="K10" t="n">
        <v>58.47</v>
      </c>
      <c r="L10" t="n">
        <v>3</v>
      </c>
      <c r="M10" t="n">
        <v>49</v>
      </c>
      <c r="N10" t="n">
        <v>59.7</v>
      </c>
      <c r="O10" t="n">
        <v>30595.91</v>
      </c>
      <c r="P10" t="n">
        <v>206.01</v>
      </c>
      <c r="Q10" t="n">
        <v>460.82</v>
      </c>
      <c r="R10" t="n">
        <v>87.98999999999999</v>
      </c>
      <c r="S10" t="n">
        <v>32.19</v>
      </c>
      <c r="T10" t="n">
        <v>23782.45</v>
      </c>
      <c r="U10" t="n">
        <v>0.37</v>
      </c>
      <c r="V10" t="n">
        <v>0.6899999999999999</v>
      </c>
      <c r="W10" t="n">
        <v>1.53</v>
      </c>
      <c r="X10" t="n">
        <v>1.46</v>
      </c>
      <c r="Y10" t="n">
        <v>1</v>
      </c>
      <c r="Z10" t="n">
        <v>10</v>
      </c>
      <c r="AA10" t="n">
        <v>223.4629607066121</v>
      </c>
      <c r="AB10" t="n">
        <v>305.7518813286936</v>
      </c>
      <c r="AC10" t="n">
        <v>276.5713509002341</v>
      </c>
      <c r="AD10" t="n">
        <v>223462.9607066121</v>
      </c>
      <c r="AE10" t="n">
        <v>305751.8813286936</v>
      </c>
      <c r="AF10" t="n">
        <v>5.012430995677026e-06</v>
      </c>
      <c r="AG10" t="n">
        <v>5.25462962962963</v>
      </c>
      <c r="AH10" t="n">
        <v>276571.3509002341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5.6316</v>
      </c>
      <c r="E11" t="n">
        <v>17.76</v>
      </c>
      <c r="F11" t="n">
        <v>12.83</v>
      </c>
      <c r="G11" t="n">
        <v>16.73</v>
      </c>
      <c r="H11" t="n">
        <v>0.23</v>
      </c>
      <c r="I11" t="n">
        <v>46</v>
      </c>
      <c r="J11" t="n">
        <v>246.62</v>
      </c>
      <c r="K11" t="n">
        <v>58.47</v>
      </c>
      <c r="L11" t="n">
        <v>3.25</v>
      </c>
      <c r="M11" t="n">
        <v>44</v>
      </c>
      <c r="N11" t="n">
        <v>59.9</v>
      </c>
      <c r="O11" t="n">
        <v>30650.7</v>
      </c>
      <c r="P11" t="n">
        <v>203.16</v>
      </c>
      <c r="Q11" t="n">
        <v>460.69</v>
      </c>
      <c r="R11" t="n">
        <v>82.81</v>
      </c>
      <c r="S11" t="n">
        <v>32.19</v>
      </c>
      <c r="T11" t="n">
        <v>21216.53</v>
      </c>
      <c r="U11" t="n">
        <v>0.39</v>
      </c>
      <c r="V11" t="n">
        <v>0.7</v>
      </c>
      <c r="W11" t="n">
        <v>1.52</v>
      </c>
      <c r="X11" t="n">
        <v>1.29</v>
      </c>
      <c r="Y11" t="n">
        <v>1</v>
      </c>
      <c r="Z11" t="n">
        <v>10</v>
      </c>
      <c r="AA11" t="n">
        <v>219.1887500901744</v>
      </c>
      <c r="AB11" t="n">
        <v>299.9037177984223</v>
      </c>
      <c r="AC11" t="n">
        <v>271.2813278893411</v>
      </c>
      <c r="AD11" t="n">
        <v>219188.7500901744</v>
      </c>
      <c r="AE11" t="n">
        <v>299903.7177984223</v>
      </c>
      <c r="AF11" t="n">
        <v>5.126399534224673e-06</v>
      </c>
      <c r="AG11" t="n">
        <v>5.138888888888889</v>
      </c>
      <c r="AH11" t="n">
        <v>271281.327889341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5.7045</v>
      </c>
      <c r="E12" t="n">
        <v>17.53</v>
      </c>
      <c r="F12" t="n">
        <v>12.74</v>
      </c>
      <c r="G12" t="n">
        <v>17.78</v>
      </c>
      <c r="H12" t="n">
        <v>0.25</v>
      </c>
      <c r="I12" t="n">
        <v>43</v>
      </c>
      <c r="J12" t="n">
        <v>247.07</v>
      </c>
      <c r="K12" t="n">
        <v>58.47</v>
      </c>
      <c r="L12" t="n">
        <v>3.5</v>
      </c>
      <c r="M12" t="n">
        <v>41</v>
      </c>
      <c r="N12" t="n">
        <v>60.09</v>
      </c>
      <c r="O12" t="n">
        <v>30705.56</v>
      </c>
      <c r="P12" t="n">
        <v>201.49</v>
      </c>
      <c r="Q12" t="n">
        <v>460.7</v>
      </c>
      <c r="R12" t="n">
        <v>79.48</v>
      </c>
      <c r="S12" t="n">
        <v>32.19</v>
      </c>
      <c r="T12" t="n">
        <v>19566.09</v>
      </c>
      <c r="U12" t="n">
        <v>0.4</v>
      </c>
      <c r="V12" t="n">
        <v>0.7</v>
      </c>
      <c r="W12" t="n">
        <v>1.53</v>
      </c>
      <c r="X12" t="n">
        <v>1.21</v>
      </c>
      <c r="Y12" t="n">
        <v>1</v>
      </c>
      <c r="Z12" t="n">
        <v>10</v>
      </c>
      <c r="AA12" t="n">
        <v>216.8017583220768</v>
      </c>
      <c r="AB12" t="n">
        <v>296.6377303546682</v>
      </c>
      <c r="AC12" t="n">
        <v>268.3270417033756</v>
      </c>
      <c r="AD12" t="n">
        <v>216801.7583220768</v>
      </c>
      <c r="AE12" t="n">
        <v>296637.7303546682</v>
      </c>
      <c r="AF12" t="n">
        <v>5.192759809465276e-06</v>
      </c>
      <c r="AG12" t="n">
        <v>5.072337962962964</v>
      </c>
      <c r="AH12" t="n">
        <v>268327.0417033756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5.7796</v>
      </c>
      <c r="E13" t="n">
        <v>17.3</v>
      </c>
      <c r="F13" t="n">
        <v>12.66</v>
      </c>
      <c r="G13" t="n">
        <v>18.98</v>
      </c>
      <c r="H13" t="n">
        <v>0.27</v>
      </c>
      <c r="I13" t="n">
        <v>40</v>
      </c>
      <c r="J13" t="n">
        <v>247.51</v>
      </c>
      <c r="K13" t="n">
        <v>58.47</v>
      </c>
      <c r="L13" t="n">
        <v>3.75</v>
      </c>
      <c r="M13" t="n">
        <v>38</v>
      </c>
      <c r="N13" t="n">
        <v>60.29</v>
      </c>
      <c r="O13" t="n">
        <v>30760.49</v>
      </c>
      <c r="P13" t="n">
        <v>199.75</v>
      </c>
      <c r="Q13" t="n">
        <v>460.78</v>
      </c>
      <c r="R13" t="n">
        <v>76.92</v>
      </c>
      <c r="S13" t="n">
        <v>32.19</v>
      </c>
      <c r="T13" t="n">
        <v>18303.46</v>
      </c>
      <c r="U13" t="n">
        <v>0.42</v>
      </c>
      <c r="V13" t="n">
        <v>0.71</v>
      </c>
      <c r="W13" t="n">
        <v>1.51</v>
      </c>
      <c r="X13" t="n">
        <v>1.12</v>
      </c>
      <c r="Y13" t="n">
        <v>1</v>
      </c>
      <c r="Z13" t="n">
        <v>10</v>
      </c>
      <c r="AA13" t="n">
        <v>214.425133993794</v>
      </c>
      <c r="AB13" t="n">
        <v>293.3859280994479</v>
      </c>
      <c r="AC13" t="n">
        <v>265.3855868914593</v>
      </c>
      <c r="AD13" t="n">
        <v>214425.133993794</v>
      </c>
      <c r="AE13" t="n">
        <v>293385.9280994479</v>
      </c>
      <c r="AF13" t="n">
        <v>5.261122726757035e-06</v>
      </c>
      <c r="AG13" t="n">
        <v>5.005787037037037</v>
      </c>
      <c r="AH13" t="n">
        <v>265385.5868914593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5.8553</v>
      </c>
      <c r="E14" t="n">
        <v>17.08</v>
      </c>
      <c r="F14" t="n">
        <v>12.57</v>
      </c>
      <c r="G14" t="n">
        <v>20.39</v>
      </c>
      <c r="H14" t="n">
        <v>0.29</v>
      </c>
      <c r="I14" t="n">
        <v>37</v>
      </c>
      <c r="J14" t="n">
        <v>247.96</v>
      </c>
      <c r="K14" t="n">
        <v>58.47</v>
      </c>
      <c r="L14" t="n">
        <v>4</v>
      </c>
      <c r="M14" t="n">
        <v>35</v>
      </c>
      <c r="N14" t="n">
        <v>60.48</v>
      </c>
      <c r="O14" t="n">
        <v>30815.5</v>
      </c>
      <c r="P14" t="n">
        <v>198.21</v>
      </c>
      <c r="Q14" t="n">
        <v>460.78</v>
      </c>
      <c r="R14" t="n">
        <v>74.37</v>
      </c>
      <c r="S14" t="n">
        <v>32.19</v>
      </c>
      <c r="T14" t="n">
        <v>17041.82</v>
      </c>
      <c r="U14" t="n">
        <v>0.43</v>
      </c>
      <c r="V14" t="n">
        <v>0.71</v>
      </c>
      <c r="W14" t="n">
        <v>1.51</v>
      </c>
      <c r="X14" t="n">
        <v>1.04</v>
      </c>
      <c r="Y14" t="n">
        <v>1</v>
      </c>
      <c r="Z14" t="n">
        <v>10</v>
      </c>
      <c r="AA14" t="n">
        <v>211.9889019580661</v>
      </c>
      <c r="AB14" t="n">
        <v>290.0525679491946</v>
      </c>
      <c r="AC14" t="n">
        <v>262.3703579555448</v>
      </c>
      <c r="AD14" t="n">
        <v>211988.9019580661</v>
      </c>
      <c r="AE14" t="n">
        <v>290052.5679491946</v>
      </c>
      <c r="AF14" t="n">
        <v>5.330031819153655e-06</v>
      </c>
      <c r="AG14" t="n">
        <v>4.942129629629629</v>
      </c>
      <c r="AH14" t="n">
        <v>262370.3579555448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5.9036</v>
      </c>
      <c r="E15" t="n">
        <v>16.94</v>
      </c>
      <c r="F15" t="n">
        <v>12.53</v>
      </c>
      <c r="G15" t="n">
        <v>21.48</v>
      </c>
      <c r="H15" t="n">
        <v>0.3</v>
      </c>
      <c r="I15" t="n">
        <v>35</v>
      </c>
      <c r="J15" t="n">
        <v>248.4</v>
      </c>
      <c r="K15" t="n">
        <v>58.47</v>
      </c>
      <c r="L15" t="n">
        <v>4.25</v>
      </c>
      <c r="M15" t="n">
        <v>33</v>
      </c>
      <c r="N15" t="n">
        <v>60.68</v>
      </c>
      <c r="O15" t="n">
        <v>30870.57</v>
      </c>
      <c r="P15" t="n">
        <v>197.21</v>
      </c>
      <c r="Q15" t="n">
        <v>460.7</v>
      </c>
      <c r="R15" t="n">
        <v>72.77</v>
      </c>
      <c r="S15" t="n">
        <v>32.19</v>
      </c>
      <c r="T15" t="n">
        <v>16254.19</v>
      </c>
      <c r="U15" t="n">
        <v>0.44</v>
      </c>
      <c r="V15" t="n">
        <v>0.71</v>
      </c>
      <c r="W15" t="n">
        <v>1.51</v>
      </c>
      <c r="X15" t="n">
        <v>0.99</v>
      </c>
      <c r="Y15" t="n">
        <v>1</v>
      </c>
      <c r="Z15" t="n">
        <v>10</v>
      </c>
      <c r="AA15" t="n">
        <v>210.6036258960868</v>
      </c>
      <c r="AB15" t="n">
        <v>288.1571721271288</v>
      </c>
      <c r="AC15" t="n">
        <v>260.6558560505316</v>
      </c>
      <c r="AD15" t="n">
        <v>210603.6258960867</v>
      </c>
      <c r="AE15" t="n">
        <v>288157.1721271288</v>
      </c>
      <c r="AF15" t="n">
        <v>5.373998915094961e-06</v>
      </c>
      <c r="AG15" t="n">
        <v>4.901620370370371</v>
      </c>
      <c r="AH15" t="n">
        <v>260655.8560505316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5.9676</v>
      </c>
      <c r="E16" t="n">
        <v>16.76</v>
      </c>
      <c r="F16" t="n">
        <v>12.44</v>
      </c>
      <c r="G16" t="n">
        <v>22.62</v>
      </c>
      <c r="H16" t="n">
        <v>0.32</v>
      </c>
      <c r="I16" t="n">
        <v>33</v>
      </c>
      <c r="J16" t="n">
        <v>248.85</v>
      </c>
      <c r="K16" t="n">
        <v>58.47</v>
      </c>
      <c r="L16" t="n">
        <v>4.5</v>
      </c>
      <c r="M16" t="n">
        <v>31</v>
      </c>
      <c r="N16" t="n">
        <v>60.88</v>
      </c>
      <c r="O16" t="n">
        <v>30925.72</v>
      </c>
      <c r="P16" t="n">
        <v>195.64</v>
      </c>
      <c r="Q16" t="n">
        <v>460.77</v>
      </c>
      <c r="R16" t="n">
        <v>69.90000000000001</v>
      </c>
      <c r="S16" t="n">
        <v>32.19</v>
      </c>
      <c r="T16" t="n">
        <v>14828.74</v>
      </c>
      <c r="U16" t="n">
        <v>0.46</v>
      </c>
      <c r="V16" t="n">
        <v>0.72</v>
      </c>
      <c r="W16" t="n">
        <v>1.5</v>
      </c>
      <c r="X16" t="n">
        <v>0.91</v>
      </c>
      <c r="Y16" t="n">
        <v>1</v>
      </c>
      <c r="Z16" t="n">
        <v>10</v>
      </c>
      <c r="AA16" t="n">
        <v>208.6254511848062</v>
      </c>
      <c r="AB16" t="n">
        <v>285.4505462162471</v>
      </c>
      <c r="AC16" t="n">
        <v>258.2075467178103</v>
      </c>
      <c r="AD16" t="n">
        <v>208625.4511848062</v>
      </c>
      <c r="AE16" t="n">
        <v>285450.5462162471</v>
      </c>
      <c r="AF16" t="n">
        <v>5.432257592946793e-06</v>
      </c>
      <c r="AG16" t="n">
        <v>4.849537037037037</v>
      </c>
      <c r="AH16" t="n">
        <v>258207.5467178103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6.0153</v>
      </c>
      <c r="E17" t="n">
        <v>16.62</v>
      </c>
      <c r="F17" t="n">
        <v>12.4</v>
      </c>
      <c r="G17" t="n">
        <v>24.01</v>
      </c>
      <c r="H17" t="n">
        <v>0.34</v>
      </c>
      <c r="I17" t="n">
        <v>31</v>
      </c>
      <c r="J17" t="n">
        <v>249.3</v>
      </c>
      <c r="K17" t="n">
        <v>58.47</v>
      </c>
      <c r="L17" t="n">
        <v>4.75</v>
      </c>
      <c r="M17" t="n">
        <v>29</v>
      </c>
      <c r="N17" t="n">
        <v>61.07</v>
      </c>
      <c r="O17" t="n">
        <v>30980.93</v>
      </c>
      <c r="P17" t="n">
        <v>194.52</v>
      </c>
      <c r="Q17" t="n">
        <v>460.83</v>
      </c>
      <c r="R17" t="n">
        <v>68.70999999999999</v>
      </c>
      <c r="S17" t="n">
        <v>32.19</v>
      </c>
      <c r="T17" t="n">
        <v>14242.49</v>
      </c>
      <c r="U17" t="n">
        <v>0.47</v>
      </c>
      <c r="V17" t="n">
        <v>0.72</v>
      </c>
      <c r="W17" t="n">
        <v>1.5</v>
      </c>
      <c r="X17" t="n">
        <v>0.87</v>
      </c>
      <c r="Y17" t="n">
        <v>1</v>
      </c>
      <c r="Z17" t="n">
        <v>10</v>
      </c>
      <c r="AA17" t="n">
        <v>207.2551766488093</v>
      </c>
      <c r="AB17" t="n">
        <v>283.575676143851</v>
      </c>
      <c r="AC17" t="n">
        <v>256.5116116137264</v>
      </c>
      <c r="AD17" t="n">
        <v>207255.1766488093</v>
      </c>
      <c r="AE17" t="n">
        <v>283575.676143851</v>
      </c>
      <c r="AF17" t="n">
        <v>5.475678513783236e-06</v>
      </c>
      <c r="AG17" t="n">
        <v>4.809027777777778</v>
      </c>
      <c r="AH17" t="n">
        <v>256511.6116137264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6.0695</v>
      </c>
      <c r="E18" t="n">
        <v>16.48</v>
      </c>
      <c r="F18" t="n">
        <v>12.35</v>
      </c>
      <c r="G18" t="n">
        <v>25.55</v>
      </c>
      <c r="H18" t="n">
        <v>0.36</v>
      </c>
      <c r="I18" t="n">
        <v>29</v>
      </c>
      <c r="J18" t="n">
        <v>249.75</v>
      </c>
      <c r="K18" t="n">
        <v>58.47</v>
      </c>
      <c r="L18" t="n">
        <v>5</v>
      </c>
      <c r="M18" t="n">
        <v>27</v>
      </c>
      <c r="N18" t="n">
        <v>61.27</v>
      </c>
      <c r="O18" t="n">
        <v>31036.22</v>
      </c>
      <c r="P18" t="n">
        <v>193.44</v>
      </c>
      <c r="Q18" t="n">
        <v>460.7</v>
      </c>
      <c r="R18" t="n">
        <v>67.22</v>
      </c>
      <c r="S18" t="n">
        <v>32.19</v>
      </c>
      <c r="T18" t="n">
        <v>13505.67</v>
      </c>
      <c r="U18" t="n">
        <v>0.48</v>
      </c>
      <c r="V18" t="n">
        <v>0.72</v>
      </c>
      <c r="W18" t="n">
        <v>1.49</v>
      </c>
      <c r="X18" t="n">
        <v>0.8100000000000001</v>
      </c>
      <c r="Y18" t="n">
        <v>1</v>
      </c>
      <c r="Z18" t="n">
        <v>10</v>
      </c>
      <c r="AA18" t="n">
        <v>205.7916600304644</v>
      </c>
      <c r="AB18" t="n">
        <v>281.5732281408362</v>
      </c>
      <c r="AC18" t="n">
        <v>254.7002744376653</v>
      </c>
      <c r="AD18" t="n">
        <v>205791.6600304644</v>
      </c>
      <c r="AE18" t="n">
        <v>281573.2281408362</v>
      </c>
      <c r="AF18" t="n">
        <v>5.525016331589007e-06</v>
      </c>
      <c r="AG18" t="n">
        <v>4.768518518518519</v>
      </c>
      <c r="AH18" t="n">
        <v>254700.2744376653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6.0989</v>
      </c>
      <c r="E19" t="n">
        <v>16.4</v>
      </c>
      <c r="F19" t="n">
        <v>12.32</v>
      </c>
      <c r="G19" t="n">
        <v>26.39</v>
      </c>
      <c r="H19" t="n">
        <v>0.37</v>
      </c>
      <c r="I19" t="n">
        <v>28</v>
      </c>
      <c r="J19" t="n">
        <v>250.2</v>
      </c>
      <c r="K19" t="n">
        <v>58.47</v>
      </c>
      <c r="L19" t="n">
        <v>5.25</v>
      </c>
      <c r="M19" t="n">
        <v>26</v>
      </c>
      <c r="N19" t="n">
        <v>61.47</v>
      </c>
      <c r="O19" t="n">
        <v>31091.59</v>
      </c>
      <c r="P19" t="n">
        <v>192.78</v>
      </c>
      <c r="Q19" t="n">
        <v>460.71</v>
      </c>
      <c r="R19" t="n">
        <v>65.98999999999999</v>
      </c>
      <c r="S19" t="n">
        <v>32.19</v>
      </c>
      <c r="T19" t="n">
        <v>12899.16</v>
      </c>
      <c r="U19" t="n">
        <v>0.49</v>
      </c>
      <c r="V19" t="n">
        <v>0.73</v>
      </c>
      <c r="W19" t="n">
        <v>1.5</v>
      </c>
      <c r="X19" t="n">
        <v>0.78</v>
      </c>
      <c r="Y19" t="n">
        <v>1</v>
      </c>
      <c r="Z19" t="n">
        <v>10</v>
      </c>
      <c r="AA19" t="n">
        <v>204.9733369691286</v>
      </c>
      <c r="AB19" t="n">
        <v>280.4535624264515</v>
      </c>
      <c r="AC19" t="n">
        <v>253.6874680476004</v>
      </c>
      <c r="AD19" t="n">
        <v>204973.3369691286</v>
      </c>
      <c r="AE19" t="n">
        <v>280453.5624264515</v>
      </c>
      <c r="AF19" t="n">
        <v>5.551778911727192e-06</v>
      </c>
      <c r="AG19" t="n">
        <v>4.74537037037037</v>
      </c>
      <c r="AH19" t="n">
        <v>253687.4680476004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6.1627</v>
      </c>
      <c r="E20" t="n">
        <v>16.23</v>
      </c>
      <c r="F20" t="n">
        <v>12.24</v>
      </c>
      <c r="G20" t="n">
        <v>28.25</v>
      </c>
      <c r="H20" t="n">
        <v>0.39</v>
      </c>
      <c r="I20" t="n">
        <v>26</v>
      </c>
      <c r="J20" t="n">
        <v>250.64</v>
      </c>
      <c r="K20" t="n">
        <v>58.47</v>
      </c>
      <c r="L20" t="n">
        <v>5.5</v>
      </c>
      <c r="M20" t="n">
        <v>24</v>
      </c>
      <c r="N20" t="n">
        <v>61.67</v>
      </c>
      <c r="O20" t="n">
        <v>31147.02</v>
      </c>
      <c r="P20" t="n">
        <v>191.42</v>
      </c>
      <c r="Q20" t="n">
        <v>460.69</v>
      </c>
      <c r="R20" t="n">
        <v>63.28</v>
      </c>
      <c r="S20" t="n">
        <v>32.19</v>
      </c>
      <c r="T20" t="n">
        <v>11551.99</v>
      </c>
      <c r="U20" t="n">
        <v>0.51</v>
      </c>
      <c r="V20" t="n">
        <v>0.73</v>
      </c>
      <c r="W20" t="n">
        <v>1.49</v>
      </c>
      <c r="X20" t="n">
        <v>0.71</v>
      </c>
      <c r="Y20" t="n">
        <v>1</v>
      </c>
      <c r="Z20" t="n">
        <v>10</v>
      </c>
      <c r="AA20" t="n">
        <v>203.2223637694543</v>
      </c>
      <c r="AB20" t="n">
        <v>278.0578036471728</v>
      </c>
      <c r="AC20" t="n">
        <v>251.5203571237467</v>
      </c>
      <c r="AD20" t="n">
        <v>203222.3637694544</v>
      </c>
      <c r="AE20" t="n">
        <v>278057.8036471728</v>
      </c>
      <c r="AF20" t="n">
        <v>5.609855531210738e-06</v>
      </c>
      <c r="AG20" t="n">
        <v>4.696180555555556</v>
      </c>
      <c r="AH20" t="n">
        <v>251520.3571237467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6.1858</v>
      </c>
      <c r="E21" t="n">
        <v>16.17</v>
      </c>
      <c r="F21" t="n">
        <v>12.23</v>
      </c>
      <c r="G21" t="n">
        <v>29.35</v>
      </c>
      <c r="H21" t="n">
        <v>0.41</v>
      </c>
      <c r="I21" t="n">
        <v>25</v>
      </c>
      <c r="J21" t="n">
        <v>251.09</v>
      </c>
      <c r="K21" t="n">
        <v>58.47</v>
      </c>
      <c r="L21" t="n">
        <v>5.75</v>
      </c>
      <c r="M21" t="n">
        <v>23</v>
      </c>
      <c r="N21" t="n">
        <v>61.87</v>
      </c>
      <c r="O21" t="n">
        <v>31202.53</v>
      </c>
      <c r="P21" t="n">
        <v>190.9</v>
      </c>
      <c r="Q21" t="n">
        <v>460.69</v>
      </c>
      <c r="R21" t="n">
        <v>63.11</v>
      </c>
      <c r="S21" t="n">
        <v>32.19</v>
      </c>
      <c r="T21" t="n">
        <v>11469.95</v>
      </c>
      <c r="U21" t="n">
        <v>0.51</v>
      </c>
      <c r="V21" t="n">
        <v>0.73</v>
      </c>
      <c r="W21" t="n">
        <v>1.49</v>
      </c>
      <c r="X21" t="n">
        <v>0.6899999999999999</v>
      </c>
      <c r="Y21" t="n">
        <v>1</v>
      </c>
      <c r="Z21" t="n">
        <v>10</v>
      </c>
      <c r="AA21" t="n">
        <v>202.6250234575217</v>
      </c>
      <c r="AB21" t="n">
        <v>277.2404962795923</v>
      </c>
      <c r="AC21" t="n">
        <v>250.7810524242297</v>
      </c>
      <c r="AD21" t="n">
        <v>202625.0234575217</v>
      </c>
      <c r="AE21" t="n">
        <v>277240.4962795923</v>
      </c>
      <c r="AF21" t="n">
        <v>5.630883272747884e-06</v>
      </c>
      <c r="AG21" t="n">
        <v>4.678819444444446</v>
      </c>
      <c r="AH21" t="n">
        <v>250781.0524242297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6.2211</v>
      </c>
      <c r="E22" t="n">
        <v>16.07</v>
      </c>
      <c r="F22" t="n">
        <v>12.18</v>
      </c>
      <c r="G22" t="n">
        <v>30.46</v>
      </c>
      <c r="H22" t="n">
        <v>0.42</v>
      </c>
      <c r="I22" t="n">
        <v>24</v>
      </c>
      <c r="J22" t="n">
        <v>251.55</v>
      </c>
      <c r="K22" t="n">
        <v>58.47</v>
      </c>
      <c r="L22" t="n">
        <v>6</v>
      </c>
      <c r="M22" t="n">
        <v>22</v>
      </c>
      <c r="N22" t="n">
        <v>62.07</v>
      </c>
      <c r="O22" t="n">
        <v>31258.11</v>
      </c>
      <c r="P22" t="n">
        <v>189.97</v>
      </c>
      <c r="Q22" t="n">
        <v>460.72</v>
      </c>
      <c r="R22" t="n">
        <v>61.74</v>
      </c>
      <c r="S22" t="n">
        <v>32.19</v>
      </c>
      <c r="T22" t="n">
        <v>10791.54</v>
      </c>
      <c r="U22" t="n">
        <v>0.52</v>
      </c>
      <c r="V22" t="n">
        <v>0.73</v>
      </c>
      <c r="W22" t="n">
        <v>1.48</v>
      </c>
      <c r="X22" t="n">
        <v>0.65</v>
      </c>
      <c r="Y22" t="n">
        <v>1</v>
      </c>
      <c r="Z22" t="n">
        <v>10</v>
      </c>
      <c r="AA22" t="n">
        <v>201.5980431587693</v>
      </c>
      <c r="AB22" t="n">
        <v>275.8353365276667</v>
      </c>
      <c r="AC22" t="n">
        <v>249.5099991468734</v>
      </c>
      <c r="AD22" t="n">
        <v>201598.0431587693</v>
      </c>
      <c r="AE22" t="n">
        <v>275835.3365276667</v>
      </c>
      <c r="AF22" t="n">
        <v>5.663016574750535e-06</v>
      </c>
      <c r="AG22" t="n">
        <v>4.64988425925926</v>
      </c>
      <c r="AH22" t="n">
        <v>249509.9991468734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6.2495</v>
      </c>
      <c r="E23" t="n">
        <v>16</v>
      </c>
      <c r="F23" t="n">
        <v>12.16</v>
      </c>
      <c r="G23" t="n">
        <v>31.72</v>
      </c>
      <c r="H23" t="n">
        <v>0.44</v>
      </c>
      <c r="I23" t="n">
        <v>23</v>
      </c>
      <c r="J23" t="n">
        <v>252</v>
      </c>
      <c r="K23" t="n">
        <v>58.47</v>
      </c>
      <c r="L23" t="n">
        <v>6.25</v>
      </c>
      <c r="M23" t="n">
        <v>21</v>
      </c>
      <c r="N23" t="n">
        <v>62.27</v>
      </c>
      <c r="O23" t="n">
        <v>31313.77</v>
      </c>
      <c r="P23" t="n">
        <v>189.09</v>
      </c>
      <c r="Q23" t="n">
        <v>460.69</v>
      </c>
      <c r="R23" t="n">
        <v>61.07</v>
      </c>
      <c r="S23" t="n">
        <v>32.19</v>
      </c>
      <c r="T23" t="n">
        <v>10462.43</v>
      </c>
      <c r="U23" t="n">
        <v>0.53</v>
      </c>
      <c r="V23" t="n">
        <v>0.73</v>
      </c>
      <c r="W23" t="n">
        <v>1.48</v>
      </c>
      <c r="X23" t="n">
        <v>0.62</v>
      </c>
      <c r="Y23" t="n">
        <v>1</v>
      </c>
      <c r="Z23" t="n">
        <v>10</v>
      </c>
      <c r="AA23" t="n">
        <v>200.7698780911322</v>
      </c>
      <c r="AB23" t="n">
        <v>274.702204546062</v>
      </c>
      <c r="AC23" t="n">
        <v>248.485011691232</v>
      </c>
      <c r="AD23" t="n">
        <v>200769.8780911322</v>
      </c>
      <c r="AE23" t="n">
        <v>274702.204546062</v>
      </c>
      <c r="AF23" t="n">
        <v>5.688868863047286e-06</v>
      </c>
      <c r="AG23" t="n">
        <v>4.62962962962963</v>
      </c>
      <c r="AH23" t="n">
        <v>248485.011691232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6.2764</v>
      </c>
      <c r="E24" t="n">
        <v>15.93</v>
      </c>
      <c r="F24" t="n">
        <v>12.14</v>
      </c>
      <c r="G24" t="n">
        <v>33.1</v>
      </c>
      <c r="H24" t="n">
        <v>0.46</v>
      </c>
      <c r="I24" t="n">
        <v>22</v>
      </c>
      <c r="J24" t="n">
        <v>252.45</v>
      </c>
      <c r="K24" t="n">
        <v>58.47</v>
      </c>
      <c r="L24" t="n">
        <v>6.5</v>
      </c>
      <c r="M24" t="n">
        <v>20</v>
      </c>
      <c r="N24" t="n">
        <v>62.47</v>
      </c>
      <c r="O24" t="n">
        <v>31369.49</v>
      </c>
      <c r="P24" t="n">
        <v>188.65</v>
      </c>
      <c r="Q24" t="n">
        <v>460.69</v>
      </c>
      <c r="R24" t="n">
        <v>60.25</v>
      </c>
      <c r="S24" t="n">
        <v>32.19</v>
      </c>
      <c r="T24" t="n">
        <v>10056.55</v>
      </c>
      <c r="U24" t="n">
        <v>0.53</v>
      </c>
      <c r="V24" t="n">
        <v>0.74</v>
      </c>
      <c r="W24" t="n">
        <v>1.48</v>
      </c>
      <c r="X24" t="n">
        <v>0.6</v>
      </c>
      <c r="Y24" t="n">
        <v>1</v>
      </c>
      <c r="Z24" t="n">
        <v>10</v>
      </c>
      <c r="AA24" t="n">
        <v>187.6444127212412</v>
      </c>
      <c r="AB24" t="n">
        <v>256.7433637723217</v>
      </c>
      <c r="AC24" t="n">
        <v>232.2401374755404</v>
      </c>
      <c r="AD24" t="n">
        <v>187644.4127212412</v>
      </c>
      <c r="AE24" t="n">
        <v>256743.3637723217</v>
      </c>
      <c r="AF24" t="n">
        <v>5.713355713581884e-06</v>
      </c>
      <c r="AG24" t="n">
        <v>4.609375</v>
      </c>
      <c r="AH24" t="n">
        <v>232240.1374755404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6.3143</v>
      </c>
      <c r="E25" t="n">
        <v>15.84</v>
      </c>
      <c r="F25" t="n">
        <v>12.09</v>
      </c>
      <c r="G25" t="n">
        <v>34.54</v>
      </c>
      <c r="H25" t="n">
        <v>0.47</v>
      </c>
      <c r="I25" t="n">
        <v>21</v>
      </c>
      <c r="J25" t="n">
        <v>252.9</v>
      </c>
      <c r="K25" t="n">
        <v>58.47</v>
      </c>
      <c r="L25" t="n">
        <v>6.75</v>
      </c>
      <c r="M25" t="n">
        <v>19</v>
      </c>
      <c r="N25" t="n">
        <v>62.68</v>
      </c>
      <c r="O25" t="n">
        <v>31425.3</v>
      </c>
      <c r="P25" t="n">
        <v>187.5</v>
      </c>
      <c r="Q25" t="n">
        <v>460.69</v>
      </c>
      <c r="R25" t="n">
        <v>58.46</v>
      </c>
      <c r="S25" t="n">
        <v>32.19</v>
      </c>
      <c r="T25" t="n">
        <v>9167.780000000001</v>
      </c>
      <c r="U25" t="n">
        <v>0.55</v>
      </c>
      <c r="V25" t="n">
        <v>0.74</v>
      </c>
      <c r="W25" t="n">
        <v>1.48</v>
      </c>
      <c r="X25" t="n">
        <v>0.55</v>
      </c>
      <c r="Y25" t="n">
        <v>1</v>
      </c>
      <c r="Z25" t="n">
        <v>10</v>
      </c>
      <c r="AA25" t="n">
        <v>186.5222646631362</v>
      </c>
      <c r="AB25" t="n">
        <v>255.2079912935447</v>
      </c>
      <c r="AC25" t="n">
        <v>230.8512987912286</v>
      </c>
      <c r="AD25" t="n">
        <v>186522.2646631362</v>
      </c>
      <c r="AE25" t="n">
        <v>255207.9912935447</v>
      </c>
      <c r="AF25" t="n">
        <v>5.747855774372266e-06</v>
      </c>
      <c r="AG25" t="n">
        <v>4.583333333333333</v>
      </c>
      <c r="AH25" t="n">
        <v>230851.2987912286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6.3129</v>
      </c>
      <c r="E26" t="n">
        <v>15.84</v>
      </c>
      <c r="F26" t="n">
        <v>12.09</v>
      </c>
      <c r="G26" t="n">
        <v>34.55</v>
      </c>
      <c r="H26" t="n">
        <v>0.49</v>
      </c>
      <c r="I26" t="n">
        <v>21</v>
      </c>
      <c r="J26" t="n">
        <v>253.35</v>
      </c>
      <c r="K26" t="n">
        <v>58.47</v>
      </c>
      <c r="L26" t="n">
        <v>7</v>
      </c>
      <c r="M26" t="n">
        <v>19</v>
      </c>
      <c r="N26" t="n">
        <v>62.88</v>
      </c>
      <c r="O26" t="n">
        <v>31481.17</v>
      </c>
      <c r="P26" t="n">
        <v>187.32</v>
      </c>
      <c r="Q26" t="n">
        <v>460.77</v>
      </c>
      <c r="R26" t="n">
        <v>58.62</v>
      </c>
      <c r="S26" t="n">
        <v>32.19</v>
      </c>
      <c r="T26" t="n">
        <v>9247.42</v>
      </c>
      <c r="U26" t="n">
        <v>0.55</v>
      </c>
      <c r="V26" t="n">
        <v>0.74</v>
      </c>
      <c r="W26" t="n">
        <v>1.48</v>
      </c>
      <c r="X26" t="n">
        <v>0.5600000000000001</v>
      </c>
      <c r="Y26" t="n">
        <v>1</v>
      </c>
      <c r="Z26" t="n">
        <v>10</v>
      </c>
      <c r="AA26" t="n">
        <v>186.4745629318732</v>
      </c>
      <c r="AB26" t="n">
        <v>255.1427236803789</v>
      </c>
      <c r="AC26" t="n">
        <v>230.7922602274596</v>
      </c>
      <c r="AD26" t="n">
        <v>186474.5629318732</v>
      </c>
      <c r="AE26" t="n">
        <v>255142.7236803789</v>
      </c>
      <c r="AF26" t="n">
        <v>5.746581365794257e-06</v>
      </c>
      <c r="AG26" t="n">
        <v>4.583333333333333</v>
      </c>
      <c r="AH26" t="n">
        <v>230792.2602274596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6.3377</v>
      </c>
      <c r="E27" t="n">
        <v>15.78</v>
      </c>
      <c r="F27" t="n">
        <v>12.08</v>
      </c>
      <c r="G27" t="n">
        <v>36.23</v>
      </c>
      <c r="H27" t="n">
        <v>0.51</v>
      </c>
      <c r="I27" t="n">
        <v>20</v>
      </c>
      <c r="J27" t="n">
        <v>253.81</v>
      </c>
      <c r="K27" t="n">
        <v>58.47</v>
      </c>
      <c r="L27" t="n">
        <v>7.25</v>
      </c>
      <c r="M27" t="n">
        <v>18</v>
      </c>
      <c r="N27" t="n">
        <v>63.08</v>
      </c>
      <c r="O27" t="n">
        <v>31537.13</v>
      </c>
      <c r="P27" t="n">
        <v>187.04</v>
      </c>
      <c r="Q27" t="n">
        <v>460.72</v>
      </c>
      <c r="R27" t="n">
        <v>58.1</v>
      </c>
      <c r="S27" t="n">
        <v>32.19</v>
      </c>
      <c r="T27" t="n">
        <v>8990.469999999999</v>
      </c>
      <c r="U27" t="n">
        <v>0.55</v>
      </c>
      <c r="V27" t="n">
        <v>0.74</v>
      </c>
      <c r="W27" t="n">
        <v>1.48</v>
      </c>
      <c r="X27" t="n">
        <v>0.54</v>
      </c>
      <c r="Y27" t="n">
        <v>1</v>
      </c>
      <c r="Z27" t="n">
        <v>10</v>
      </c>
      <c r="AA27" t="n">
        <v>185.9729186974251</v>
      </c>
      <c r="AB27" t="n">
        <v>254.4563519078256</v>
      </c>
      <c r="AC27" t="n">
        <v>230.1713948135498</v>
      </c>
      <c r="AD27" t="n">
        <v>185972.918697425</v>
      </c>
      <c r="AE27" t="n">
        <v>254456.3519078257</v>
      </c>
      <c r="AF27" t="n">
        <v>5.769156603461841e-06</v>
      </c>
      <c r="AG27" t="n">
        <v>4.565972222222222</v>
      </c>
      <c r="AH27" t="n">
        <v>230171.3948135498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6.3611</v>
      </c>
      <c r="E28" t="n">
        <v>15.72</v>
      </c>
      <c r="F28" t="n">
        <v>12.07</v>
      </c>
      <c r="G28" t="n">
        <v>38.1</v>
      </c>
      <c r="H28" t="n">
        <v>0.52</v>
      </c>
      <c r="I28" t="n">
        <v>19</v>
      </c>
      <c r="J28" t="n">
        <v>254.26</v>
      </c>
      <c r="K28" t="n">
        <v>58.47</v>
      </c>
      <c r="L28" t="n">
        <v>7.5</v>
      </c>
      <c r="M28" t="n">
        <v>17</v>
      </c>
      <c r="N28" t="n">
        <v>63.29</v>
      </c>
      <c r="O28" t="n">
        <v>31593.16</v>
      </c>
      <c r="P28" t="n">
        <v>186.6</v>
      </c>
      <c r="Q28" t="n">
        <v>460.75</v>
      </c>
      <c r="R28" t="n">
        <v>57.72</v>
      </c>
      <c r="S28" t="n">
        <v>32.19</v>
      </c>
      <c r="T28" t="n">
        <v>8805.110000000001</v>
      </c>
      <c r="U28" t="n">
        <v>0.5600000000000001</v>
      </c>
      <c r="V28" t="n">
        <v>0.74</v>
      </c>
      <c r="W28" t="n">
        <v>1.48</v>
      </c>
      <c r="X28" t="n">
        <v>0.53</v>
      </c>
      <c r="Y28" t="n">
        <v>1</v>
      </c>
      <c r="Z28" t="n">
        <v>10</v>
      </c>
      <c r="AA28" t="n">
        <v>185.4352188866612</v>
      </c>
      <c r="AB28" t="n">
        <v>253.7206473050974</v>
      </c>
      <c r="AC28" t="n">
        <v>229.5059048255378</v>
      </c>
      <c r="AD28" t="n">
        <v>185435.2188866612</v>
      </c>
      <c r="AE28" t="n">
        <v>253720.6473050974</v>
      </c>
      <c r="AF28" t="n">
        <v>5.790457432551418e-06</v>
      </c>
      <c r="AG28" t="n">
        <v>4.548611111111112</v>
      </c>
      <c r="AH28" t="n">
        <v>229505.9048255378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6.3682</v>
      </c>
      <c r="E29" t="n">
        <v>15.7</v>
      </c>
      <c r="F29" t="n">
        <v>12.05</v>
      </c>
      <c r="G29" t="n">
        <v>38.05</v>
      </c>
      <c r="H29" t="n">
        <v>0.54</v>
      </c>
      <c r="I29" t="n">
        <v>19</v>
      </c>
      <c r="J29" t="n">
        <v>254.72</v>
      </c>
      <c r="K29" t="n">
        <v>58.47</v>
      </c>
      <c r="L29" t="n">
        <v>7.75</v>
      </c>
      <c r="M29" t="n">
        <v>17</v>
      </c>
      <c r="N29" t="n">
        <v>63.49</v>
      </c>
      <c r="O29" t="n">
        <v>31649.26</v>
      </c>
      <c r="P29" t="n">
        <v>185.89</v>
      </c>
      <c r="Q29" t="n">
        <v>460.7</v>
      </c>
      <c r="R29" t="n">
        <v>57.4</v>
      </c>
      <c r="S29" t="n">
        <v>32.19</v>
      </c>
      <c r="T29" t="n">
        <v>8647.469999999999</v>
      </c>
      <c r="U29" t="n">
        <v>0.5600000000000001</v>
      </c>
      <c r="V29" t="n">
        <v>0.74</v>
      </c>
      <c r="W29" t="n">
        <v>1.47</v>
      </c>
      <c r="X29" t="n">
        <v>0.51</v>
      </c>
      <c r="Y29" t="n">
        <v>1</v>
      </c>
      <c r="Z29" t="n">
        <v>10</v>
      </c>
      <c r="AA29" t="n">
        <v>185.0204332487218</v>
      </c>
      <c r="AB29" t="n">
        <v>253.1531192962181</v>
      </c>
      <c r="AC29" t="n">
        <v>228.9925408932952</v>
      </c>
      <c r="AD29" t="n">
        <v>185020.4332487218</v>
      </c>
      <c r="AE29" t="n">
        <v>253153.1192962181</v>
      </c>
      <c r="AF29" t="n">
        <v>5.796920504625605e-06</v>
      </c>
      <c r="AG29" t="n">
        <v>4.542824074074074</v>
      </c>
      <c r="AH29" t="n">
        <v>228992.5408932952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6.3965</v>
      </c>
      <c r="E30" t="n">
        <v>15.63</v>
      </c>
      <c r="F30" t="n">
        <v>12.03</v>
      </c>
      <c r="G30" t="n">
        <v>40.09</v>
      </c>
      <c r="H30" t="n">
        <v>0.5600000000000001</v>
      </c>
      <c r="I30" t="n">
        <v>18</v>
      </c>
      <c r="J30" t="n">
        <v>255.17</v>
      </c>
      <c r="K30" t="n">
        <v>58.47</v>
      </c>
      <c r="L30" t="n">
        <v>8</v>
      </c>
      <c r="M30" t="n">
        <v>16</v>
      </c>
      <c r="N30" t="n">
        <v>63.7</v>
      </c>
      <c r="O30" t="n">
        <v>31705.44</v>
      </c>
      <c r="P30" t="n">
        <v>185.48</v>
      </c>
      <c r="Q30" t="n">
        <v>460.69</v>
      </c>
      <c r="R30" t="n">
        <v>56.53</v>
      </c>
      <c r="S30" t="n">
        <v>32.19</v>
      </c>
      <c r="T30" t="n">
        <v>8219.52</v>
      </c>
      <c r="U30" t="n">
        <v>0.57</v>
      </c>
      <c r="V30" t="n">
        <v>0.74</v>
      </c>
      <c r="W30" t="n">
        <v>1.48</v>
      </c>
      <c r="X30" t="n">
        <v>0.49</v>
      </c>
      <c r="Y30" t="n">
        <v>1</v>
      </c>
      <c r="Z30" t="n">
        <v>10</v>
      </c>
      <c r="AA30" t="n">
        <v>184.4086079759167</v>
      </c>
      <c r="AB30" t="n">
        <v>252.3159929661406</v>
      </c>
      <c r="AC30" t="n">
        <v>228.2353087252458</v>
      </c>
      <c r="AD30" t="n">
        <v>184408.6079759166</v>
      </c>
      <c r="AE30" t="n">
        <v>252315.9929661406</v>
      </c>
      <c r="AF30" t="n">
        <v>5.822681763738212e-06</v>
      </c>
      <c r="AG30" t="n">
        <v>4.522569444444445</v>
      </c>
      <c r="AH30" t="n">
        <v>228235.3087252458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6.4321</v>
      </c>
      <c r="E31" t="n">
        <v>15.55</v>
      </c>
      <c r="F31" t="n">
        <v>11.99</v>
      </c>
      <c r="G31" t="n">
        <v>42.31</v>
      </c>
      <c r="H31" t="n">
        <v>0.57</v>
      </c>
      <c r="I31" t="n">
        <v>17</v>
      </c>
      <c r="J31" t="n">
        <v>255.63</v>
      </c>
      <c r="K31" t="n">
        <v>58.47</v>
      </c>
      <c r="L31" t="n">
        <v>8.25</v>
      </c>
      <c r="M31" t="n">
        <v>15</v>
      </c>
      <c r="N31" t="n">
        <v>63.91</v>
      </c>
      <c r="O31" t="n">
        <v>31761.69</v>
      </c>
      <c r="P31" t="n">
        <v>183.92</v>
      </c>
      <c r="Q31" t="n">
        <v>460.7</v>
      </c>
      <c r="R31" t="n">
        <v>55.3</v>
      </c>
      <c r="S31" t="n">
        <v>32.19</v>
      </c>
      <c r="T31" t="n">
        <v>7608.96</v>
      </c>
      <c r="U31" t="n">
        <v>0.58</v>
      </c>
      <c r="V31" t="n">
        <v>0.75</v>
      </c>
      <c r="W31" t="n">
        <v>1.47</v>
      </c>
      <c r="X31" t="n">
        <v>0.45</v>
      </c>
      <c r="Y31" t="n">
        <v>1</v>
      </c>
      <c r="Z31" t="n">
        <v>10</v>
      </c>
      <c r="AA31" t="n">
        <v>183.0543694529021</v>
      </c>
      <c r="AB31" t="n">
        <v>250.4630640741659</v>
      </c>
      <c r="AC31" t="n">
        <v>226.5592207661186</v>
      </c>
      <c r="AD31" t="n">
        <v>183054.3694529021</v>
      </c>
      <c r="AE31" t="n">
        <v>250463.0640741659</v>
      </c>
      <c r="AF31" t="n">
        <v>5.855088153293295e-06</v>
      </c>
      <c r="AG31" t="n">
        <v>4.499421296296297</v>
      </c>
      <c r="AH31" t="n">
        <v>226559.2207661186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6.4365</v>
      </c>
      <c r="E32" t="n">
        <v>15.54</v>
      </c>
      <c r="F32" t="n">
        <v>11.98</v>
      </c>
      <c r="G32" t="n">
        <v>42.27</v>
      </c>
      <c r="H32" t="n">
        <v>0.59</v>
      </c>
      <c r="I32" t="n">
        <v>17</v>
      </c>
      <c r="J32" t="n">
        <v>256.09</v>
      </c>
      <c r="K32" t="n">
        <v>58.47</v>
      </c>
      <c r="L32" t="n">
        <v>8.5</v>
      </c>
      <c r="M32" t="n">
        <v>15</v>
      </c>
      <c r="N32" t="n">
        <v>64.11</v>
      </c>
      <c r="O32" t="n">
        <v>31818.02</v>
      </c>
      <c r="P32" t="n">
        <v>184.03</v>
      </c>
      <c r="Q32" t="n">
        <v>460.69</v>
      </c>
      <c r="R32" t="n">
        <v>54.89</v>
      </c>
      <c r="S32" t="n">
        <v>32.19</v>
      </c>
      <c r="T32" t="n">
        <v>7402.78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183.012904469631</v>
      </c>
      <c r="AB32" t="n">
        <v>250.4063298547484</v>
      </c>
      <c r="AC32" t="n">
        <v>226.5079011809753</v>
      </c>
      <c r="AD32" t="n">
        <v>183012.904469631</v>
      </c>
      <c r="AE32" t="n">
        <v>250406.3298547484</v>
      </c>
      <c r="AF32" t="n">
        <v>5.859093437395608e-06</v>
      </c>
      <c r="AG32" t="n">
        <v>4.496527777777778</v>
      </c>
      <c r="AH32" t="n">
        <v>226507.9011809753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6.458</v>
      </c>
      <c r="E33" t="n">
        <v>15.48</v>
      </c>
      <c r="F33" t="n">
        <v>11.97</v>
      </c>
      <c r="G33" t="n">
        <v>44.9</v>
      </c>
      <c r="H33" t="n">
        <v>0.61</v>
      </c>
      <c r="I33" t="n">
        <v>16</v>
      </c>
      <c r="J33" t="n">
        <v>256.54</v>
      </c>
      <c r="K33" t="n">
        <v>58.47</v>
      </c>
      <c r="L33" t="n">
        <v>8.75</v>
      </c>
      <c r="M33" t="n">
        <v>14</v>
      </c>
      <c r="N33" t="n">
        <v>64.31999999999999</v>
      </c>
      <c r="O33" t="n">
        <v>31874.43</v>
      </c>
      <c r="P33" t="n">
        <v>183.36</v>
      </c>
      <c r="Q33" t="n">
        <v>460.7</v>
      </c>
      <c r="R33" t="n">
        <v>54.8</v>
      </c>
      <c r="S33" t="n">
        <v>32.19</v>
      </c>
      <c r="T33" t="n">
        <v>7362.88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182.4344643557511</v>
      </c>
      <c r="AB33" t="n">
        <v>249.6148825719615</v>
      </c>
      <c r="AC33" t="n">
        <v>225.7919885160541</v>
      </c>
      <c r="AD33" t="n">
        <v>182434.4643557511</v>
      </c>
      <c r="AE33" t="n">
        <v>249614.8825719615</v>
      </c>
      <c r="AF33" t="n">
        <v>5.878664711986458e-06</v>
      </c>
      <c r="AG33" t="n">
        <v>4.479166666666667</v>
      </c>
      <c r="AH33" t="n">
        <v>225791.9885160541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6.4604</v>
      </c>
      <c r="E34" t="n">
        <v>15.48</v>
      </c>
      <c r="F34" t="n">
        <v>11.97</v>
      </c>
      <c r="G34" t="n">
        <v>44.87</v>
      </c>
      <c r="H34" t="n">
        <v>0.62</v>
      </c>
      <c r="I34" t="n">
        <v>16</v>
      </c>
      <c r="J34" t="n">
        <v>257</v>
      </c>
      <c r="K34" t="n">
        <v>58.47</v>
      </c>
      <c r="L34" t="n">
        <v>9</v>
      </c>
      <c r="M34" t="n">
        <v>14</v>
      </c>
      <c r="N34" t="n">
        <v>64.53</v>
      </c>
      <c r="O34" t="n">
        <v>31931.04</v>
      </c>
      <c r="P34" t="n">
        <v>183.06</v>
      </c>
      <c r="Q34" t="n">
        <v>460.7</v>
      </c>
      <c r="R34" t="n">
        <v>54.52</v>
      </c>
      <c r="S34" t="n">
        <v>32.19</v>
      </c>
      <c r="T34" t="n">
        <v>7222.01</v>
      </c>
      <c r="U34" t="n">
        <v>0.59</v>
      </c>
      <c r="V34" t="n">
        <v>0.75</v>
      </c>
      <c r="W34" t="n">
        <v>1.48</v>
      </c>
      <c r="X34" t="n">
        <v>0.43</v>
      </c>
      <c r="Y34" t="n">
        <v>1</v>
      </c>
      <c r="Z34" t="n">
        <v>10</v>
      </c>
      <c r="AA34" t="n">
        <v>182.2879896273891</v>
      </c>
      <c r="AB34" t="n">
        <v>249.4144693866077</v>
      </c>
      <c r="AC34" t="n">
        <v>225.6107024838288</v>
      </c>
      <c r="AD34" t="n">
        <v>182287.9896273891</v>
      </c>
      <c r="AE34" t="n">
        <v>249414.4693866078</v>
      </c>
      <c r="AF34" t="n">
        <v>5.880849412405901e-06</v>
      </c>
      <c r="AG34" t="n">
        <v>4.479166666666667</v>
      </c>
      <c r="AH34" t="n">
        <v>225610.7024838288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6.4642</v>
      </c>
      <c r="E35" t="n">
        <v>15.47</v>
      </c>
      <c r="F35" t="n">
        <v>11.96</v>
      </c>
      <c r="G35" t="n">
        <v>44.84</v>
      </c>
      <c r="H35" t="n">
        <v>0.64</v>
      </c>
      <c r="I35" t="n">
        <v>16</v>
      </c>
      <c r="J35" t="n">
        <v>257.46</v>
      </c>
      <c r="K35" t="n">
        <v>58.47</v>
      </c>
      <c r="L35" t="n">
        <v>9.25</v>
      </c>
      <c r="M35" t="n">
        <v>14</v>
      </c>
      <c r="N35" t="n">
        <v>64.73999999999999</v>
      </c>
      <c r="O35" t="n">
        <v>31987.61</v>
      </c>
      <c r="P35" t="n">
        <v>182.8</v>
      </c>
      <c r="Q35" t="n">
        <v>460.7</v>
      </c>
      <c r="R35" t="n">
        <v>54.3</v>
      </c>
      <c r="S35" t="n">
        <v>32.19</v>
      </c>
      <c r="T35" t="n">
        <v>7110.05</v>
      </c>
      <c r="U35" t="n">
        <v>0.59</v>
      </c>
      <c r="V35" t="n">
        <v>0.75</v>
      </c>
      <c r="W35" t="n">
        <v>1.47</v>
      </c>
      <c r="X35" t="n">
        <v>0.42</v>
      </c>
      <c r="Y35" t="n">
        <v>1</v>
      </c>
      <c r="Z35" t="n">
        <v>10</v>
      </c>
      <c r="AA35" t="n">
        <v>182.1173061218069</v>
      </c>
      <c r="AB35" t="n">
        <v>249.1809326842456</v>
      </c>
      <c r="AC35" t="n">
        <v>225.3994541965692</v>
      </c>
      <c r="AD35" t="n">
        <v>182117.3061218069</v>
      </c>
      <c r="AE35" t="n">
        <v>249180.9326842456</v>
      </c>
      <c r="AF35" t="n">
        <v>5.884308521403355e-06</v>
      </c>
      <c r="AG35" t="n">
        <v>4.476273148148148</v>
      </c>
      <c r="AH35" t="n">
        <v>225399.4541965692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6.4875</v>
      </c>
      <c r="E36" t="n">
        <v>15.41</v>
      </c>
      <c r="F36" t="n">
        <v>11.95</v>
      </c>
      <c r="G36" t="n">
        <v>47.8</v>
      </c>
      <c r="H36" t="n">
        <v>0.66</v>
      </c>
      <c r="I36" t="n">
        <v>15</v>
      </c>
      <c r="J36" t="n">
        <v>257.92</v>
      </c>
      <c r="K36" t="n">
        <v>58.47</v>
      </c>
      <c r="L36" t="n">
        <v>9.5</v>
      </c>
      <c r="M36" t="n">
        <v>13</v>
      </c>
      <c r="N36" t="n">
        <v>64.95</v>
      </c>
      <c r="O36" t="n">
        <v>32044.25</v>
      </c>
      <c r="P36" t="n">
        <v>182.45</v>
      </c>
      <c r="Q36" t="n">
        <v>460.69</v>
      </c>
      <c r="R36" t="n">
        <v>54.12</v>
      </c>
      <c r="S36" t="n">
        <v>32.19</v>
      </c>
      <c r="T36" t="n">
        <v>7025.75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181.6383403090686</v>
      </c>
      <c r="AB36" t="n">
        <v>248.5255905287771</v>
      </c>
      <c r="AC36" t="n">
        <v>224.8066569766398</v>
      </c>
      <c r="AD36" t="n">
        <v>181638.3403090686</v>
      </c>
      <c r="AE36" t="n">
        <v>248525.5905287771</v>
      </c>
      <c r="AF36" t="n">
        <v>5.905518321308786e-06</v>
      </c>
      <c r="AG36" t="n">
        <v>4.458912037037037</v>
      </c>
      <c r="AH36" t="n">
        <v>224806.6569766398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6.4969</v>
      </c>
      <c r="E37" t="n">
        <v>15.39</v>
      </c>
      <c r="F37" t="n">
        <v>11.93</v>
      </c>
      <c r="G37" t="n">
        <v>47.71</v>
      </c>
      <c r="H37" t="n">
        <v>0.67</v>
      </c>
      <c r="I37" t="n">
        <v>15</v>
      </c>
      <c r="J37" t="n">
        <v>258.38</v>
      </c>
      <c r="K37" t="n">
        <v>58.47</v>
      </c>
      <c r="L37" t="n">
        <v>9.75</v>
      </c>
      <c r="M37" t="n">
        <v>13</v>
      </c>
      <c r="N37" t="n">
        <v>65.16</v>
      </c>
      <c r="O37" t="n">
        <v>32100.97</v>
      </c>
      <c r="P37" t="n">
        <v>182.12</v>
      </c>
      <c r="Q37" t="n">
        <v>460.69</v>
      </c>
      <c r="R37" t="n">
        <v>53.35</v>
      </c>
      <c r="S37" t="n">
        <v>32.19</v>
      </c>
      <c r="T37" t="n">
        <v>6641.8</v>
      </c>
      <c r="U37" t="n">
        <v>0.6</v>
      </c>
      <c r="V37" t="n">
        <v>0.75</v>
      </c>
      <c r="W37" t="n">
        <v>1.47</v>
      </c>
      <c r="X37" t="n">
        <v>0.39</v>
      </c>
      <c r="Y37" t="n">
        <v>1</v>
      </c>
      <c r="Z37" t="n">
        <v>10</v>
      </c>
      <c r="AA37" t="n">
        <v>181.344928181404</v>
      </c>
      <c r="AB37" t="n">
        <v>248.124131111277</v>
      </c>
      <c r="AC37" t="n">
        <v>224.4435122824941</v>
      </c>
      <c r="AD37" t="n">
        <v>181344.928181404</v>
      </c>
      <c r="AE37" t="n">
        <v>248124.131111277</v>
      </c>
      <c r="AF37" t="n">
        <v>5.914075064618275e-06</v>
      </c>
      <c r="AG37" t="n">
        <v>4.453125</v>
      </c>
      <c r="AH37" t="n">
        <v>224443.512282494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6.5281</v>
      </c>
      <c r="E38" t="n">
        <v>15.32</v>
      </c>
      <c r="F38" t="n">
        <v>11.9</v>
      </c>
      <c r="G38" t="n">
        <v>51</v>
      </c>
      <c r="H38" t="n">
        <v>0.6899999999999999</v>
      </c>
      <c r="I38" t="n">
        <v>14</v>
      </c>
      <c r="J38" t="n">
        <v>258.84</v>
      </c>
      <c r="K38" t="n">
        <v>58.47</v>
      </c>
      <c r="L38" t="n">
        <v>10</v>
      </c>
      <c r="M38" t="n">
        <v>12</v>
      </c>
      <c r="N38" t="n">
        <v>65.37</v>
      </c>
      <c r="O38" t="n">
        <v>32157.77</v>
      </c>
      <c r="P38" t="n">
        <v>181.24</v>
      </c>
      <c r="Q38" t="n">
        <v>460.69</v>
      </c>
      <c r="R38" t="n">
        <v>52.43</v>
      </c>
      <c r="S38" t="n">
        <v>32.19</v>
      </c>
      <c r="T38" t="n">
        <v>6187.45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180.5268896020603</v>
      </c>
      <c r="AB38" t="n">
        <v>247.0048546377045</v>
      </c>
      <c r="AC38" t="n">
        <v>223.4310579846445</v>
      </c>
      <c r="AD38" t="n">
        <v>180526.8896020603</v>
      </c>
      <c r="AE38" t="n">
        <v>247004.8546377045</v>
      </c>
      <c r="AF38" t="n">
        <v>5.942476170071043e-06</v>
      </c>
      <c r="AG38" t="n">
        <v>4.432870370370371</v>
      </c>
      <c r="AH38" t="n">
        <v>223431.0579846445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6.5293</v>
      </c>
      <c r="E39" t="n">
        <v>15.32</v>
      </c>
      <c r="F39" t="n">
        <v>11.9</v>
      </c>
      <c r="G39" t="n">
        <v>50.99</v>
      </c>
      <c r="H39" t="n">
        <v>0.7</v>
      </c>
      <c r="I39" t="n">
        <v>14</v>
      </c>
      <c r="J39" t="n">
        <v>259.3</v>
      </c>
      <c r="K39" t="n">
        <v>58.47</v>
      </c>
      <c r="L39" t="n">
        <v>10.25</v>
      </c>
      <c r="M39" t="n">
        <v>12</v>
      </c>
      <c r="N39" t="n">
        <v>65.58</v>
      </c>
      <c r="O39" t="n">
        <v>32214.64</v>
      </c>
      <c r="P39" t="n">
        <v>181.18</v>
      </c>
      <c r="Q39" t="n">
        <v>460.72</v>
      </c>
      <c r="R39" t="n">
        <v>52.41</v>
      </c>
      <c r="S39" t="n">
        <v>32.19</v>
      </c>
      <c r="T39" t="n">
        <v>6177.76</v>
      </c>
      <c r="U39" t="n">
        <v>0.61</v>
      </c>
      <c r="V39" t="n">
        <v>0.75</v>
      </c>
      <c r="W39" t="n">
        <v>1.47</v>
      </c>
      <c r="X39" t="n">
        <v>0.36</v>
      </c>
      <c r="Y39" t="n">
        <v>1</v>
      </c>
      <c r="Z39" t="n">
        <v>10</v>
      </c>
      <c r="AA39" t="n">
        <v>180.488114352773</v>
      </c>
      <c r="AB39" t="n">
        <v>246.9518006309863</v>
      </c>
      <c r="AC39" t="n">
        <v>223.3830673778657</v>
      </c>
      <c r="AD39" t="n">
        <v>180488.114352773</v>
      </c>
      <c r="AE39" t="n">
        <v>246951.8006309863</v>
      </c>
      <c r="AF39" t="n">
        <v>5.943568520280765e-06</v>
      </c>
      <c r="AG39" t="n">
        <v>4.432870370370371</v>
      </c>
      <c r="AH39" t="n">
        <v>223383.0673778657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6.5228</v>
      </c>
      <c r="E40" t="n">
        <v>15.33</v>
      </c>
      <c r="F40" t="n">
        <v>11.91</v>
      </c>
      <c r="G40" t="n">
        <v>51.05</v>
      </c>
      <c r="H40" t="n">
        <v>0.72</v>
      </c>
      <c r="I40" t="n">
        <v>14</v>
      </c>
      <c r="J40" t="n">
        <v>259.76</v>
      </c>
      <c r="K40" t="n">
        <v>58.47</v>
      </c>
      <c r="L40" t="n">
        <v>10.5</v>
      </c>
      <c r="M40" t="n">
        <v>12</v>
      </c>
      <c r="N40" t="n">
        <v>65.79000000000001</v>
      </c>
      <c r="O40" t="n">
        <v>32271.6</v>
      </c>
      <c r="P40" t="n">
        <v>180.92</v>
      </c>
      <c r="Q40" t="n">
        <v>460.69</v>
      </c>
      <c r="R40" t="n">
        <v>52.84</v>
      </c>
      <c r="S40" t="n">
        <v>32.19</v>
      </c>
      <c r="T40" t="n">
        <v>6393.73</v>
      </c>
      <c r="U40" t="n">
        <v>0.61</v>
      </c>
      <c r="V40" t="n">
        <v>0.75</v>
      </c>
      <c r="W40" t="n">
        <v>1.47</v>
      </c>
      <c r="X40" t="n">
        <v>0.38</v>
      </c>
      <c r="Y40" t="n">
        <v>1</v>
      </c>
      <c r="Z40" t="n">
        <v>10</v>
      </c>
      <c r="AA40" t="n">
        <v>180.5006577040418</v>
      </c>
      <c r="AB40" t="n">
        <v>246.9689629975659</v>
      </c>
      <c r="AC40" t="n">
        <v>223.3985917922665</v>
      </c>
      <c r="AD40" t="n">
        <v>180500.6577040418</v>
      </c>
      <c r="AE40" t="n">
        <v>246968.9629975659</v>
      </c>
      <c r="AF40" t="n">
        <v>5.937651623311439e-06</v>
      </c>
      <c r="AG40" t="n">
        <v>4.435763888888889</v>
      </c>
      <c r="AH40" t="n">
        <v>223398.5917922665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6.5564</v>
      </c>
      <c r="E41" t="n">
        <v>15.25</v>
      </c>
      <c r="F41" t="n">
        <v>11.88</v>
      </c>
      <c r="G41" t="n">
        <v>54.84</v>
      </c>
      <c r="H41" t="n">
        <v>0.74</v>
      </c>
      <c r="I41" t="n">
        <v>13</v>
      </c>
      <c r="J41" t="n">
        <v>260.23</v>
      </c>
      <c r="K41" t="n">
        <v>58.47</v>
      </c>
      <c r="L41" t="n">
        <v>10.75</v>
      </c>
      <c r="M41" t="n">
        <v>11</v>
      </c>
      <c r="N41" t="n">
        <v>66</v>
      </c>
      <c r="O41" t="n">
        <v>32328.64</v>
      </c>
      <c r="P41" t="n">
        <v>179.94</v>
      </c>
      <c r="Q41" t="n">
        <v>460.69</v>
      </c>
      <c r="R41" t="n">
        <v>52.02</v>
      </c>
      <c r="S41" t="n">
        <v>32.19</v>
      </c>
      <c r="T41" t="n">
        <v>5988.55</v>
      </c>
      <c r="U41" t="n">
        <v>0.62</v>
      </c>
      <c r="V41" t="n">
        <v>0.75</v>
      </c>
      <c r="W41" t="n">
        <v>1.46</v>
      </c>
      <c r="X41" t="n">
        <v>0.35</v>
      </c>
      <c r="Y41" t="n">
        <v>1</v>
      </c>
      <c r="Z41" t="n">
        <v>10</v>
      </c>
      <c r="AA41" t="n">
        <v>179.6203253631735</v>
      </c>
      <c r="AB41" t="n">
        <v>245.7644534512686</v>
      </c>
      <c r="AC41" t="n">
        <v>222.3090389465277</v>
      </c>
      <c r="AD41" t="n">
        <v>179620.3253631735</v>
      </c>
      <c r="AE41" t="n">
        <v>245764.4534512686</v>
      </c>
      <c r="AF41" t="n">
        <v>5.968237429183649e-06</v>
      </c>
      <c r="AG41" t="n">
        <v>4.412615740740741</v>
      </c>
      <c r="AH41" t="n">
        <v>222309.0389465277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6.5528</v>
      </c>
      <c r="E42" t="n">
        <v>15.26</v>
      </c>
      <c r="F42" t="n">
        <v>11.89</v>
      </c>
      <c r="G42" t="n">
        <v>54.88</v>
      </c>
      <c r="H42" t="n">
        <v>0.75</v>
      </c>
      <c r="I42" t="n">
        <v>13</v>
      </c>
      <c r="J42" t="n">
        <v>260.69</v>
      </c>
      <c r="K42" t="n">
        <v>58.47</v>
      </c>
      <c r="L42" t="n">
        <v>11</v>
      </c>
      <c r="M42" t="n">
        <v>11</v>
      </c>
      <c r="N42" t="n">
        <v>66.20999999999999</v>
      </c>
      <c r="O42" t="n">
        <v>32385.75</v>
      </c>
      <c r="P42" t="n">
        <v>180.36</v>
      </c>
      <c r="Q42" t="n">
        <v>460.69</v>
      </c>
      <c r="R42" t="n">
        <v>52.09</v>
      </c>
      <c r="S42" t="n">
        <v>32.19</v>
      </c>
      <c r="T42" t="n">
        <v>6020.07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179.8434896342845</v>
      </c>
      <c r="AB42" t="n">
        <v>246.0697966523153</v>
      </c>
      <c r="AC42" t="n">
        <v>222.5852406210184</v>
      </c>
      <c r="AD42" t="n">
        <v>179843.4896342845</v>
      </c>
      <c r="AE42" t="n">
        <v>246069.7966523153</v>
      </c>
      <c r="AF42" t="n">
        <v>5.964960378554485e-06</v>
      </c>
      <c r="AG42" t="n">
        <v>4.41550925925926</v>
      </c>
      <c r="AH42" t="n">
        <v>222585.2406210184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6.5579</v>
      </c>
      <c r="E43" t="n">
        <v>15.25</v>
      </c>
      <c r="F43" t="n">
        <v>11.88</v>
      </c>
      <c r="G43" t="n">
        <v>54.82</v>
      </c>
      <c r="H43" t="n">
        <v>0.77</v>
      </c>
      <c r="I43" t="n">
        <v>13</v>
      </c>
      <c r="J43" t="n">
        <v>261.15</v>
      </c>
      <c r="K43" t="n">
        <v>58.47</v>
      </c>
      <c r="L43" t="n">
        <v>11.25</v>
      </c>
      <c r="M43" t="n">
        <v>11</v>
      </c>
      <c r="N43" t="n">
        <v>66.43000000000001</v>
      </c>
      <c r="O43" t="n">
        <v>32442.95</v>
      </c>
      <c r="P43" t="n">
        <v>180</v>
      </c>
      <c r="Q43" t="n">
        <v>460.72</v>
      </c>
      <c r="R43" t="n">
        <v>51.73</v>
      </c>
      <c r="S43" t="n">
        <v>32.19</v>
      </c>
      <c r="T43" t="n">
        <v>5842.01</v>
      </c>
      <c r="U43" t="n">
        <v>0.62</v>
      </c>
      <c r="V43" t="n">
        <v>0.75</v>
      </c>
      <c r="W43" t="n">
        <v>1.47</v>
      </c>
      <c r="X43" t="n">
        <v>0.34</v>
      </c>
      <c r="Y43" t="n">
        <v>1</v>
      </c>
      <c r="Z43" t="n">
        <v>10</v>
      </c>
      <c r="AA43" t="n">
        <v>179.6220649926907</v>
      </c>
      <c r="AB43" t="n">
        <v>245.7668336891211</v>
      </c>
      <c r="AC43" t="n">
        <v>222.3111920178202</v>
      </c>
      <c r="AD43" t="n">
        <v>179622.0649926907</v>
      </c>
      <c r="AE43" t="n">
        <v>245766.8336891211</v>
      </c>
      <c r="AF43" t="n">
        <v>5.969602866945803e-06</v>
      </c>
      <c r="AG43" t="n">
        <v>4.412615740740741</v>
      </c>
      <c r="AH43" t="n">
        <v>222311.1920178202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6.5552</v>
      </c>
      <c r="E44" t="n">
        <v>15.26</v>
      </c>
      <c r="F44" t="n">
        <v>11.88</v>
      </c>
      <c r="G44" t="n">
        <v>54.85</v>
      </c>
      <c r="H44" t="n">
        <v>0.78</v>
      </c>
      <c r="I44" t="n">
        <v>13</v>
      </c>
      <c r="J44" t="n">
        <v>261.62</v>
      </c>
      <c r="K44" t="n">
        <v>58.47</v>
      </c>
      <c r="L44" t="n">
        <v>11.5</v>
      </c>
      <c r="M44" t="n">
        <v>11</v>
      </c>
      <c r="N44" t="n">
        <v>66.64</v>
      </c>
      <c r="O44" t="n">
        <v>32500.22</v>
      </c>
      <c r="P44" t="n">
        <v>179.67</v>
      </c>
      <c r="Q44" t="n">
        <v>460.71</v>
      </c>
      <c r="R44" t="n">
        <v>51.89</v>
      </c>
      <c r="S44" t="n">
        <v>32.19</v>
      </c>
      <c r="T44" t="n">
        <v>5920.78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179.5370225554684</v>
      </c>
      <c r="AB44" t="n">
        <v>245.6504748747061</v>
      </c>
      <c r="AC44" t="n">
        <v>222.2059383253423</v>
      </c>
      <c r="AD44" t="n">
        <v>179537.0225554684</v>
      </c>
      <c r="AE44" t="n">
        <v>245650.4748747061</v>
      </c>
      <c r="AF44" t="n">
        <v>5.967145078973928e-06</v>
      </c>
      <c r="AG44" t="n">
        <v>4.41550925925926</v>
      </c>
      <c r="AH44" t="n">
        <v>222205.9383253423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6.5912</v>
      </c>
      <c r="E45" t="n">
        <v>15.17</v>
      </c>
      <c r="F45" t="n">
        <v>11.85</v>
      </c>
      <c r="G45" t="n">
        <v>59.24</v>
      </c>
      <c r="H45" t="n">
        <v>0.8</v>
      </c>
      <c r="I45" t="n">
        <v>12</v>
      </c>
      <c r="J45" t="n">
        <v>262.08</v>
      </c>
      <c r="K45" t="n">
        <v>58.47</v>
      </c>
      <c r="L45" t="n">
        <v>11.75</v>
      </c>
      <c r="M45" t="n">
        <v>10</v>
      </c>
      <c r="N45" t="n">
        <v>66.86</v>
      </c>
      <c r="O45" t="n">
        <v>32557.58</v>
      </c>
      <c r="P45" t="n">
        <v>178.36</v>
      </c>
      <c r="Q45" t="n">
        <v>460.69</v>
      </c>
      <c r="R45" t="n">
        <v>50.62</v>
      </c>
      <c r="S45" t="n">
        <v>32.19</v>
      </c>
      <c r="T45" t="n">
        <v>5291.43</v>
      </c>
      <c r="U45" t="n">
        <v>0.64</v>
      </c>
      <c r="V45" t="n">
        <v>0.75</v>
      </c>
      <c r="W45" t="n">
        <v>1.47</v>
      </c>
      <c r="X45" t="n">
        <v>0.31</v>
      </c>
      <c r="Y45" t="n">
        <v>1</v>
      </c>
      <c r="Z45" t="n">
        <v>10</v>
      </c>
      <c r="AA45" t="n">
        <v>178.5127289911667</v>
      </c>
      <c r="AB45" t="n">
        <v>244.2489912313864</v>
      </c>
      <c r="AC45" t="n">
        <v>220.9382103139459</v>
      </c>
      <c r="AD45" t="n">
        <v>178512.7289911667</v>
      </c>
      <c r="AE45" t="n">
        <v>244248.9912313864</v>
      </c>
      <c r="AF45" t="n">
        <v>5.999915585265584e-06</v>
      </c>
      <c r="AG45" t="n">
        <v>4.389467592592593</v>
      </c>
      <c r="AH45" t="n">
        <v>220938.210313946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6.594</v>
      </c>
      <c r="E46" t="n">
        <v>15.17</v>
      </c>
      <c r="F46" t="n">
        <v>11.84</v>
      </c>
      <c r="G46" t="n">
        <v>59.21</v>
      </c>
      <c r="H46" t="n">
        <v>0.8100000000000001</v>
      </c>
      <c r="I46" t="n">
        <v>12</v>
      </c>
      <c r="J46" t="n">
        <v>262.55</v>
      </c>
      <c r="K46" t="n">
        <v>58.47</v>
      </c>
      <c r="L46" t="n">
        <v>12</v>
      </c>
      <c r="M46" t="n">
        <v>10</v>
      </c>
      <c r="N46" t="n">
        <v>67.06999999999999</v>
      </c>
      <c r="O46" t="n">
        <v>32615.02</v>
      </c>
      <c r="P46" t="n">
        <v>178.52</v>
      </c>
      <c r="Q46" t="n">
        <v>460.69</v>
      </c>
      <c r="R46" t="n">
        <v>50.58</v>
      </c>
      <c r="S46" t="n">
        <v>32.19</v>
      </c>
      <c r="T46" t="n">
        <v>5273.2</v>
      </c>
      <c r="U46" t="n">
        <v>0.64</v>
      </c>
      <c r="V46" t="n">
        <v>0.75</v>
      </c>
      <c r="W46" t="n">
        <v>1.46</v>
      </c>
      <c r="X46" t="n">
        <v>0.31</v>
      </c>
      <c r="Y46" t="n">
        <v>1</v>
      </c>
      <c r="Z46" t="n">
        <v>10</v>
      </c>
      <c r="AA46" t="n">
        <v>178.5149853953067</v>
      </c>
      <c r="AB46" t="n">
        <v>244.2520785430763</v>
      </c>
      <c r="AC46" t="n">
        <v>220.9410029769412</v>
      </c>
      <c r="AD46" t="n">
        <v>178514.9853953067</v>
      </c>
      <c r="AE46" t="n">
        <v>244252.0785430763</v>
      </c>
      <c r="AF46" t="n">
        <v>6.002464402421602e-06</v>
      </c>
      <c r="AG46" t="n">
        <v>4.389467592592593</v>
      </c>
      <c r="AH46" t="n">
        <v>220941.0029769412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6.5921</v>
      </c>
      <c r="E47" t="n">
        <v>15.17</v>
      </c>
      <c r="F47" t="n">
        <v>11.85</v>
      </c>
      <c r="G47" t="n">
        <v>59.23</v>
      </c>
      <c r="H47" t="n">
        <v>0.83</v>
      </c>
      <c r="I47" t="n">
        <v>12</v>
      </c>
      <c r="J47" t="n">
        <v>263.01</v>
      </c>
      <c r="K47" t="n">
        <v>58.47</v>
      </c>
      <c r="L47" t="n">
        <v>12.25</v>
      </c>
      <c r="M47" t="n">
        <v>10</v>
      </c>
      <c r="N47" t="n">
        <v>67.29000000000001</v>
      </c>
      <c r="O47" t="n">
        <v>32672.53</v>
      </c>
      <c r="P47" t="n">
        <v>178.25</v>
      </c>
      <c r="Q47" t="n">
        <v>460.7</v>
      </c>
      <c r="R47" t="n">
        <v>50.59</v>
      </c>
      <c r="S47" t="n">
        <v>32.19</v>
      </c>
      <c r="T47" t="n">
        <v>5276.54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178.4603510208374</v>
      </c>
      <c r="AB47" t="n">
        <v>244.1773253816289</v>
      </c>
      <c r="AC47" t="n">
        <v>220.8733841523056</v>
      </c>
      <c r="AD47" t="n">
        <v>178460.3510208374</v>
      </c>
      <c r="AE47" t="n">
        <v>244177.3253816289</v>
      </c>
      <c r="AF47" t="n">
        <v>6.000734847922875e-06</v>
      </c>
      <c r="AG47" t="n">
        <v>4.389467592592593</v>
      </c>
      <c r="AH47" t="n">
        <v>220873.3841523056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6.5917</v>
      </c>
      <c r="E48" t="n">
        <v>15.17</v>
      </c>
      <c r="F48" t="n">
        <v>11.85</v>
      </c>
      <c r="G48" t="n">
        <v>59.23</v>
      </c>
      <c r="H48" t="n">
        <v>0.84</v>
      </c>
      <c r="I48" t="n">
        <v>12</v>
      </c>
      <c r="J48" t="n">
        <v>263.48</v>
      </c>
      <c r="K48" t="n">
        <v>58.47</v>
      </c>
      <c r="L48" t="n">
        <v>12.5</v>
      </c>
      <c r="M48" t="n">
        <v>10</v>
      </c>
      <c r="N48" t="n">
        <v>67.51000000000001</v>
      </c>
      <c r="O48" t="n">
        <v>32730.13</v>
      </c>
      <c r="P48" t="n">
        <v>177.4</v>
      </c>
      <c r="Q48" t="n">
        <v>460.69</v>
      </c>
      <c r="R48" t="n">
        <v>50.79</v>
      </c>
      <c r="S48" t="n">
        <v>32.19</v>
      </c>
      <c r="T48" t="n">
        <v>5376.93</v>
      </c>
      <c r="U48" t="n">
        <v>0.63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178.1538050843416</v>
      </c>
      <c r="AB48" t="n">
        <v>243.7578957074633</v>
      </c>
      <c r="AC48" t="n">
        <v>220.4939842575691</v>
      </c>
      <c r="AD48" t="n">
        <v>178153.8050843416</v>
      </c>
      <c r="AE48" t="n">
        <v>243757.8957074633</v>
      </c>
      <c r="AF48" t="n">
        <v>6.000370731186302e-06</v>
      </c>
      <c r="AG48" t="n">
        <v>4.389467592592593</v>
      </c>
      <c r="AH48" t="n">
        <v>220493.984257569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6.6282</v>
      </c>
      <c r="E49" t="n">
        <v>15.09</v>
      </c>
      <c r="F49" t="n">
        <v>11.81</v>
      </c>
      <c r="G49" t="n">
        <v>64.42</v>
      </c>
      <c r="H49" t="n">
        <v>0.86</v>
      </c>
      <c r="I49" t="n">
        <v>11</v>
      </c>
      <c r="J49" t="n">
        <v>263.95</v>
      </c>
      <c r="K49" t="n">
        <v>58.47</v>
      </c>
      <c r="L49" t="n">
        <v>12.75</v>
      </c>
      <c r="M49" t="n">
        <v>9</v>
      </c>
      <c r="N49" t="n">
        <v>67.72</v>
      </c>
      <c r="O49" t="n">
        <v>32787.82</v>
      </c>
      <c r="P49" t="n">
        <v>176.51</v>
      </c>
      <c r="Q49" t="n">
        <v>460.72</v>
      </c>
      <c r="R49" t="n">
        <v>49.41</v>
      </c>
      <c r="S49" t="n">
        <v>32.19</v>
      </c>
      <c r="T49" t="n">
        <v>4694.2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177.2704361817738</v>
      </c>
      <c r="AB49" t="n">
        <v>242.5492314034852</v>
      </c>
      <c r="AC49" t="n">
        <v>219.4006731783912</v>
      </c>
      <c r="AD49" t="n">
        <v>177270.4361817738</v>
      </c>
      <c r="AE49" t="n">
        <v>242549.2314034852</v>
      </c>
      <c r="AF49" t="n">
        <v>6.033596383398674e-06</v>
      </c>
      <c r="AG49" t="n">
        <v>4.366319444444445</v>
      </c>
      <c r="AH49" t="n">
        <v>219400.6731783912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6.6269</v>
      </c>
      <c r="E50" t="n">
        <v>15.09</v>
      </c>
      <c r="F50" t="n">
        <v>11.81</v>
      </c>
      <c r="G50" t="n">
        <v>64.44</v>
      </c>
      <c r="H50" t="n">
        <v>0.87</v>
      </c>
      <c r="I50" t="n">
        <v>11</v>
      </c>
      <c r="J50" t="n">
        <v>264.42</v>
      </c>
      <c r="K50" t="n">
        <v>58.47</v>
      </c>
      <c r="L50" t="n">
        <v>13</v>
      </c>
      <c r="M50" t="n">
        <v>9</v>
      </c>
      <c r="N50" t="n">
        <v>67.94</v>
      </c>
      <c r="O50" t="n">
        <v>32845.58</v>
      </c>
      <c r="P50" t="n">
        <v>176.43</v>
      </c>
      <c r="Q50" t="n">
        <v>460.71</v>
      </c>
      <c r="R50" t="n">
        <v>49.48</v>
      </c>
      <c r="S50" t="n">
        <v>32.19</v>
      </c>
      <c r="T50" t="n">
        <v>4725.77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177.2582639421825</v>
      </c>
      <c r="AB50" t="n">
        <v>242.5325768082751</v>
      </c>
      <c r="AC50" t="n">
        <v>219.385608074373</v>
      </c>
      <c r="AD50" t="n">
        <v>177258.2639421825</v>
      </c>
      <c r="AE50" t="n">
        <v>242532.5768082751</v>
      </c>
      <c r="AF50" t="n">
        <v>6.03241300400481e-06</v>
      </c>
      <c r="AG50" t="n">
        <v>4.366319444444445</v>
      </c>
      <c r="AH50" t="n">
        <v>219385.608074373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6.6254</v>
      </c>
      <c r="E51" t="n">
        <v>15.09</v>
      </c>
      <c r="F51" t="n">
        <v>11.82</v>
      </c>
      <c r="G51" t="n">
        <v>64.45999999999999</v>
      </c>
      <c r="H51" t="n">
        <v>0.89</v>
      </c>
      <c r="I51" t="n">
        <v>11</v>
      </c>
      <c r="J51" t="n">
        <v>264.89</v>
      </c>
      <c r="K51" t="n">
        <v>58.47</v>
      </c>
      <c r="L51" t="n">
        <v>13.25</v>
      </c>
      <c r="M51" t="n">
        <v>9</v>
      </c>
      <c r="N51" t="n">
        <v>68.16</v>
      </c>
      <c r="O51" t="n">
        <v>32903.43</v>
      </c>
      <c r="P51" t="n">
        <v>176.94</v>
      </c>
      <c r="Q51" t="n">
        <v>460.69</v>
      </c>
      <c r="R51" t="n">
        <v>49.68</v>
      </c>
      <c r="S51" t="n">
        <v>32.19</v>
      </c>
      <c r="T51" t="n">
        <v>4828.96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177.4830490534349</v>
      </c>
      <c r="AB51" t="n">
        <v>242.8401377143096</v>
      </c>
      <c r="AC51" t="n">
        <v>219.6638157992002</v>
      </c>
      <c r="AD51" t="n">
        <v>177483.0490534349</v>
      </c>
      <c r="AE51" t="n">
        <v>242840.1377143096</v>
      </c>
      <c r="AF51" t="n">
        <v>6.031047566242657e-06</v>
      </c>
      <c r="AG51" t="n">
        <v>4.366319444444445</v>
      </c>
      <c r="AH51" t="n">
        <v>219663.8157992002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6.6273</v>
      </c>
      <c r="E52" t="n">
        <v>15.09</v>
      </c>
      <c r="F52" t="n">
        <v>11.81</v>
      </c>
      <c r="G52" t="n">
        <v>64.43000000000001</v>
      </c>
      <c r="H52" t="n">
        <v>0.91</v>
      </c>
      <c r="I52" t="n">
        <v>11</v>
      </c>
      <c r="J52" t="n">
        <v>265.36</v>
      </c>
      <c r="K52" t="n">
        <v>58.47</v>
      </c>
      <c r="L52" t="n">
        <v>13.5</v>
      </c>
      <c r="M52" t="n">
        <v>9</v>
      </c>
      <c r="N52" t="n">
        <v>68.38</v>
      </c>
      <c r="O52" t="n">
        <v>32961.36</v>
      </c>
      <c r="P52" t="n">
        <v>176.68</v>
      </c>
      <c r="Q52" t="n">
        <v>460.69</v>
      </c>
      <c r="R52" t="n">
        <v>49.47</v>
      </c>
      <c r="S52" t="n">
        <v>32.19</v>
      </c>
      <c r="T52" t="n">
        <v>4720.13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177.3442643847823</v>
      </c>
      <c r="AB52" t="n">
        <v>242.6502464079118</v>
      </c>
      <c r="AC52" t="n">
        <v>219.4920474525708</v>
      </c>
      <c r="AD52" t="n">
        <v>177344.2643847823</v>
      </c>
      <c r="AE52" t="n">
        <v>242650.2464079118</v>
      </c>
      <c r="AF52" t="n">
        <v>6.032777120741383e-06</v>
      </c>
      <c r="AG52" t="n">
        <v>4.366319444444445</v>
      </c>
      <c r="AH52" t="n">
        <v>219492.0474525708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6.6242</v>
      </c>
      <c r="E53" t="n">
        <v>15.1</v>
      </c>
      <c r="F53" t="n">
        <v>11.82</v>
      </c>
      <c r="G53" t="n">
        <v>64.47</v>
      </c>
      <c r="H53" t="n">
        <v>0.92</v>
      </c>
      <c r="I53" t="n">
        <v>11</v>
      </c>
      <c r="J53" t="n">
        <v>265.83</v>
      </c>
      <c r="K53" t="n">
        <v>58.47</v>
      </c>
      <c r="L53" t="n">
        <v>13.75</v>
      </c>
      <c r="M53" t="n">
        <v>9</v>
      </c>
      <c r="N53" t="n">
        <v>68.59999999999999</v>
      </c>
      <c r="O53" t="n">
        <v>33019.37</v>
      </c>
      <c r="P53" t="n">
        <v>176.22</v>
      </c>
      <c r="Q53" t="n">
        <v>460.69</v>
      </c>
      <c r="R53" t="n">
        <v>49.87</v>
      </c>
      <c r="S53" t="n">
        <v>32.19</v>
      </c>
      <c r="T53" t="n">
        <v>4921.8</v>
      </c>
      <c r="U53" t="n">
        <v>0.65</v>
      </c>
      <c r="V53" t="n">
        <v>0.76</v>
      </c>
      <c r="W53" t="n">
        <v>1.46</v>
      </c>
      <c r="X53" t="n">
        <v>0.29</v>
      </c>
      <c r="Y53" t="n">
        <v>1</v>
      </c>
      <c r="Z53" t="n">
        <v>10</v>
      </c>
      <c r="AA53" t="n">
        <v>177.2359213987699</v>
      </c>
      <c r="AB53" t="n">
        <v>242.5020067546944</v>
      </c>
      <c r="AC53" t="n">
        <v>219.3579555838008</v>
      </c>
      <c r="AD53" t="n">
        <v>177235.9213987699</v>
      </c>
      <c r="AE53" t="n">
        <v>242502.0067546944</v>
      </c>
      <c r="AF53" t="n">
        <v>6.029955216032935e-06</v>
      </c>
      <c r="AG53" t="n">
        <v>4.369212962962963</v>
      </c>
      <c r="AH53" t="n">
        <v>219357.9555838008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6.6589</v>
      </c>
      <c r="E54" t="n">
        <v>15.02</v>
      </c>
      <c r="F54" t="n">
        <v>11.79</v>
      </c>
      <c r="G54" t="n">
        <v>70.73</v>
      </c>
      <c r="H54" t="n">
        <v>0.9399999999999999</v>
      </c>
      <c r="I54" t="n">
        <v>10</v>
      </c>
      <c r="J54" t="n">
        <v>266.3</v>
      </c>
      <c r="K54" t="n">
        <v>58.47</v>
      </c>
      <c r="L54" t="n">
        <v>14</v>
      </c>
      <c r="M54" t="n">
        <v>8</v>
      </c>
      <c r="N54" t="n">
        <v>68.81999999999999</v>
      </c>
      <c r="O54" t="n">
        <v>33077.47</v>
      </c>
      <c r="P54" t="n">
        <v>175.34</v>
      </c>
      <c r="Q54" t="n">
        <v>460.69</v>
      </c>
      <c r="R54" t="n">
        <v>48.73</v>
      </c>
      <c r="S54" t="n">
        <v>32.19</v>
      </c>
      <c r="T54" t="n">
        <v>4359.1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176.4076040228311</v>
      </c>
      <c r="AB54" t="n">
        <v>241.368666378152</v>
      </c>
      <c r="AC54" t="n">
        <v>218.332779622142</v>
      </c>
      <c r="AD54" t="n">
        <v>176407.6040228311</v>
      </c>
      <c r="AE54" t="n">
        <v>241368.666378152</v>
      </c>
      <c r="AF54" t="n">
        <v>6.061542342930726e-06</v>
      </c>
      <c r="AG54" t="n">
        <v>4.346064814814815</v>
      </c>
      <c r="AH54" t="n">
        <v>218332.779622142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6.6623</v>
      </c>
      <c r="E55" t="n">
        <v>15.01</v>
      </c>
      <c r="F55" t="n">
        <v>11.78</v>
      </c>
      <c r="G55" t="n">
        <v>70.68000000000001</v>
      </c>
      <c r="H55" t="n">
        <v>0.95</v>
      </c>
      <c r="I55" t="n">
        <v>10</v>
      </c>
      <c r="J55" t="n">
        <v>266.77</v>
      </c>
      <c r="K55" t="n">
        <v>58.47</v>
      </c>
      <c r="L55" t="n">
        <v>14.25</v>
      </c>
      <c r="M55" t="n">
        <v>8</v>
      </c>
      <c r="N55" t="n">
        <v>69.04000000000001</v>
      </c>
      <c r="O55" t="n">
        <v>33135.65</v>
      </c>
      <c r="P55" t="n">
        <v>174.9</v>
      </c>
      <c r="Q55" t="n">
        <v>460.69</v>
      </c>
      <c r="R55" t="n">
        <v>48.49</v>
      </c>
      <c r="S55" t="n">
        <v>32.19</v>
      </c>
      <c r="T55" t="n">
        <v>4235.33</v>
      </c>
      <c r="U55" t="n">
        <v>0.66</v>
      </c>
      <c r="V55" t="n">
        <v>0.76</v>
      </c>
      <c r="W55" t="n">
        <v>1.46</v>
      </c>
      <c r="X55" t="n">
        <v>0.25</v>
      </c>
      <c r="Y55" t="n">
        <v>1</v>
      </c>
      <c r="Z55" t="n">
        <v>10</v>
      </c>
      <c r="AA55" t="n">
        <v>176.1851624529442</v>
      </c>
      <c r="AB55" t="n">
        <v>241.0643120088035</v>
      </c>
      <c r="AC55" t="n">
        <v>218.05747240664</v>
      </c>
      <c r="AD55" t="n">
        <v>176185.1624529442</v>
      </c>
      <c r="AE55" t="n">
        <v>241064.3120088035</v>
      </c>
      <c r="AF55" t="n">
        <v>6.064637335191605e-06</v>
      </c>
      <c r="AG55" t="n">
        <v>4.343171296296297</v>
      </c>
      <c r="AH55" t="n">
        <v>218057.47240664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6.6563</v>
      </c>
      <c r="E56" t="n">
        <v>15.02</v>
      </c>
      <c r="F56" t="n">
        <v>11.79</v>
      </c>
      <c r="G56" t="n">
        <v>70.77</v>
      </c>
      <c r="H56" t="n">
        <v>0.97</v>
      </c>
      <c r="I56" t="n">
        <v>10</v>
      </c>
      <c r="J56" t="n">
        <v>267.24</v>
      </c>
      <c r="K56" t="n">
        <v>58.47</v>
      </c>
      <c r="L56" t="n">
        <v>14.5</v>
      </c>
      <c r="M56" t="n">
        <v>8</v>
      </c>
      <c r="N56" t="n">
        <v>69.27</v>
      </c>
      <c r="O56" t="n">
        <v>33193.92</v>
      </c>
      <c r="P56" t="n">
        <v>174.84</v>
      </c>
      <c r="Q56" t="n">
        <v>460.69</v>
      </c>
      <c r="R56" t="n">
        <v>49.09</v>
      </c>
      <c r="S56" t="n">
        <v>32.19</v>
      </c>
      <c r="T56" t="n">
        <v>4536.39</v>
      </c>
      <c r="U56" t="n">
        <v>0.66</v>
      </c>
      <c r="V56" t="n">
        <v>0.76</v>
      </c>
      <c r="W56" t="n">
        <v>1.46</v>
      </c>
      <c r="X56" t="n">
        <v>0.26</v>
      </c>
      <c r="Y56" t="n">
        <v>1</v>
      </c>
      <c r="Z56" t="n">
        <v>10</v>
      </c>
      <c r="AA56" t="n">
        <v>176.2594868709026</v>
      </c>
      <c r="AB56" t="n">
        <v>241.166005956416</v>
      </c>
      <c r="AC56" t="n">
        <v>218.1494608266207</v>
      </c>
      <c r="AD56" t="n">
        <v>176259.4868709026</v>
      </c>
      <c r="AE56" t="n">
        <v>241166.005956416</v>
      </c>
      <c r="AF56" t="n">
        <v>6.059175584142995e-06</v>
      </c>
      <c r="AG56" t="n">
        <v>4.346064814814815</v>
      </c>
      <c r="AH56" t="n">
        <v>218149.4608266207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6.6559</v>
      </c>
      <c r="E57" t="n">
        <v>15.02</v>
      </c>
      <c r="F57" t="n">
        <v>11.79</v>
      </c>
      <c r="G57" t="n">
        <v>70.77</v>
      </c>
      <c r="H57" t="n">
        <v>0.98</v>
      </c>
      <c r="I57" t="n">
        <v>10</v>
      </c>
      <c r="J57" t="n">
        <v>267.71</v>
      </c>
      <c r="K57" t="n">
        <v>58.47</v>
      </c>
      <c r="L57" t="n">
        <v>14.75</v>
      </c>
      <c r="M57" t="n">
        <v>8</v>
      </c>
      <c r="N57" t="n">
        <v>69.48999999999999</v>
      </c>
      <c r="O57" t="n">
        <v>33252.27</v>
      </c>
      <c r="P57" t="n">
        <v>174.91</v>
      </c>
      <c r="Q57" t="n">
        <v>460.69</v>
      </c>
      <c r="R57" t="n">
        <v>49.02</v>
      </c>
      <c r="S57" t="n">
        <v>32.19</v>
      </c>
      <c r="T57" t="n">
        <v>4500.96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176.2900788564439</v>
      </c>
      <c r="AB57" t="n">
        <v>241.2078632606567</v>
      </c>
      <c r="AC57" t="n">
        <v>218.1873233284918</v>
      </c>
      <c r="AD57" t="n">
        <v>176290.0788564439</v>
      </c>
      <c r="AE57" t="n">
        <v>241207.8632606567</v>
      </c>
      <c r="AF57" t="n">
        <v>6.058811467406421e-06</v>
      </c>
      <c r="AG57" t="n">
        <v>4.346064814814815</v>
      </c>
      <c r="AH57" t="n">
        <v>218187.3233284918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6.6593</v>
      </c>
      <c r="E58" t="n">
        <v>15.02</v>
      </c>
      <c r="F58" t="n">
        <v>11.79</v>
      </c>
      <c r="G58" t="n">
        <v>70.72</v>
      </c>
      <c r="H58" t="n">
        <v>1</v>
      </c>
      <c r="I58" t="n">
        <v>10</v>
      </c>
      <c r="J58" t="n">
        <v>268.19</v>
      </c>
      <c r="K58" t="n">
        <v>58.47</v>
      </c>
      <c r="L58" t="n">
        <v>15</v>
      </c>
      <c r="M58" t="n">
        <v>8</v>
      </c>
      <c r="N58" t="n">
        <v>69.70999999999999</v>
      </c>
      <c r="O58" t="n">
        <v>33310.7</v>
      </c>
      <c r="P58" t="n">
        <v>174.17</v>
      </c>
      <c r="Q58" t="n">
        <v>460.69</v>
      </c>
      <c r="R58" t="n">
        <v>48.78</v>
      </c>
      <c r="S58" t="n">
        <v>32.19</v>
      </c>
      <c r="T58" t="n">
        <v>4384.41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175.97750033016</v>
      </c>
      <c r="AB58" t="n">
        <v>240.780179531004</v>
      </c>
      <c r="AC58" t="n">
        <v>217.8004571337391</v>
      </c>
      <c r="AD58" t="n">
        <v>175977.50033016</v>
      </c>
      <c r="AE58" t="n">
        <v>240780.179531004</v>
      </c>
      <c r="AF58" t="n">
        <v>6.0619064596673e-06</v>
      </c>
      <c r="AG58" t="n">
        <v>4.346064814814815</v>
      </c>
      <c r="AH58" t="n">
        <v>217800.4571337391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6.653</v>
      </c>
      <c r="E59" t="n">
        <v>15.03</v>
      </c>
      <c r="F59" t="n">
        <v>11.8</v>
      </c>
      <c r="G59" t="n">
        <v>70.81</v>
      </c>
      <c r="H59" t="n">
        <v>1.01</v>
      </c>
      <c r="I59" t="n">
        <v>10</v>
      </c>
      <c r="J59" t="n">
        <v>268.66</v>
      </c>
      <c r="K59" t="n">
        <v>58.47</v>
      </c>
      <c r="L59" t="n">
        <v>15.25</v>
      </c>
      <c r="M59" t="n">
        <v>8</v>
      </c>
      <c r="N59" t="n">
        <v>69.94</v>
      </c>
      <c r="O59" t="n">
        <v>33369.22</v>
      </c>
      <c r="P59" t="n">
        <v>173.52</v>
      </c>
      <c r="Q59" t="n">
        <v>460.72</v>
      </c>
      <c r="R59" t="n">
        <v>49.2</v>
      </c>
      <c r="S59" t="n">
        <v>32.19</v>
      </c>
      <c r="T59" t="n">
        <v>4591.36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175.8410395530794</v>
      </c>
      <c r="AB59" t="n">
        <v>240.5934678755777</v>
      </c>
      <c r="AC59" t="n">
        <v>217.6315649766553</v>
      </c>
      <c r="AD59" t="n">
        <v>175841.0395530793</v>
      </c>
      <c r="AE59" t="n">
        <v>240593.4678755777</v>
      </c>
      <c r="AF59" t="n">
        <v>6.056171621066259e-06</v>
      </c>
      <c r="AG59" t="n">
        <v>4.348958333333333</v>
      </c>
      <c r="AH59" t="n">
        <v>217631.5649766553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6.7</v>
      </c>
      <c r="E60" t="n">
        <v>14.93</v>
      </c>
      <c r="F60" t="n">
        <v>11.74</v>
      </c>
      <c r="G60" t="n">
        <v>78.29000000000001</v>
      </c>
      <c r="H60" t="n">
        <v>1.03</v>
      </c>
      <c r="I60" t="n">
        <v>9</v>
      </c>
      <c r="J60" t="n">
        <v>269.14</v>
      </c>
      <c r="K60" t="n">
        <v>58.47</v>
      </c>
      <c r="L60" t="n">
        <v>15.5</v>
      </c>
      <c r="M60" t="n">
        <v>7</v>
      </c>
      <c r="N60" t="n">
        <v>70.16</v>
      </c>
      <c r="O60" t="n">
        <v>33427.83</v>
      </c>
      <c r="P60" t="n">
        <v>172.24</v>
      </c>
      <c r="Q60" t="n">
        <v>460.69</v>
      </c>
      <c r="R60" t="n">
        <v>47.38</v>
      </c>
      <c r="S60" t="n">
        <v>32.19</v>
      </c>
      <c r="T60" t="n">
        <v>3689.29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174.6676782772076</v>
      </c>
      <c r="AB60" t="n">
        <v>238.9880232128847</v>
      </c>
      <c r="AC60" t="n">
        <v>216.1793416993134</v>
      </c>
      <c r="AD60" t="n">
        <v>174667.6782772076</v>
      </c>
      <c r="AE60" t="n">
        <v>238988.0232128847</v>
      </c>
      <c r="AF60" t="n">
        <v>6.0989553376137e-06</v>
      </c>
      <c r="AG60" t="n">
        <v>4.320023148148148</v>
      </c>
      <c r="AH60" t="n">
        <v>216179.3416993134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6.6913</v>
      </c>
      <c r="E61" t="n">
        <v>14.94</v>
      </c>
      <c r="F61" t="n">
        <v>11.76</v>
      </c>
      <c r="G61" t="n">
        <v>78.42</v>
      </c>
      <c r="H61" t="n">
        <v>1.04</v>
      </c>
      <c r="I61" t="n">
        <v>9</v>
      </c>
      <c r="J61" t="n">
        <v>269.61</v>
      </c>
      <c r="K61" t="n">
        <v>58.47</v>
      </c>
      <c r="L61" t="n">
        <v>15.75</v>
      </c>
      <c r="M61" t="n">
        <v>7</v>
      </c>
      <c r="N61" t="n">
        <v>70.39</v>
      </c>
      <c r="O61" t="n">
        <v>33486.53</v>
      </c>
      <c r="P61" t="n">
        <v>172.67</v>
      </c>
      <c r="Q61" t="n">
        <v>460.7</v>
      </c>
      <c r="R61" t="n">
        <v>47.85</v>
      </c>
      <c r="S61" t="n">
        <v>32.19</v>
      </c>
      <c r="T61" t="n">
        <v>3922.53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174.9701125481593</v>
      </c>
      <c r="AB61" t="n">
        <v>239.401827124859</v>
      </c>
      <c r="AC61" t="n">
        <v>216.5536527467064</v>
      </c>
      <c r="AD61" t="n">
        <v>174970.1125481593</v>
      </c>
      <c r="AE61" t="n">
        <v>239401.827124859</v>
      </c>
      <c r="AF61" t="n">
        <v>6.091035798593216e-06</v>
      </c>
      <c r="AG61" t="n">
        <v>4.322916666666667</v>
      </c>
      <c r="AH61" t="n">
        <v>216553.6527467064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6.6978</v>
      </c>
      <c r="E62" t="n">
        <v>14.93</v>
      </c>
      <c r="F62" t="n">
        <v>11.75</v>
      </c>
      <c r="G62" t="n">
        <v>78.31999999999999</v>
      </c>
      <c r="H62" t="n">
        <v>1.05</v>
      </c>
      <c r="I62" t="n">
        <v>9</v>
      </c>
      <c r="J62" t="n">
        <v>270.09</v>
      </c>
      <c r="K62" t="n">
        <v>58.47</v>
      </c>
      <c r="L62" t="n">
        <v>16</v>
      </c>
      <c r="M62" t="n">
        <v>7</v>
      </c>
      <c r="N62" t="n">
        <v>70.62</v>
      </c>
      <c r="O62" t="n">
        <v>33545.31</v>
      </c>
      <c r="P62" t="n">
        <v>172.51</v>
      </c>
      <c r="Q62" t="n">
        <v>460.73</v>
      </c>
      <c r="R62" t="n">
        <v>47.35</v>
      </c>
      <c r="S62" t="n">
        <v>32.19</v>
      </c>
      <c r="T62" t="n">
        <v>3674.04</v>
      </c>
      <c r="U62" t="n">
        <v>0.68</v>
      </c>
      <c r="V62" t="n">
        <v>0.76</v>
      </c>
      <c r="W62" t="n">
        <v>1.46</v>
      </c>
      <c r="X62" t="n">
        <v>0.21</v>
      </c>
      <c r="Y62" t="n">
        <v>1</v>
      </c>
      <c r="Z62" t="n">
        <v>10</v>
      </c>
      <c r="AA62" t="n">
        <v>174.8115854160027</v>
      </c>
      <c r="AB62" t="n">
        <v>239.184923308919</v>
      </c>
      <c r="AC62" t="n">
        <v>216.3574499265333</v>
      </c>
      <c r="AD62" t="n">
        <v>174811.5854160027</v>
      </c>
      <c r="AE62" t="n">
        <v>239184.923308919</v>
      </c>
      <c r="AF62" t="n">
        <v>6.096952695562542e-06</v>
      </c>
      <c r="AG62" t="n">
        <v>4.320023148148148</v>
      </c>
      <c r="AH62" t="n">
        <v>216357.4499265333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6.6919</v>
      </c>
      <c r="E63" t="n">
        <v>14.94</v>
      </c>
      <c r="F63" t="n">
        <v>11.76</v>
      </c>
      <c r="G63" t="n">
        <v>78.41</v>
      </c>
      <c r="H63" t="n">
        <v>1.07</v>
      </c>
      <c r="I63" t="n">
        <v>9</v>
      </c>
      <c r="J63" t="n">
        <v>270.57</v>
      </c>
      <c r="K63" t="n">
        <v>58.47</v>
      </c>
      <c r="L63" t="n">
        <v>16.25</v>
      </c>
      <c r="M63" t="n">
        <v>7</v>
      </c>
      <c r="N63" t="n">
        <v>70.84</v>
      </c>
      <c r="O63" t="n">
        <v>33604.17</v>
      </c>
      <c r="P63" t="n">
        <v>172.85</v>
      </c>
      <c r="Q63" t="n">
        <v>460.73</v>
      </c>
      <c r="R63" t="n">
        <v>48</v>
      </c>
      <c r="S63" t="n">
        <v>32.19</v>
      </c>
      <c r="T63" t="n">
        <v>3996.11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175.0275943667105</v>
      </c>
      <c r="AB63" t="n">
        <v>239.4804762849195</v>
      </c>
      <c r="AC63" t="n">
        <v>216.6247957413156</v>
      </c>
      <c r="AD63" t="n">
        <v>175027.5943667105</v>
      </c>
      <c r="AE63" t="n">
        <v>239480.4762849195</v>
      </c>
      <c r="AF63" t="n">
        <v>6.091581973698077e-06</v>
      </c>
      <c r="AG63" t="n">
        <v>4.322916666666667</v>
      </c>
      <c r="AH63" t="n">
        <v>216624.7957413156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6.6881</v>
      </c>
      <c r="E64" t="n">
        <v>14.95</v>
      </c>
      <c r="F64" t="n">
        <v>11.77</v>
      </c>
      <c r="G64" t="n">
        <v>78.47</v>
      </c>
      <c r="H64" t="n">
        <v>1.08</v>
      </c>
      <c r="I64" t="n">
        <v>9</v>
      </c>
      <c r="J64" t="n">
        <v>271.05</v>
      </c>
      <c r="K64" t="n">
        <v>58.47</v>
      </c>
      <c r="L64" t="n">
        <v>16.5</v>
      </c>
      <c r="M64" t="n">
        <v>7</v>
      </c>
      <c r="N64" t="n">
        <v>71.06999999999999</v>
      </c>
      <c r="O64" t="n">
        <v>33663.13</v>
      </c>
      <c r="P64" t="n">
        <v>173.09</v>
      </c>
      <c r="Q64" t="n">
        <v>460.69</v>
      </c>
      <c r="R64" t="n">
        <v>48.2</v>
      </c>
      <c r="S64" t="n">
        <v>32.19</v>
      </c>
      <c r="T64" t="n">
        <v>4095.33</v>
      </c>
      <c r="U64" t="n">
        <v>0.67</v>
      </c>
      <c r="V64" t="n">
        <v>0.76</v>
      </c>
      <c r="W64" t="n">
        <v>1.46</v>
      </c>
      <c r="X64" t="n">
        <v>0.24</v>
      </c>
      <c r="Y64" t="n">
        <v>1</v>
      </c>
      <c r="Z64" t="n">
        <v>10</v>
      </c>
      <c r="AA64" t="n">
        <v>175.1812059828277</v>
      </c>
      <c r="AB64" t="n">
        <v>239.6906544749573</v>
      </c>
      <c r="AC64" t="n">
        <v>216.8149148198831</v>
      </c>
      <c r="AD64" t="n">
        <v>175181.2059828277</v>
      </c>
      <c r="AE64" t="n">
        <v>239690.6544749573</v>
      </c>
      <c r="AF64" t="n">
        <v>6.088122864700625e-06</v>
      </c>
      <c r="AG64" t="n">
        <v>4.325810185185185</v>
      </c>
      <c r="AH64" t="n">
        <v>216814.9148198831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6.6927</v>
      </c>
      <c r="E65" t="n">
        <v>14.94</v>
      </c>
      <c r="F65" t="n">
        <v>11.76</v>
      </c>
      <c r="G65" t="n">
        <v>78.40000000000001</v>
      </c>
      <c r="H65" t="n">
        <v>1.1</v>
      </c>
      <c r="I65" t="n">
        <v>9</v>
      </c>
      <c r="J65" t="n">
        <v>271.52</v>
      </c>
      <c r="K65" t="n">
        <v>58.47</v>
      </c>
      <c r="L65" t="n">
        <v>16.75</v>
      </c>
      <c r="M65" t="n">
        <v>7</v>
      </c>
      <c r="N65" t="n">
        <v>71.3</v>
      </c>
      <c r="O65" t="n">
        <v>33722.17</v>
      </c>
      <c r="P65" t="n">
        <v>172.16</v>
      </c>
      <c r="Q65" t="n">
        <v>460.69</v>
      </c>
      <c r="R65" t="n">
        <v>47.83</v>
      </c>
      <c r="S65" t="n">
        <v>32.19</v>
      </c>
      <c r="T65" t="n">
        <v>3911.54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174.7681317555499</v>
      </c>
      <c r="AB65" t="n">
        <v>239.1254680936473</v>
      </c>
      <c r="AC65" t="n">
        <v>216.3036690335611</v>
      </c>
      <c r="AD65" t="n">
        <v>174768.1317555499</v>
      </c>
      <c r="AE65" t="n">
        <v>239125.4680936473</v>
      </c>
      <c r="AF65" t="n">
        <v>6.092310207171225e-06</v>
      </c>
      <c r="AG65" t="n">
        <v>4.322916666666667</v>
      </c>
      <c r="AH65" t="n">
        <v>216303.6690335611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6.6897</v>
      </c>
      <c r="E66" t="n">
        <v>14.95</v>
      </c>
      <c r="F66" t="n">
        <v>11.77</v>
      </c>
      <c r="G66" t="n">
        <v>78.44</v>
      </c>
      <c r="H66" t="n">
        <v>1.11</v>
      </c>
      <c r="I66" t="n">
        <v>9</v>
      </c>
      <c r="J66" t="n">
        <v>272</v>
      </c>
      <c r="K66" t="n">
        <v>58.47</v>
      </c>
      <c r="L66" t="n">
        <v>17</v>
      </c>
      <c r="M66" t="n">
        <v>7</v>
      </c>
      <c r="N66" t="n">
        <v>71.53</v>
      </c>
      <c r="O66" t="n">
        <v>33781.3</v>
      </c>
      <c r="P66" t="n">
        <v>171.67</v>
      </c>
      <c r="Q66" t="n">
        <v>460.69</v>
      </c>
      <c r="R66" t="n">
        <v>48.15</v>
      </c>
      <c r="S66" t="n">
        <v>32.19</v>
      </c>
      <c r="T66" t="n">
        <v>4073.52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174.64754938476</v>
      </c>
      <c r="AB66" t="n">
        <v>238.9604819742138</v>
      </c>
      <c r="AC66" t="n">
        <v>216.1544289578069</v>
      </c>
      <c r="AD66" t="n">
        <v>174647.54938476</v>
      </c>
      <c r="AE66" t="n">
        <v>238960.4819742138</v>
      </c>
      <c r="AF66" t="n">
        <v>6.089579331646919e-06</v>
      </c>
      <c r="AG66" t="n">
        <v>4.325810185185185</v>
      </c>
      <c r="AH66" t="n">
        <v>216154.4289578069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6.688</v>
      </c>
      <c r="E67" t="n">
        <v>14.95</v>
      </c>
      <c r="F67" t="n">
        <v>11.77</v>
      </c>
      <c r="G67" t="n">
        <v>78.47</v>
      </c>
      <c r="H67" t="n">
        <v>1.13</v>
      </c>
      <c r="I67" t="n">
        <v>9</v>
      </c>
      <c r="J67" t="n">
        <v>272.48</v>
      </c>
      <c r="K67" t="n">
        <v>58.47</v>
      </c>
      <c r="L67" t="n">
        <v>17.25</v>
      </c>
      <c r="M67" t="n">
        <v>7</v>
      </c>
      <c r="N67" t="n">
        <v>71.76000000000001</v>
      </c>
      <c r="O67" t="n">
        <v>33840.65</v>
      </c>
      <c r="P67" t="n">
        <v>171.65</v>
      </c>
      <c r="Q67" t="n">
        <v>460.69</v>
      </c>
      <c r="R67" t="n">
        <v>48.21</v>
      </c>
      <c r="S67" t="n">
        <v>32.19</v>
      </c>
      <c r="T67" t="n">
        <v>4100.59</v>
      </c>
      <c r="U67" t="n">
        <v>0.67</v>
      </c>
      <c r="V67" t="n">
        <v>0.76</v>
      </c>
      <c r="W67" t="n">
        <v>1.46</v>
      </c>
      <c r="X67" t="n">
        <v>0.24</v>
      </c>
      <c r="Y67" t="n">
        <v>1</v>
      </c>
      <c r="Z67" t="n">
        <v>10</v>
      </c>
      <c r="AA67" t="n">
        <v>174.6617108637771</v>
      </c>
      <c r="AB67" t="n">
        <v>238.9798583345653</v>
      </c>
      <c r="AC67" t="n">
        <v>216.1719560655213</v>
      </c>
      <c r="AD67" t="n">
        <v>174661.7108637771</v>
      </c>
      <c r="AE67" t="n">
        <v>238979.8583345653</v>
      </c>
      <c r="AF67" t="n">
        <v>6.08803183551648e-06</v>
      </c>
      <c r="AG67" t="n">
        <v>4.325810185185185</v>
      </c>
      <c r="AH67" t="n">
        <v>216171.9560655213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6.7288</v>
      </c>
      <c r="E68" t="n">
        <v>14.86</v>
      </c>
      <c r="F68" t="n">
        <v>11.73</v>
      </c>
      <c r="G68" t="n">
        <v>87.95</v>
      </c>
      <c r="H68" t="n">
        <v>1.14</v>
      </c>
      <c r="I68" t="n">
        <v>8</v>
      </c>
      <c r="J68" t="n">
        <v>272.97</v>
      </c>
      <c r="K68" t="n">
        <v>58.47</v>
      </c>
      <c r="L68" t="n">
        <v>17.5</v>
      </c>
      <c r="M68" t="n">
        <v>6</v>
      </c>
      <c r="N68" t="n">
        <v>71.98999999999999</v>
      </c>
      <c r="O68" t="n">
        <v>33899.96</v>
      </c>
      <c r="P68" t="n">
        <v>170.03</v>
      </c>
      <c r="Q68" t="n">
        <v>460.69</v>
      </c>
      <c r="R68" t="n">
        <v>46.69</v>
      </c>
      <c r="S68" t="n">
        <v>32.19</v>
      </c>
      <c r="T68" t="n">
        <v>3348.93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173.4942992656449</v>
      </c>
      <c r="AB68" t="n">
        <v>237.3825542834369</v>
      </c>
      <c r="AC68" t="n">
        <v>214.7270964712018</v>
      </c>
      <c r="AD68" t="n">
        <v>173494.2992656449</v>
      </c>
      <c r="AE68" t="n">
        <v>237382.5542834369</v>
      </c>
      <c r="AF68" t="n">
        <v>6.125171742647023e-06</v>
      </c>
      <c r="AG68" t="n">
        <v>4.299768518518518</v>
      </c>
      <c r="AH68" t="n">
        <v>214727.0964712018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6.7263</v>
      </c>
      <c r="E69" t="n">
        <v>14.87</v>
      </c>
      <c r="F69" t="n">
        <v>11.73</v>
      </c>
      <c r="G69" t="n">
        <v>87.98999999999999</v>
      </c>
      <c r="H69" t="n">
        <v>1.16</v>
      </c>
      <c r="I69" t="n">
        <v>8</v>
      </c>
      <c r="J69" t="n">
        <v>273.45</v>
      </c>
      <c r="K69" t="n">
        <v>58.47</v>
      </c>
      <c r="L69" t="n">
        <v>17.75</v>
      </c>
      <c r="M69" t="n">
        <v>6</v>
      </c>
      <c r="N69" t="n">
        <v>72.22</v>
      </c>
      <c r="O69" t="n">
        <v>33959.36</v>
      </c>
      <c r="P69" t="n">
        <v>170.22</v>
      </c>
      <c r="Q69" t="n">
        <v>460.69</v>
      </c>
      <c r="R69" t="n">
        <v>46.97</v>
      </c>
      <c r="S69" t="n">
        <v>32.19</v>
      </c>
      <c r="T69" t="n">
        <v>3488.2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173.5934740076496</v>
      </c>
      <c r="AB69" t="n">
        <v>237.5182495407284</v>
      </c>
      <c r="AC69" t="n">
        <v>214.849841163587</v>
      </c>
      <c r="AD69" t="n">
        <v>173593.4740076496</v>
      </c>
      <c r="AE69" t="n">
        <v>237518.2495407285</v>
      </c>
      <c r="AF69" t="n">
        <v>6.122896013043437e-06</v>
      </c>
      <c r="AG69" t="n">
        <v>4.302662037037037</v>
      </c>
      <c r="AH69" t="n">
        <v>214849.841163587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6.7285</v>
      </c>
      <c r="E70" t="n">
        <v>14.86</v>
      </c>
      <c r="F70" t="n">
        <v>11.73</v>
      </c>
      <c r="G70" t="n">
        <v>87.95999999999999</v>
      </c>
      <c r="H70" t="n">
        <v>1.17</v>
      </c>
      <c r="I70" t="n">
        <v>8</v>
      </c>
      <c r="J70" t="n">
        <v>273.93</v>
      </c>
      <c r="K70" t="n">
        <v>58.47</v>
      </c>
      <c r="L70" t="n">
        <v>18</v>
      </c>
      <c r="M70" t="n">
        <v>6</v>
      </c>
      <c r="N70" t="n">
        <v>72.45999999999999</v>
      </c>
      <c r="O70" t="n">
        <v>34018.85</v>
      </c>
      <c r="P70" t="n">
        <v>169.98</v>
      </c>
      <c r="Q70" t="n">
        <v>460.72</v>
      </c>
      <c r="R70" t="n">
        <v>46.77</v>
      </c>
      <c r="S70" t="n">
        <v>32.19</v>
      </c>
      <c r="T70" t="n">
        <v>3385.02</v>
      </c>
      <c r="U70" t="n">
        <v>0.6899999999999999</v>
      </c>
      <c r="V70" t="n">
        <v>0.76</v>
      </c>
      <c r="W70" t="n">
        <v>1.46</v>
      </c>
      <c r="X70" t="n">
        <v>0.19</v>
      </c>
      <c r="Y70" t="n">
        <v>1</v>
      </c>
      <c r="Z70" t="n">
        <v>10</v>
      </c>
      <c r="AA70" t="n">
        <v>173.4800274212982</v>
      </c>
      <c r="AB70" t="n">
        <v>237.3630269163724</v>
      </c>
      <c r="AC70" t="n">
        <v>214.7094327686431</v>
      </c>
      <c r="AD70" t="n">
        <v>173480.0274212982</v>
      </c>
      <c r="AE70" t="n">
        <v>237363.0269163724</v>
      </c>
      <c r="AF70" t="n">
        <v>6.124898655094594e-06</v>
      </c>
      <c r="AG70" t="n">
        <v>4.299768518518518</v>
      </c>
      <c r="AH70" t="n">
        <v>214709.4327686431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6.7327</v>
      </c>
      <c r="E71" t="n">
        <v>14.85</v>
      </c>
      <c r="F71" t="n">
        <v>11.72</v>
      </c>
      <c r="G71" t="n">
        <v>87.89</v>
      </c>
      <c r="H71" t="n">
        <v>1.18</v>
      </c>
      <c r="I71" t="n">
        <v>8</v>
      </c>
      <c r="J71" t="n">
        <v>274.41</v>
      </c>
      <c r="K71" t="n">
        <v>58.47</v>
      </c>
      <c r="L71" t="n">
        <v>18.25</v>
      </c>
      <c r="M71" t="n">
        <v>6</v>
      </c>
      <c r="N71" t="n">
        <v>72.69</v>
      </c>
      <c r="O71" t="n">
        <v>34078.44</v>
      </c>
      <c r="P71" t="n">
        <v>169.84</v>
      </c>
      <c r="Q71" t="n">
        <v>460.7</v>
      </c>
      <c r="R71" t="n">
        <v>46.53</v>
      </c>
      <c r="S71" t="n">
        <v>32.19</v>
      </c>
      <c r="T71" t="n">
        <v>3265.81</v>
      </c>
      <c r="U71" t="n">
        <v>0.6899999999999999</v>
      </c>
      <c r="V71" t="n">
        <v>0.76</v>
      </c>
      <c r="W71" t="n">
        <v>1.46</v>
      </c>
      <c r="X71" t="n">
        <v>0.18</v>
      </c>
      <c r="Y71" t="n">
        <v>1</v>
      </c>
      <c r="Z71" t="n">
        <v>10</v>
      </c>
      <c r="AA71" t="n">
        <v>173.3592995847232</v>
      </c>
      <c r="AB71" t="n">
        <v>237.1978417642344</v>
      </c>
      <c r="AC71" t="n">
        <v>214.5600126555862</v>
      </c>
      <c r="AD71" t="n">
        <v>173359.2995847232</v>
      </c>
      <c r="AE71" t="n">
        <v>237197.8417642344</v>
      </c>
      <c r="AF71" t="n">
        <v>6.12872188082862e-06</v>
      </c>
      <c r="AG71" t="n">
        <v>4.296875</v>
      </c>
      <c r="AH71" t="n">
        <v>214560.0126555862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6.7282</v>
      </c>
      <c r="E72" t="n">
        <v>14.86</v>
      </c>
      <c r="F72" t="n">
        <v>11.73</v>
      </c>
      <c r="G72" t="n">
        <v>87.95999999999999</v>
      </c>
      <c r="H72" t="n">
        <v>1.2</v>
      </c>
      <c r="I72" t="n">
        <v>8</v>
      </c>
      <c r="J72" t="n">
        <v>274.9</v>
      </c>
      <c r="K72" t="n">
        <v>58.47</v>
      </c>
      <c r="L72" t="n">
        <v>18.5</v>
      </c>
      <c r="M72" t="n">
        <v>6</v>
      </c>
      <c r="N72" t="n">
        <v>72.92</v>
      </c>
      <c r="O72" t="n">
        <v>34138.11</v>
      </c>
      <c r="P72" t="n">
        <v>169.49</v>
      </c>
      <c r="Q72" t="n">
        <v>460.69</v>
      </c>
      <c r="R72" t="n">
        <v>46.89</v>
      </c>
      <c r="S72" t="n">
        <v>32.19</v>
      </c>
      <c r="T72" t="n">
        <v>3449.54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173.3075834367092</v>
      </c>
      <c r="AB72" t="n">
        <v>237.1270814489662</v>
      </c>
      <c r="AC72" t="n">
        <v>214.4960056054945</v>
      </c>
      <c r="AD72" t="n">
        <v>173307.5834367092</v>
      </c>
      <c r="AE72" t="n">
        <v>237127.0814489662</v>
      </c>
      <c r="AF72" t="n">
        <v>6.124625567542164e-06</v>
      </c>
      <c r="AG72" t="n">
        <v>4.299768518518518</v>
      </c>
      <c r="AH72" t="n">
        <v>214496.0056054945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6.7288</v>
      </c>
      <c r="E73" t="n">
        <v>14.86</v>
      </c>
      <c r="F73" t="n">
        <v>11.73</v>
      </c>
      <c r="G73" t="n">
        <v>87.95</v>
      </c>
      <c r="H73" t="n">
        <v>1.21</v>
      </c>
      <c r="I73" t="n">
        <v>8</v>
      </c>
      <c r="J73" t="n">
        <v>275.38</v>
      </c>
      <c r="K73" t="n">
        <v>58.47</v>
      </c>
      <c r="L73" t="n">
        <v>18.75</v>
      </c>
      <c r="M73" t="n">
        <v>6</v>
      </c>
      <c r="N73" t="n">
        <v>73.16</v>
      </c>
      <c r="O73" t="n">
        <v>34197.87</v>
      </c>
      <c r="P73" t="n">
        <v>169.69</v>
      </c>
      <c r="Q73" t="n">
        <v>460.69</v>
      </c>
      <c r="R73" t="n">
        <v>46.79</v>
      </c>
      <c r="S73" t="n">
        <v>32.19</v>
      </c>
      <c r="T73" t="n">
        <v>3395.76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173.3720872210495</v>
      </c>
      <c r="AB73" t="n">
        <v>237.2153383724066</v>
      </c>
      <c r="AC73" t="n">
        <v>214.5758394120312</v>
      </c>
      <c r="AD73" t="n">
        <v>173372.0872210495</v>
      </c>
      <c r="AE73" t="n">
        <v>237215.3383724066</v>
      </c>
      <c r="AF73" t="n">
        <v>6.125171742647023e-06</v>
      </c>
      <c r="AG73" t="n">
        <v>4.299768518518518</v>
      </c>
      <c r="AH73" t="n">
        <v>214575.8394120312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6.7265</v>
      </c>
      <c r="E74" t="n">
        <v>14.87</v>
      </c>
      <c r="F74" t="n">
        <v>11.73</v>
      </c>
      <c r="G74" t="n">
        <v>87.98999999999999</v>
      </c>
      <c r="H74" t="n">
        <v>1.23</v>
      </c>
      <c r="I74" t="n">
        <v>8</v>
      </c>
      <c r="J74" t="n">
        <v>275.87</v>
      </c>
      <c r="K74" t="n">
        <v>58.47</v>
      </c>
      <c r="L74" t="n">
        <v>19</v>
      </c>
      <c r="M74" t="n">
        <v>6</v>
      </c>
      <c r="N74" t="n">
        <v>73.39</v>
      </c>
      <c r="O74" t="n">
        <v>34257.73</v>
      </c>
      <c r="P74" t="n">
        <v>169.39</v>
      </c>
      <c r="Q74" t="n">
        <v>460.69</v>
      </c>
      <c r="R74" t="n">
        <v>46.92</v>
      </c>
      <c r="S74" t="n">
        <v>32.19</v>
      </c>
      <c r="T74" t="n">
        <v>3463.16</v>
      </c>
      <c r="U74" t="n">
        <v>0.6899999999999999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173.2925596010437</v>
      </c>
      <c r="AB74" t="n">
        <v>237.1065251742038</v>
      </c>
      <c r="AC74" t="n">
        <v>214.4774111927445</v>
      </c>
      <c r="AD74" t="n">
        <v>173292.5596010437</v>
      </c>
      <c r="AE74" t="n">
        <v>237106.5251742038</v>
      </c>
      <c r="AF74" t="n">
        <v>6.123078071411723e-06</v>
      </c>
      <c r="AG74" t="n">
        <v>4.302662037037037</v>
      </c>
      <c r="AH74" t="n">
        <v>214477.4111927445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6.7276</v>
      </c>
      <c r="E75" t="n">
        <v>14.86</v>
      </c>
      <c r="F75" t="n">
        <v>11.73</v>
      </c>
      <c r="G75" t="n">
        <v>87.97</v>
      </c>
      <c r="H75" t="n">
        <v>1.24</v>
      </c>
      <c r="I75" t="n">
        <v>8</v>
      </c>
      <c r="J75" t="n">
        <v>276.35</v>
      </c>
      <c r="K75" t="n">
        <v>58.47</v>
      </c>
      <c r="L75" t="n">
        <v>19.25</v>
      </c>
      <c r="M75" t="n">
        <v>6</v>
      </c>
      <c r="N75" t="n">
        <v>73.63</v>
      </c>
      <c r="O75" t="n">
        <v>34317.68</v>
      </c>
      <c r="P75" t="n">
        <v>168.7</v>
      </c>
      <c r="Q75" t="n">
        <v>460.72</v>
      </c>
      <c r="R75" t="n">
        <v>46.88</v>
      </c>
      <c r="S75" t="n">
        <v>32.19</v>
      </c>
      <c r="T75" t="n">
        <v>3441.17</v>
      </c>
      <c r="U75" t="n">
        <v>0.6899999999999999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173.0309564772083</v>
      </c>
      <c r="AB75" t="n">
        <v>236.7485882390571</v>
      </c>
      <c r="AC75" t="n">
        <v>214.1536352563205</v>
      </c>
      <c r="AD75" t="n">
        <v>173030.9564772083</v>
      </c>
      <c r="AE75" t="n">
        <v>236748.5882390571</v>
      </c>
      <c r="AF75" t="n">
        <v>6.124079392437301e-06</v>
      </c>
      <c r="AG75" t="n">
        <v>4.299768518518518</v>
      </c>
      <c r="AH75" t="n">
        <v>214153.6352563205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6.7257</v>
      </c>
      <c r="E76" t="n">
        <v>14.87</v>
      </c>
      <c r="F76" t="n">
        <v>11.73</v>
      </c>
      <c r="G76" t="n">
        <v>88</v>
      </c>
      <c r="H76" t="n">
        <v>1.25</v>
      </c>
      <c r="I76" t="n">
        <v>8</v>
      </c>
      <c r="J76" t="n">
        <v>276.84</v>
      </c>
      <c r="K76" t="n">
        <v>58.47</v>
      </c>
      <c r="L76" t="n">
        <v>19.5</v>
      </c>
      <c r="M76" t="n">
        <v>6</v>
      </c>
      <c r="N76" t="n">
        <v>73.87</v>
      </c>
      <c r="O76" t="n">
        <v>34377.72</v>
      </c>
      <c r="P76" t="n">
        <v>168.03</v>
      </c>
      <c r="Q76" t="n">
        <v>460.69</v>
      </c>
      <c r="R76" t="n">
        <v>46.99</v>
      </c>
      <c r="S76" t="n">
        <v>32.19</v>
      </c>
      <c r="T76" t="n">
        <v>3498.12</v>
      </c>
      <c r="U76" t="n">
        <v>0.68</v>
      </c>
      <c r="V76" t="n">
        <v>0.76</v>
      </c>
      <c r="W76" t="n">
        <v>1.46</v>
      </c>
      <c r="X76" t="n">
        <v>0.2</v>
      </c>
      <c r="Y76" t="n">
        <v>1</v>
      </c>
      <c r="Z76" t="n">
        <v>10</v>
      </c>
      <c r="AA76" t="n">
        <v>172.813336393547</v>
      </c>
      <c r="AB76" t="n">
        <v>236.4508308398714</v>
      </c>
      <c r="AC76" t="n">
        <v>213.8842954054078</v>
      </c>
      <c r="AD76" t="n">
        <v>172813.336393547</v>
      </c>
      <c r="AE76" t="n">
        <v>236450.8308398714</v>
      </c>
      <c r="AF76" t="n">
        <v>6.122349837938576e-06</v>
      </c>
      <c r="AG76" t="n">
        <v>4.302662037037037</v>
      </c>
      <c r="AH76" t="n">
        <v>213884.2954054078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6.7219</v>
      </c>
      <c r="E77" t="n">
        <v>14.88</v>
      </c>
      <c r="F77" t="n">
        <v>11.74</v>
      </c>
      <c r="G77" t="n">
        <v>88.06</v>
      </c>
      <c r="H77" t="n">
        <v>1.27</v>
      </c>
      <c r="I77" t="n">
        <v>8</v>
      </c>
      <c r="J77" t="n">
        <v>277.33</v>
      </c>
      <c r="K77" t="n">
        <v>58.47</v>
      </c>
      <c r="L77" t="n">
        <v>19.75</v>
      </c>
      <c r="M77" t="n">
        <v>6</v>
      </c>
      <c r="N77" t="n">
        <v>74.09999999999999</v>
      </c>
      <c r="O77" t="n">
        <v>34437.85</v>
      </c>
      <c r="P77" t="n">
        <v>167.31</v>
      </c>
      <c r="Q77" t="n">
        <v>460.69</v>
      </c>
      <c r="R77" t="n">
        <v>47.27</v>
      </c>
      <c r="S77" t="n">
        <v>32.19</v>
      </c>
      <c r="T77" t="n">
        <v>3636.02</v>
      </c>
      <c r="U77" t="n">
        <v>0.68</v>
      </c>
      <c r="V77" t="n">
        <v>0.76</v>
      </c>
      <c r="W77" t="n">
        <v>1.46</v>
      </c>
      <c r="X77" t="n">
        <v>0.21</v>
      </c>
      <c r="Y77" t="n">
        <v>1</v>
      </c>
      <c r="Z77" t="n">
        <v>10</v>
      </c>
      <c r="AA77" t="n">
        <v>172.6195003274874</v>
      </c>
      <c r="AB77" t="n">
        <v>236.185615782845</v>
      </c>
      <c r="AC77" t="n">
        <v>213.6443921011922</v>
      </c>
      <c r="AD77" t="n">
        <v>172619.5003274874</v>
      </c>
      <c r="AE77" t="n">
        <v>236185.615782845</v>
      </c>
      <c r="AF77" t="n">
        <v>6.118890728941122e-06</v>
      </c>
      <c r="AG77" t="n">
        <v>4.305555555555556</v>
      </c>
      <c r="AH77" t="n">
        <v>213644.3921011922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6.7554</v>
      </c>
      <c r="E78" t="n">
        <v>14.8</v>
      </c>
      <c r="F78" t="n">
        <v>11.72</v>
      </c>
      <c r="G78" t="n">
        <v>100.42</v>
      </c>
      <c r="H78" t="n">
        <v>1.28</v>
      </c>
      <c r="I78" t="n">
        <v>7</v>
      </c>
      <c r="J78" t="n">
        <v>277.82</v>
      </c>
      <c r="K78" t="n">
        <v>58.47</v>
      </c>
      <c r="L78" t="n">
        <v>20</v>
      </c>
      <c r="M78" t="n">
        <v>5</v>
      </c>
      <c r="N78" t="n">
        <v>74.34</v>
      </c>
      <c r="O78" t="n">
        <v>34498.07</v>
      </c>
      <c r="P78" t="n">
        <v>167.03</v>
      </c>
      <c r="Q78" t="n">
        <v>460.69</v>
      </c>
      <c r="R78" t="n">
        <v>46.51</v>
      </c>
      <c r="S78" t="n">
        <v>32.19</v>
      </c>
      <c r="T78" t="n">
        <v>3262.49</v>
      </c>
      <c r="U78" t="n">
        <v>0.6899999999999999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172.0747327107143</v>
      </c>
      <c r="AB78" t="n">
        <v>235.4402406961254</v>
      </c>
      <c r="AC78" t="n">
        <v>212.9701545666084</v>
      </c>
      <c r="AD78" t="n">
        <v>172074.7327107143</v>
      </c>
      <c r="AE78" t="n">
        <v>235440.2406961254</v>
      </c>
      <c r="AF78" t="n">
        <v>6.149385505629191e-06</v>
      </c>
      <c r="AG78" t="n">
        <v>4.282407407407407</v>
      </c>
      <c r="AH78" t="n">
        <v>212970.1545666085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6.7585</v>
      </c>
      <c r="E79" t="n">
        <v>14.8</v>
      </c>
      <c r="F79" t="n">
        <v>11.71</v>
      </c>
      <c r="G79" t="n">
        <v>100.36</v>
      </c>
      <c r="H79" t="n">
        <v>1.3</v>
      </c>
      <c r="I79" t="n">
        <v>7</v>
      </c>
      <c r="J79" t="n">
        <v>278.3</v>
      </c>
      <c r="K79" t="n">
        <v>58.47</v>
      </c>
      <c r="L79" t="n">
        <v>20.25</v>
      </c>
      <c r="M79" t="n">
        <v>5</v>
      </c>
      <c r="N79" t="n">
        <v>74.58</v>
      </c>
      <c r="O79" t="n">
        <v>34558.39</v>
      </c>
      <c r="P79" t="n">
        <v>167.07</v>
      </c>
      <c r="Q79" t="n">
        <v>460.69</v>
      </c>
      <c r="R79" t="n">
        <v>46.28</v>
      </c>
      <c r="S79" t="n">
        <v>32.19</v>
      </c>
      <c r="T79" t="n">
        <v>3147.49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172.0330354243787</v>
      </c>
      <c r="AB79" t="n">
        <v>235.3831886294066</v>
      </c>
      <c r="AC79" t="n">
        <v>212.9185474690642</v>
      </c>
      <c r="AD79" t="n">
        <v>172033.0354243787</v>
      </c>
      <c r="AE79" t="n">
        <v>235383.1886294066</v>
      </c>
      <c r="AF79" t="n">
        <v>6.15220741033764e-06</v>
      </c>
      <c r="AG79" t="n">
        <v>4.282407407407407</v>
      </c>
      <c r="AH79" t="n">
        <v>212918.5474690642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6.7603</v>
      </c>
      <c r="E80" t="n">
        <v>14.79</v>
      </c>
      <c r="F80" t="n">
        <v>11.7</v>
      </c>
      <c r="G80" t="n">
        <v>100.33</v>
      </c>
      <c r="H80" t="n">
        <v>1.31</v>
      </c>
      <c r="I80" t="n">
        <v>7</v>
      </c>
      <c r="J80" t="n">
        <v>278.79</v>
      </c>
      <c r="K80" t="n">
        <v>58.47</v>
      </c>
      <c r="L80" t="n">
        <v>20.5</v>
      </c>
      <c r="M80" t="n">
        <v>5</v>
      </c>
      <c r="N80" t="n">
        <v>74.81999999999999</v>
      </c>
      <c r="O80" t="n">
        <v>34618.81</v>
      </c>
      <c r="P80" t="n">
        <v>167.07</v>
      </c>
      <c r="Q80" t="n">
        <v>460.69</v>
      </c>
      <c r="R80" t="n">
        <v>46.08</v>
      </c>
      <c r="S80" t="n">
        <v>32.19</v>
      </c>
      <c r="T80" t="n">
        <v>3045.17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171.9927400597404</v>
      </c>
      <c r="AB80" t="n">
        <v>235.3280547338026</v>
      </c>
      <c r="AC80" t="n">
        <v>212.8686754750757</v>
      </c>
      <c r="AD80" t="n">
        <v>171992.7400597404</v>
      </c>
      <c r="AE80" t="n">
        <v>235328.0547338026</v>
      </c>
      <c r="AF80" t="n">
        <v>6.153845935652222e-06</v>
      </c>
      <c r="AG80" t="n">
        <v>4.279513888888888</v>
      </c>
      <c r="AH80" t="n">
        <v>212868.6754750757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6.7574</v>
      </c>
      <c r="E81" t="n">
        <v>14.8</v>
      </c>
      <c r="F81" t="n">
        <v>11.71</v>
      </c>
      <c r="G81" t="n">
        <v>100.38</v>
      </c>
      <c r="H81" t="n">
        <v>1.32</v>
      </c>
      <c r="I81" t="n">
        <v>7</v>
      </c>
      <c r="J81" t="n">
        <v>279.28</v>
      </c>
      <c r="K81" t="n">
        <v>58.47</v>
      </c>
      <c r="L81" t="n">
        <v>20.75</v>
      </c>
      <c r="M81" t="n">
        <v>5</v>
      </c>
      <c r="N81" t="n">
        <v>75.06</v>
      </c>
      <c r="O81" t="n">
        <v>34679.32</v>
      </c>
      <c r="P81" t="n">
        <v>167.43</v>
      </c>
      <c r="Q81" t="n">
        <v>460.71</v>
      </c>
      <c r="R81" t="n">
        <v>46.3</v>
      </c>
      <c r="S81" t="n">
        <v>32.19</v>
      </c>
      <c r="T81" t="n">
        <v>3155.68</v>
      </c>
      <c r="U81" t="n">
        <v>0.7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172.1751643165809</v>
      </c>
      <c r="AB81" t="n">
        <v>235.5776556500016</v>
      </c>
      <c r="AC81" t="n">
        <v>213.0944548301499</v>
      </c>
      <c r="AD81" t="n">
        <v>172175.1643165809</v>
      </c>
      <c r="AE81" t="n">
        <v>235577.6556500017</v>
      </c>
      <c r="AF81" t="n">
        <v>6.151206089312061e-06</v>
      </c>
      <c r="AG81" t="n">
        <v>4.282407407407407</v>
      </c>
      <c r="AH81" t="n">
        <v>213094.4548301499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6.7618</v>
      </c>
      <c r="E82" t="n">
        <v>14.79</v>
      </c>
      <c r="F82" t="n">
        <v>11.7</v>
      </c>
      <c r="G82" t="n">
        <v>100.3</v>
      </c>
      <c r="H82" t="n">
        <v>1.34</v>
      </c>
      <c r="I82" t="n">
        <v>7</v>
      </c>
      <c r="J82" t="n">
        <v>279.78</v>
      </c>
      <c r="K82" t="n">
        <v>58.47</v>
      </c>
      <c r="L82" t="n">
        <v>21</v>
      </c>
      <c r="M82" t="n">
        <v>5</v>
      </c>
      <c r="N82" t="n">
        <v>75.3</v>
      </c>
      <c r="O82" t="n">
        <v>34739.92</v>
      </c>
      <c r="P82" t="n">
        <v>167.29</v>
      </c>
      <c r="Q82" t="n">
        <v>460.69</v>
      </c>
      <c r="R82" t="n">
        <v>46.06</v>
      </c>
      <c r="S82" t="n">
        <v>32.19</v>
      </c>
      <c r="T82" t="n">
        <v>3037.26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172.0533501657304</v>
      </c>
      <c r="AB82" t="n">
        <v>235.4109841547472</v>
      </c>
      <c r="AC82" t="n">
        <v>212.9436902284775</v>
      </c>
      <c r="AD82" t="n">
        <v>172053.3501657305</v>
      </c>
      <c r="AE82" t="n">
        <v>235410.9841547472</v>
      </c>
      <c r="AF82" t="n">
        <v>6.155211373414374e-06</v>
      </c>
      <c r="AG82" t="n">
        <v>4.279513888888888</v>
      </c>
      <c r="AH82" t="n">
        <v>212943.6902284775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6.7592</v>
      </c>
      <c r="E83" t="n">
        <v>14.79</v>
      </c>
      <c r="F83" t="n">
        <v>11.71</v>
      </c>
      <c r="G83" t="n">
        <v>100.35</v>
      </c>
      <c r="H83" t="n">
        <v>1.35</v>
      </c>
      <c r="I83" t="n">
        <v>7</v>
      </c>
      <c r="J83" t="n">
        <v>280.27</v>
      </c>
      <c r="K83" t="n">
        <v>58.47</v>
      </c>
      <c r="L83" t="n">
        <v>21.25</v>
      </c>
      <c r="M83" t="n">
        <v>5</v>
      </c>
      <c r="N83" t="n">
        <v>75.54000000000001</v>
      </c>
      <c r="O83" t="n">
        <v>34800.62</v>
      </c>
      <c r="P83" t="n">
        <v>167.31</v>
      </c>
      <c r="Q83" t="n">
        <v>460.7</v>
      </c>
      <c r="R83" t="n">
        <v>46.14</v>
      </c>
      <c r="S83" t="n">
        <v>32.19</v>
      </c>
      <c r="T83" t="n">
        <v>3078.46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172.1104689096091</v>
      </c>
      <c r="AB83" t="n">
        <v>235.489136540023</v>
      </c>
      <c r="AC83" t="n">
        <v>213.0143838597902</v>
      </c>
      <c r="AD83" t="n">
        <v>172110.4689096091</v>
      </c>
      <c r="AE83" t="n">
        <v>235489.136540023</v>
      </c>
      <c r="AF83" t="n">
        <v>6.152844614626644e-06</v>
      </c>
      <c r="AG83" t="n">
        <v>4.279513888888888</v>
      </c>
      <c r="AH83" t="n">
        <v>213014.3838597902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6.7632</v>
      </c>
      <c r="E84" t="n">
        <v>14.79</v>
      </c>
      <c r="F84" t="n">
        <v>11.7</v>
      </c>
      <c r="G84" t="n">
        <v>100.27</v>
      </c>
      <c r="H84" t="n">
        <v>1.36</v>
      </c>
      <c r="I84" t="n">
        <v>7</v>
      </c>
      <c r="J84" t="n">
        <v>280.76</v>
      </c>
      <c r="K84" t="n">
        <v>58.47</v>
      </c>
      <c r="L84" t="n">
        <v>21.5</v>
      </c>
      <c r="M84" t="n">
        <v>5</v>
      </c>
      <c r="N84" t="n">
        <v>75.79000000000001</v>
      </c>
      <c r="O84" t="n">
        <v>34861.41</v>
      </c>
      <c r="P84" t="n">
        <v>166.53</v>
      </c>
      <c r="Q84" t="n">
        <v>460.7</v>
      </c>
      <c r="R84" t="n">
        <v>45.79</v>
      </c>
      <c r="S84" t="n">
        <v>32.19</v>
      </c>
      <c r="T84" t="n">
        <v>2904.81</v>
      </c>
      <c r="U84" t="n">
        <v>0.7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171.7646738813743</v>
      </c>
      <c r="AB84" t="n">
        <v>235.0160045269925</v>
      </c>
      <c r="AC84" t="n">
        <v>212.5864069020382</v>
      </c>
      <c r="AD84" t="n">
        <v>171764.6738813743</v>
      </c>
      <c r="AE84" t="n">
        <v>235016.0045269925</v>
      </c>
      <c r="AF84" t="n">
        <v>6.156485781992384e-06</v>
      </c>
      <c r="AG84" t="n">
        <v>4.279513888888888</v>
      </c>
      <c r="AH84" t="n">
        <v>212586.4069020383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6.7622</v>
      </c>
      <c r="E85" t="n">
        <v>14.79</v>
      </c>
      <c r="F85" t="n">
        <v>11.7</v>
      </c>
      <c r="G85" t="n">
        <v>100.29</v>
      </c>
      <c r="H85" t="n">
        <v>1.38</v>
      </c>
      <c r="I85" t="n">
        <v>7</v>
      </c>
      <c r="J85" t="n">
        <v>281.25</v>
      </c>
      <c r="K85" t="n">
        <v>58.47</v>
      </c>
      <c r="L85" t="n">
        <v>21.75</v>
      </c>
      <c r="M85" t="n">
        <v>5</v>
      </c>
      <c r="N85" t="n">
        <v>76.03</v>
      </c>
      <c r="O85" t="n">
        <v>34922.31</v>
      </c>
      <c r="P85" t="n">
        <v>166.06</v>
      </c>
      <c r="Q85" t="n">
        <v>460.69</v>
      </c>
      <c r="R85" t="n">
        <v>45.9</v>
      </c>
      <c r="S85" t="n">
        <v>32.19</v>
      </c>
      <c r="T85" t="n">
        <v>2958.69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171.6085885919555</v>
      </c>
      <c r="AB85" t="n">
        <v>234.8024417480129</v>
      </c>
      <c r="AC85" t="n">
        <v>212.3932262549471</v>
      </c>
      <c r="AD85" t="n">
        <v>171608.5885919555</v>
      </c>
      <c r="AE85" t="n">
        <v>234802.4417480128</v>
      </c>
      <c r="AF85" t="n">
        <v>6.155575490150949e-06</v>
      </c>
      <c r="AG85" t="n">
        <v>4.279513888888888</v>
      </c>
      <c r="AH85" t="n">
        <v>212393.2262549471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6.7644</v>
      </c>
      <c r="E86" t="n">
        <v>14.78</v>
      </c>
      <c r="F86" t="n">
        <v>11.7</v>
      </c>
      <c r="G86" t="n">
        <v>100.25</v>
      </c>
      <c r="H86" t="n">
        <v>1.39</v>
      </c>
      <c r="I86" t="n">
        <v>7</v>
      </c>
      <c r="J86" t="n">
        <v>281.75</v>
      </c>
      <c r="K86" t="n">
        <v>58.47</v>
      </c>
      <c r="L86" t="n">
        <v>22</v>
      </c>
      <c r="M86" t="n">
        <v>5</v>
      </c>
      <c r="N86" t="n">
        <v>76.28</v>
      </c>
      <c r="O86" t="n">
        <v>34983.29</v>
      </c>
      <c r="P86" t="n">
        <v>165.87</v>
      </c>
      <c r="Q86" t="n">
        <v>460.69</v>
      </c>
      <c r="R86" t="n">
        <v>45.83</v>
      </c>
      <c r="S86" t="n">
        <v>32.19</v>
      </c>
      <c r="T86" t="n">
        <v>2922.82</v>
      </c>
      <c r="U86" t="n">
        <v>0.7</v>
      </c>
      <c r="V86" t="n">
        <v>0.76</v>
      </c>
      <c r="W86" t="n">
        <v>1.46</v>
      </c>
      <c r="X86" t="n">
        <v>0.16</v>
      </c>
      <c r="Y86" t="n">
        <v>1</v>
      </c>
      <c r="Z86" t="n">
        <v>10</v>
      </c>
      <c r="AA86" t="n">
        <v>171.514267411104</v>
      </c>
      <c r="AB86" t="n">
        <v>234.6733873472151</v>
      </c>
      <c r="AC86" t="n">
        <v>212.2764886250325</v>
      </c>
      <c r="AD86" t="n">
        <v>171514.2674111041</v>
      </c>
      <c r="AE86" t="n">
        <v>234673.3873472151</v>
      </c>
      <c r="AF86" t="n">
        <v>6.157578132202105e-06</v>
      </c>
      <c r="AG86" t="n">
        <v>4.27662037037037</v>
      </c>
      <c r="AH86" t="n">
        <v>212276.4886250325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6.7601</v>
      </c>
      <c r="E87" t="n">
        <v>14.79</v>
      </c>
      <c r="F87" t="n">
        <v>11.71</v>
      </c>
      <c r="G87" t="n">
        <v>100.33</v>
      </c>
      <c r="H87" t="n">
        <v>1.4</v>
      </c>
      <c r="I87" t="n">
        <v>7</v>
      </c>
      <c r="J87" t="n">
        <v>282.24</v>
      </c>
      <c r="K87" t="n">
        <v>58.47</v>
      </c>
      <c r="L87" t="n">
        <v>22.25</v>
      </c>
      <c r="M87" t="n">
        <v>5</v>
      </c>
      <c r="N87" t="n">
        <v>76.52</v>
      </c>
      <c r="O87" t="n">
        <v>35044.38</v>
      </c>
      <c r="P87" t="n">
        <v>165.44</v>
      </c>
      <c r="Q87" t="n">
        <v>460.69</v>
      </c>
      <c r="R87" t="n">
        <v>46</v>
      </c>
      <c r="S87" t="n">
        <v>32.19</v>
      </c>
      <c r="T87" t="n">
        <v>3007.34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171.4305470582131</v>
      </c>
      <c r="AB87" t="n">
        <v>234.5588374669084</v>
      </c>
      <c r="AC87" t="n">
        <v>212.1728712245304</v>
      </c>
      <c r="AD87" t="n">
        <v>171430.5470582131</v>
      </c>
      <c r="AE87" t="n">
        <v>234558.8374669084</v>
      </c>
      <c r="AF87" t="n">
        <v>6.153663877283936e-06</v>
      </c>
      <c r="AG87" t="n">
        <v>4.279513888888888</v>
      </c>
      <c r="AH87" t="n">
        <v>212172.8712245304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6.763</v>
      </c>
      <c r="E88" t="n">
        <v>14.79</v>
      </c>
      <c r="F88" t="n">
        <v>11.7</v>
      </c>
      <c r="G88" t="n">
        <v>100.28</v>
      </c>
      <c r="H88" t="n">
        <v>1.42</v>
      </c>
      <c r="I88" t="n">
        <v>7</v>
      </c>
      <c r="J88" t="n">
        <v>282.74</v>
      </c>
      <c r="K88" t="n">
        <v>58.47</v>
      </c>
      <c r="L88" t="n">
        <v>22.5</v>
      </c>
      <c r="M88" t="n">
        <v>5</v>
      </c>
      <c r="N88" t="n">
        <v>76.77</v>
      </c>
      <c r="O88" t="n">
        <v>35105.56</v>
      </c>
      <c r="P88" t="n">
        <v>164.74</v>
      </c>
      <c r="Q88" t="n">
        <v>460.69</v>
      </c>
      <c r="R88" t="n">
        <v>45.91</v>
      </c>
      <c r="S88" t="n">
        <v>32.19</v>
      </c>
      <c r="T88" t="n">
        <v>2962.22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171.1269208983517</v>
      </c>
      <c r="AB88" t="n">
        <v>234.1434027599454</v>
      </c>
      <c r="AC88" t="n">
        <v>211.7970850229336</v>
      </c>
      <c r="AD88" t="n">
        <v>171126.9208983517</v>
      </c>
      <c r="AE88" t="n">
        <v>234143.4027599455</v>
      </c>
      <c r="AF88" t="n">
        <v>6.156303723624096e-06</v>
      </c>
      <c r="AG88" t="n">
        <v>4.279513888888888</v>
      </c>
      <c r="AH88" t="n">
        <v>211797.0850229336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6.7631</v>
      </c>
      <c r="E89" t="n">
        <v>14.79</v>
      </c>
      <c r="F89" t="n">
        <v>11.7</v>
      </c>
      <c r="G89" t="n">
        <v>100.27</v>
      </c>
      <c r="H89" t="n">
        <v>1.43</v>
      </c>
      <c r="I89" t="n">
        <v>7</v>
      </c>
      <c r="J89" t="n">
        <v>283.24</v>
      </c>
      <c r="K89" t="n">
        <v>58.47</v>
      </c>
      <c r="L89" t="n">
        <v>22.75</v>
      </c>
      <c r="M89" t="n">
        <v>5</v>
      </c>
      <c r="N89" t="n">
        <v>77.01000000000001</v>
      </c>
      <c r="O89" t="n">
        <v>35166.85</v>
      </c>
      <c r="P89" t="n">
        <v>164.03</v>
      </c>
      <c r="Q89" t="n">
        <v>460.7</v>
      </c>
      <c r="R89" t="n">
        <v>45.81</v>
      </c>
      <c r="S89" t="n">
        <v>32.19</v>
      </c>
      <c r="T89" t="n">
        <v>2913.48</v>
      </c>
      <c r="U89" t="n">
        <v>0.7</v>
      </c>
      <c r="V89" t="n">
        <v>0.76</v>
      </c>
      <c r="W89" t="n">
        <v>1.46</v>
      </c>
      <c r="X89" t="n">
        <v>0.16</v>
      </c>
      <c r="Y89" t="n">
        <v>1</v>
      </c>
      <c r="Z89" t="n">
        <v>10</v>
      </c>
      <c r="AA89" t="n">
        <v>170.8718152578849</v>
      </c>
      <c r="AB89" t="n">
        <v>233.7943559681924</v>
      </c>
      <c r="AC89" t="n">
        <v>211.4813507670951</v>
      </c>
      <c r="AD89" t="n">
        <v>170871.8152578849</v>
      </c>
      <c r="AE89" t="n">
        <v>233794.3559681924</v>
      </c>
      <c r="AF89" t="n">
        <v>6.15639475280824e-06</v>
      </c>
      <c r="AG89" t="n">
        <v>4.279513888888888</v>
      </c>
      <c r="AH89" t="n">
        <v>211481.3507670951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6.7599</v>
      </c>
      <c r="E90" t="n">
        <v>14.79</v>
      </c>
      <c r="F90" t="n">
        <v>11.71</v>
      </c>
      <c r="G90" t="n">
        <v>100.33</v>
      </c>
      <c r="H90" t="n">
        <v>1.44</v>
      </c>
      <c r="I90" t="n">
        <v>7</v>
      </c>
      <c r="J90" t="n">
        <v>283.74</v>
      </c>
      <c r="K90" t="n">
        <v>58.47</v>
      </c>
      <c r="L90" t="n">
        <v>23</v>
      </c>
      <c r="M90" t="n">
        <v>5</v>
      </c>
      <c r="N90" t="n">
        <v>77.26000000000001</v>
      </c>
      <c r="O90" t="n">
        <v>35228.23</v>
      </c>
      <c r="P90" t="n">
        <v>163.71</v>
      </c>
      <c r="Q90" t="n">
        <v>460.69</v>
      </c>
      <c r="R90" t="n">
        <v>46.1</v>
      </c>
      <c r="S90" t="n">
        <v>32.19</v>
      </c>
      <c r="T90" t="n">
        <v>3057.43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170.8139593343668</v>
      </c>
      <c r="AB90" t="n">
        <v>233.7151949412118</v>
      </c>
      <c r="AC90" t="n">
        <v>211.4097447574264</v>
      </c>
      <c r="AD90" t="n">
        <v>170813.9593343668</v>
      </c>
      <c r="AE90" t="n">
        <v>233715.1949412118</v>
      </c>
      <c r="AF90" t="n">
        <v>6.153481818915649e-06</v>
      </c>
      <c r="AG90" t="n">
        <v>4.279513888888888</v>
      </c>
      <c r="AH90" t="n">
        <v>211409.7447574264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6.7987</v>
      </c>
      <c r="E91" t="n">
        <v>14.71</v>
      </c>
      <c r="F91" t="n">
        <v>11.67</v>
      </c>
      <c r="G91" t="n">
        <v>116.68</v>
      </c>
      <c r="H91" t="n">
        <v>1.46</v>
      </c>
      <c r="I91" t="n">
        <v>6</v>
      </c>
      <c r="J91" t="n">
        <v>284.23</v>
      </c>
      <c r="K91" t="n">
        <v>58.47</v>
      </c>
      <c r="L91" t="n">
        <v>23.25</v>
      </c>
      <c r="M91" t="n">
        <v>4</v>
      </c>
      <c r="N91" t="n">
        <v>77.51000000000001</v>
      </c>
      <c r="O91" t="n">
        <v>35289.71</v>
      </c>
      <c r="P91" t="n">
        <v>162.25</v>
      </c>
      <c r="Q91" t="n">
        <v>460.69</v>
      </c>
      <c r="R91" t="n">
        <v>44.93</v>
      </c>
      <c r="S91" t="n">
        <v>32.19</v>
      </c>
      <c r="T91" t="n">
        <v>2479.02</v>
      </c>
      <c r="U91" t="n">
        <v>0.72</v>
      </c>
      <c r="V91" t="n">
        <v>0.77</v>
      </c>
      <c r="W91" t="n">
        <v>1.45</v>
      </c>
      <c r="X91" t="n">
        <v>0.13</v>
      </c>
      <c r="Y91" t="n">
        <v>1</v>
      </c>
      <c r="Z91" t="n">
        <v>10</v>
      </c>
      <c r="AA91" t="n">
        <v>169.7621936822214</v>
      </c>
      <c r="AB91" t="n">
        <v>232.2761227753214</v>
      </c>
      <c r="AC91" t="n">
        <v>210.1080156192975</v>
      </c>
      <c r="AD91" t="n">
        <v>169762.1936822214</v>
      </c>
      <c r="AE91" t="n">
        <v>232276.1227753214</v>
      </c>
      <c r="AF91" t="n">
        <v>6.188801142363321e-06</v>
      </c>
      <c r="AG91" t="n">
        <v>4.256365740740741</v>
      </c>
      <c r="AH91" t="n">
        <v>210108.0156192975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6.7951</v>
      </c>
      <c r="E92" t="n">
        <v>14.72</v>
      </c>
      <c r="F92" t="n">
        <v>11.68</v>
      </c>
      <c r="G92" t="n">
        <v>116.76</v>
      </c>
      <c r="H92" t="n">
        <v>1.47</v>
      </c>
      <c r="I92" t="n">
        <v>6</v>
      </c>
      <c r="J92" t="n">
        <v>284.73</v>
      </c>
      <c r="K92" t="n">
        <v>58.47</v>
      </c>
      <c r="L92" t="n">
        <v>23.5</v>
      </c>
      <c r="M92" t="n">
        <v>4</v>
      </c>
      <c r="N92" t="n">
        <v>77.76000000000001</v>
      </c>
      <c r="O92" t="n">
        <v>35351.29</v>
      </c>
      <c r="P92" t="n">
        <v>162.25</v>
      </c>
      <c r="Q92" t="n">
        <v>460.69</v>
      </c>
      <c r="R92" t="n">
        <v>45.11</v>
      </c>
      <c r="S92" t="n">
        <v>32.19</v>
      </c>
      <c r="T92" t="n">
        <v>2567.83</v>
      </c>
      <c r="U92" t="n">
        <v>0.71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169.8226827546194</v>
      </c>
      <c r="AB92" t="n">
        <v>232.3588865927659</v>
      </c>
      <c r="AC92" t="n">
        <v>210.182880574165</v>
      </c>
      <c r="AD92" t="n">
        <v>169822.6827546195</v>
      </c>
      <c r="AE92" t="n">
        <v>232358.8865927659</v>
      </c>
      <c r="AF92" t="n">
        <v>6.185524091734156e-06</v>
      </c>
      <c r="AG92" t="n">
        <v>4.25925925925926</v>
      </c>
      <c r="AH92" t="n">
        <v>210182.8805741649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6.798</v>
      </c>
      <c r="E93" t="n">
        <v>14.71</v>
      </c>
      <c r="F93" t="n">
        <v>11.67</v>
      </c>
      <c r="G93" t="n">
        <v>116.7</v>
      </c>
      <c r="H93" t="n">
        <v>1.48</v>
      </c>
      <c r="I93" t="n">
        <v>6</v>
      </c>
      <c r="J93" t="n">
        <v>285.23</v>
      </c>
      <c r="K93" t="n">
        <v>58.47</v>
      </c>
      <c r="L93" t="n">
        <v>23.75</v>
      </c>
      <c r="M93" t="n">
        <v>4</v>
      </c>
      <c r="N93" t="n">
        <v>78.01000000000001</v>
      </c>
      <c r="O93" t="n">
        <v>35412.96</v>
      </c>
      <c r="P93" t="n">
        <v>162.38</v>
      </c>
      <c r="Q93" t="n">
        <v>460.7</v>
      </c>
      <c r="R93" t="n">
        <v>44.96</v>
      </c>
      <c r="S93" t="n">
        <v>32.19</v>
      </c>
      <c r="T93" t="n">
        <v>2494.69</v>
      </c>
      <c r="U93" t="n">
        <v>0.72</v>
      </c>
      <c r="V93" t="n">
        <v>0.77</v>
      </c>
      <c r="W93" t="n">
        <v>1.45</v>
      </c>
      <c r="X93" t="n">
        <v>0.14</v>
      </c>
      <c r="Y93" t="n">
        <v>1</v>
      </c>
      <c r="Z93" t="n">
        <v>10</v>
      </c>
      <c r="AA93" t="n">
        <v>169.8166099591624</v>
      </c>
      <c r="AB93" t="n">
        <v>232.3505775261087</v>
      </c>
      <c r="AC93" t="n">
        <v>210.1753645131676</v>
      </c>
      <c r="AD93" t="n">
        <v>169816.6099591624</v>
      </c>
      <c r="AE93" t="n">
        <v>232350.5775261087</v>
      </c>
      <c r="AF93" t="n">
        <v>6.188163938074318e-06</v>
      </c>
      <c r="AG93" t="n">
        <v>4.256365740740741</v>
      </c>
      <c r="AH93" t="n">
        <v>210175.3645131676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6.7969</v>
      </c>
      <c r="E94" t="n">
        <v>14.71</v>
      </c>
      <c r="F94" t="n">
        <v>11.67</v>
      </c>
      <c r="G94" t="n">
        <v>116.72</v>
      </c>
      <c r="H94" t="n">
        <v>1.5</v>
      </c>
      <c r="I94" t="n">
        <v>6</v>
      </c>
      <c r="J94" t="n">
        <v>285.73</v>
      </c>
      <c r="K94" t="n">
        <v>58.47</v>
      </c>
      <c r="L94" t="n">
        <v>24</v>
      </c>
      <c r="M94" t="n">
        <v>4</v>
      </c>
      <c r="N94" t="n">
        <v>78.26000000000001</v>
      </c>
      <c r="O94" t="n">
        <v>35474.75</v>
      </c>
      <c r="P94" t="n">
        <v>162.43</v>
      </c>
      <c r="Q94" t="n">
        <v>460.69</v>
      </c>
      <c r="R94" t="n">
        <v>45.02</v>
      </c>
      <c r="S94" t="n">
        <v>32.19</v>
      </c>
      <c r="T94" t="n">
        <v>2521.04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169.8472419752345</v>
      </c>
      <c r="AB94" t="n">
        <v>232.3924896018877</v>
      </c>
      <c r="AC94" t="n">
        <v>210.2132765592583</v>
      </c>
      <c r="AD94" t="n">
        <v>169847.2419752345</v>
      </c>
      <c r="AE94" t="n">
        <v>232392.4896018877</v>
      </c>
      <c r="AF94" t="n">
        <v>6.187162617048739e-06</v>
      </c>
      <c r="AG94" t="n">
        <v>4.256365740740741</v>
      </c>
      <c r="AH94" t="n">
        <v>210213.2765592583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6.798</v>
      </c>
      <c r="E95" t="n">
        <v>14.71</v>
      </c>
      <c r="F95" t="n">
        <v>11.67</v>
      </c>
      <c r="G95" t="n">
        <v>116.7</v>
      </c>
      <c r="H95" t="n">
        <v>1.51</v>
      </c>
      <c r="I95" t="n">
        <v>6</v>
      </c>
      <c r="J95" t="n">
        <v>286.24</v>
      </c>
      <c r="K95" t="n">
        <v>58.47</v>
      </c>
      <c r="L95" t="n">
        <v>24.25</v>
      </c>
      <c r="M95" t="n">
        <v>4</v>
      </c>
      <c r="N95" t="n">
        <v>78.51000000000001</v>
      </c>
      <c r="O95" t="n">
        <v>35536.63</v>
      </c>
      <c r="P95" t="n">
        <v>162.57</v>
      </c>
      <c r="Q95" t="n">
        <v>460.69</v>
      </c>
      <c r="R95" t="n">
        <v>44.97</v>
      </c>
      <c r="S95" t="n">
        <v>32.19</v>
      </c>
      <c r="T95" t="n">
        <v>2497.7</v>
      </c>
      <c r="U95" t="n">
        <v>0.72</v>
      </c>
      <c r="V95" t="n">
        <v>0.77</v>
      </c>
      <c r="W95" t="n">
        <v>1.45</v>
      </c>
      <c r="X95" t="n">
        <v>0.14</v>
      </c>
      <c r="Y95" t="n">
        <v>1</v>
      </c>
      <c r="Z95" t="n">
        <v>10</v>
      </c>
      <c r="AA95" t="n">
        <v>169.8842097190735</v>
      </c>
      <c r="AB95" t="n">
        <v>232.4430704999101</v>
      </c>
      <c r="AC95" t="n">
        <v>210.2590300873642</v>
      </c>
      <c r="AD95" t="n">
        <v>169884.2097190736</v>
      </c>
      <c r="AE95" t="n">
        <v>232443.0704999101</v>
      </c>
      <c r="AF95" t="n">
        <v>6.188163938074318e-06</v>
      </c>
      <c r="AG95" t="n">
        <v>4.256365740740741</v>
      </c>
      <c r="AH95" t="n">
        <v>210259.0300873641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6.7991</v>
      </c>
      <c r="E96" t="n">
        <v>14.71</v>
      </c>
      <c r="F96" t="n">
        <v>11.67</v>
      </c>
      <c r="G96" t="n">
        <v>116.67</v>
      </c>
      <c r="H96" t="n">
        <v>1.52</v>
      </c>
      <c r="I96" t="n">
        <v>6</v>
      </c>
      <c r="J96" t="n">
        <v>286.74</v>
      </c>
      <c r="K96" t="n">
        <v>58.47</v>
      </c>
      <c r="L96" t="n">
        <v>24.5</v>
      </c>
      <c r="M96" t="n">
        <v>4</v>
      </c>
      <c r="N96" t="n">
        <v>78.77</v>
      </c>
      <c r="O96" t="n">
        <v>35598.74</v>
      </c>
      <c r="P96" t="n">
        <v>162.67</v>
      </c>
      <c r="Q96" t="n">
        <v>460.71</v>
      </c>
      <c r="R96" t="n">
        <v>44.84</v>
      </c>
      <c r="S96" t="n">
        <v>32.19</v>
      </c>
      <c r="T96" t="n">
        <v>2433.87</v>
      </c>
      <c r="U96" t="n">
        <v>0.72</v>
      </c>
      <c r="V96" t="n">
        <v>0.77</v>
      </c>
      <c r="W96" t="n">
        <v>1.46</v>
      </c>
      <c r="X96" t="n">
        <v>0.13</v>
      </c>
      <c r="Y96" t="n">
        <v>1</v>
      </c>
      <c r="Z96" t="n">
        <v>10</v>
      </c>
      <c r="AA96" t="n">
        <v>169.9069362752385</v>
      </c>
      <c r="AB96" t="n">
        <v>232.4741659766798</v>
      </c>
      <c r="AC96" t="n">
        <v>210.2871578554737</v>
      </c>
      <c r="AD96" t="n">
        <v>169906.9362752385</v>
      </c>
      <c r="AE96" t="n">
        <v>232474.1659766798</v>
      </c>
      <c r="AF96" t="n">
        <v>6.189165259099896e-06</v>
      </c>
      <c r="AG96" t="n">
        <v>4.256365740740741</v>
      </c>
      <c r="AH96" t="n">
        <v>210287.1578554737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6.798</v>
      </c>
      <c r="E97" t="n">
        <v>14.71</v>
      </c>
      <c r="F97" t="n">
        <v>11.67</v>
      </c>
      <c r="G97" t="n">
        <v>116.7</v>
      </c>
      <c r="H97" t="n">
        <v>1.53</v>
      </c>
      <c r="I97" t="n">
        <v>6</v>
      </c>
      <c r="J97" t="n">
        <v>287.24</v>
      </c>
      <c r="K97" t="n">
        <v>58.47</v>
      </c>
      <c r="L97" t="n">
        <v>24.75</v>
      </c>
      <c r="M97" t="n">
        <v>4</v>
      </c>
      <c r="N97" t="n">
        <v>79.02</v>
      </c>
      <c r="O97" t="n">
        <v>35660.82</v>
      </c>
      <c r="P97" t="n">
        <v>162.44</v>
      </c>
      <c r="Q97" t="n">
        <v>460.69</v>
      </c>
      <c r="R97" t="n">
        <v>44.91</v>
      </c>
      <c r="S97" t="n">
        <v>32.19</v>
      </c>
      <c r="T97" t="n">
        <v>2468.23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169.8379572517659</v>
      </c>
      <c r="AB97" t="n">
        <v>232.3797858336249</v>
      </c>
      <c r="AC97" t="n">
        <v>210.2017852208086</v>
      </c>
      <c r="AD97" t="n">
        <v>169837.9572517659</v>
      </c>
      <c r="AE97" t="n">
        <v>232379.7858336249</v>
      </c>
      <c r="AF97" t="n">
        <v>6.188163938074318e-06</v>
      </c>
      <c r="AG97" t="n">
        <v>4.256365740740741</v>
      </c>
      <c r="AH97" t="n">
        <v>210201.7852208086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6.7977</v>
      </c>
      <c r="E98" t="n">
        <v>14.71</v>
      </c>
      <c r="F98" t="n">
        <v>11.67</v>
      </c>
      <c r="G98" t="n">
        <v>116.71</v>
      </c>
      <c r="H98" t="n">
        <v>1.55</v>
      </c>
      <c r="I98" t="n">
        <v>6</v>
      </c>
      <c r="J98" t="n">
        <v>287.75</v>
      </c>
      <c r="K98" t="n">
        <v>58.47</v>
      </c>
      <c r="L98" t="n">
        <v>25</v>
      </c>
      <c r="M98" t="n">
        <v>4</v>
      </c>
      <c r="N98" t="n">
        <v>79.27</v>
      </c>
      <c r="O98" t="n">
        <v>35723.02</v>
      </c>
      <c r="P98" t="n">
        <v>162.27</v>
      </c>
      <c r="Q98" t="n">
        <v>460.69</v>
      </c>
      <c r="R98" t="n">
        <v>45.02</v>
      </c>
      <c r="S98" t="n">
        <v>32.19</v>
      </c>
      <c r="T98" t="n">
        <v>2522.99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169.7809728603499</v>
      </c>
      <c r="AB98" t="n">
        <v>232.3018172753156</v>
      </c>
      <c r="AC98" t="n">
        <v>210.1312578722748</v>
      </c>
      <c r="AD98" t="n">
        <v>169780.9728603499</v>
      </c>
      <c r="AE98" t="n">
        <v>232301.8172753156</v>
      </c>
      <c r="AF98" t="n">
        <v>6.187890850521887e-06</v>
      </c>
      <c r="AG98" t="n">
        <v>4.256365740740741</v>
      </c>
      <c r="AH98" t="n">
        <v>210131.2578722748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6.798</v>
      </c>
      <c r="E99" t="n">
        <v>14.71</v>
      </c>
      <c r="F99" t="n">
        <v>11.67</v>
      </c>
      <c r="G99" t="n">
        <v>116.7</v>
      </c>
      <c r="H99" t="n">
        <v>1.56</v>
      </c>
      <c r="I99" t="n">
        <v>6</v>
      </c>
      <c r="J99" t="n">
        <v>288.25</v>
      </c>
      <c r="K99" t="n">
        <v>58.47</v>
      </c>
      <c r="L99" t="n">
        <v>25.25</v>
      </c>
      <c r="M99" t="n">
        <v>4</v>
      </c>
      <c r="N99" t="n">
        <v>79.53</v>
      </c>
      <c r="O99" t="n">
        <v>35785.31</v>
      </c>
      <c r="P99" t="n">
        <v>161.77</v>
      </c>
      <c r="Q99" t="n">
        <v>460.69</v>
      </c>
      <c r="R99" t="n">
        <v>44.88</v>
      </c>
      <c r="S99" t="n">
        <v>32.19</v>
      </c>
      <c r="T99" t="n">
        <v>2451.6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169.5995791510263</v>
      </c>
      <c r="AB99" t="n">
        <v>232.0536263996936</v>
      </c>
      <c r="AC99" t="n">
        <v>209.906753985484</v>
      </c>
      <c r="AD99" t="n">
        <v>169599.5791510263</v>
      </c>
      <c r="AE99" t="n">
        <v>232053.6263996936</v>
      </c>
      <c r="AF99" t="n">
        <v>6.188163938074318e-06</v>
      </c>
      <c r="AG99" t="n">
        <v>4.256365740740741</v>
      </c>
      <c r="AH99" t="n">
        <v>209906.753985484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6.7962</v>
      </c>
      <c r="E100" t="n">
        <v>14.71</v>
      </c>
      <c r="F100" t="n">
        <v>11.67</v>
      </c>
      <c r="G100" t="n">
        <v>116.74</v>
      </c>
      <c r="H100" t="n">
        <v>1.57</v>
      </c>
      <c r="I100" t="n">
        <v>6</v>
      </c>
      <c r="J100" t="n">
        <v>288.76</v>
      </c>
      <c r="K100" t="n">
        <v>58.47</v>
      </c>
      <c r="L100" t="n">
        <v>25.5</v>
      </c>
      <c r="M100" t="n">
        <v>4</v>
      </c>
      <c r="N100" t="n">
        <v>79.78</v>
      </c>
      <c r="O100" t="n">
        <v>35847.71</v>
      </c>
      <c r="P100" t="n">
        <v>162.1</v>
      </c>
      <c r="Q100" t="n">
        <v>460.69</v>
      </c>
      <c r="R100" t="n">
        <v>45.01</v>
      </c>
      <c r="S100" t="n">
        <v>32.19</v>
      </c>
      <c r="T100" t="n">
        <v>2516.41</v>
      </c>
      <c r="U100" t="n">
        <v>0.72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169.7379755011075</v>
      </c>
      <c r="AB100" t="n">
        <v>232.2429863914906</v>
      </c>
      <c r="AC100" t="n">
        <v>210.0780417254324</v>
      </c>
      <c r="AD100" t="n">
        <v>169737.9755011075</v>
      </c>
      <c r="AE100" t="n">
        <v>232242.9863914906</v>
      </c>
      <c r="AF100" t="n">
        <v>6.186525412759734e-06</v>
      </c>
      <c r="AG100" t="n">
        <v>4.256365740740741</v>
      </c>
      <c r="AH100" t="n">
        <v>210078.0417254324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6.8008</v>
      </c>
      <c r="E101" t="n">
        <v>14.7</v>
      </c>
      <c r="F101" t="n">
        <v>11.66</v>
      </c>
      <c r="G101" t="n">
        <v>116.64</v>
      </c>
      <c r="H101" t="n">
        <v>1.59</v>
      </c>
      <c r="I101" t="n">
        <v>6</v>
      </c>
      <c r="J101" t="n">
        <v>289.26</v>
      </c>
      <c r="K101" t="n">
        <v>58.47</v>
      </c>
      <c r="L101" t="n">
        <v>25.75</v>
      </c>
      <c r="M101" t="n">
        <v>4</v>
      </c>
      <c r="N101" t="n">
        <v>80.04000000000001</v>
      </c>
      <c r="O101" t="n">
        <v>35910.21</v>
      </c>
      <c r="P101" t="n">
        <v>160.84</v>
      </c>
      <c r="Q101" t="n">
        <v>460.72</v>
      </c>
      <c r="R101" t="n">
        <v>44.75</v>
      </c>
      <c r="S101" t="n">
        <v>32.19</v>
      </c>
      <c r="T101" t="n">
        <v>2385.34</v>
      </c>
      <c r="U101" t="n">
        <v>0.72</v>
      </c>
      <c r="V101" t="n">
        <v>0.77</v>
      </c>
      <c r="W101" t="n">
        <v>1.45</v>
      </c>
      <c r="X101" t="n">
        <v>0.13</v>
      </c>
      <c r="Y101" t="n">
        <v>1</v>
      </c>
      <c r="Z101" t="n">
        <v>10</v>
      </c>
      <c r="AA101" t="n">
        <v>169.2177871491724</v>
      </c>
      <c r="AB101" t="n">
        <v>231.531241739283</v>
      </c>
      <c r="AC101" t="n">
        <v>209.4342249838913</v>
      </c>
      <c r="AD101" t="n">
        <v>169217.7871491724</v>
      </c>
      <c r="AE101" t="n">
        <v>231531.241739283</v>
      </c>
      <c r="AF101" t="n">
        <v>6.190712755230335e-06</v>
      </c>
      <c r="AG101" t="n">
        <v>4.253472222222222</v>
      </c>
      <c r="AH101" t="n">
        <v>209434.2249838913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6.796</v>
      </c>
      <c r="E102" t="n">
        <v>14.71</v>
      </c>
      <c r="F102" t="n">
        <v>11.67</v>
      </c>
      <c r="G102" t="n">
        <v>116.74</v>
      </c>
      <c r="H102" t="n">
        <v>1.6</v>
      </c>
      <c r="I102" t="n">
        <v>6</v>
      </c>
      <c r="J102" t="n">
        <v>289.77</v>
      </c>
      <c r="K102" t="n">
        <v>58.47</v>
      </c>
      <c r="L102" t="n">
        <v>26</v>
      </c>
      <c r="M102" t="n">
        <v>4</v>
      </c>
      <c r="N102" t="n">
        <v>80.3</v>
      </c>
      <c r="O102" t="n">
        <v>35972.82</v>
      </c>
      <c r="P102" t="n">
        <v>159.8</v>
      </c>
      <c r="Q102" t="n">
        <v>460.69</v>
      </c>
      <c r="R102" t="n">
        <v>45.05</v>
      </c>
      <c r="S102" t="n">
        <v>32.19</v>
      </c>
      <c r="T102" t="n">
        <v>2539.33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168.9217542868095</v>
      </c>
      <c r="AB102" t="n">
        <v>231.1261965169502</v>
      </c>
      <c r="AC102" t="n">
        <v>209.0678367090933</v>
      </c>
      <c r="AD102" t="n">
        <v>168921.7542868095</v>
      </c>
      <c r="AE102" t="n">
        <v>231126.1965169501</v>
      </c>
      <c r="AF102" t="n">
        <v>6.186343354391448e-06</v>
      </c>
      <c r="AG102" t="n">
        <v>4.256365740740741</v>
      </c>
      <c r="AH102" t="n">
        <v>209067.8367090933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6.7923</v>
      </c>
      <c r="E103" t="n">
        <v>14.72</v>
      </c>
      <c r="F103" t="n">
        <v>11.68</v>
      </c>
      <c r="G103" t="n">
        <v>116.82</v>
      </c>
      <c r="H103" t="n">
        <v>1.61</v>
      </c>
      <c r="I103" t="n">
        <v>6</v>
      </c>
      <c r="J103" t="n">
        <v>290.28</v>
      </c>
      <c r="K103" t="n">
        <v>58.47</v>
      </c>
      <c r="L103" t="n">
        <v>26.25</v>
      </c>
      <c r="M103" t="n">
        <v>4</v>
      </c>
      <c r="N103" t="n">
        <v>80.56</v>
      </c>
      <c r="O103" t="n">
        <v>36035.53</v>
      </c>
      <c r="P103" t="n">
        <v>160.13</v>
      </c>
      <c r="Q103" t="n">
        <v>460.7</v>
      </c>
      <c r="R103" t="n">
        <v>45.24</v>
      </c>
      <c r="S103" t="n">
        <v>32.19</v>
      </c>
      <c r="T103" t="n">
        <v>2633.16</v>
      </c>
      <c r="U103" t="n">
        <v>0.71</v>
      </c>
      <c r="V103" t="n">
        <v>0.76</v>
      </c>
      <c r="W103" t="n">
        <v>1.46</v>
      </c>
      <c r="X103" t="n">
        <v>0.15</v>
      </c>
      <c r="Y103" t="n">
        <v>1</v>
      </c>
      <c r="Z103" t="n">
        <v>10</v>
      </c>
      <c r="AA103" t="n">
        <v>169.1004863538053</v>
      </c>
      <c r="AB103" t="n">
        <v>231.370745616116</v>
      </c>
      <c r="AC103" t="n">
        <v>209.2890463854616</v>
      </c>
      <c r="AD103" t="n">
        <v>169100.4863538053</v>
      </c>
      <c r="AE103" t="n">
        <v>231370.745616116</v>
      </c>
      <c r="AF103" t="n">
        <v>6.182975274578138e-06</v>
      </c>
      <c r="AG103" t="n">
        <v>4.25925925925926</v>
      </c>
      <c r="AH103" t="n">
        <v>209289.0463854616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6.7982</v>
      </c>
      <c r="E104" t="n">
        <v>14.71</v>
      </c>
      <c r="F104" t="n">
        <v>11.67</v>
      </c>
      <c r="G104" t="n">
        <v>116.69</v>
      </c>
      <c r="H104" t="n">
        <v>1.62</v>
      </c>
      <c r="I104" t="n">
        <v>6</v>
      </c>
      <c r="J104" t="n">
        <v>290.79</v>
      </c>
      <c r="K104" t="n">
        <v>58.47</v>
      </c>
      <c r="L104" t="n">
        <v>26.5</v>
      </c>
      <c r="M104" t="n">
        <v>4</v>
      </c>
      <c r="N104" t="n">
        <v>80.81999999999999</v>
      </c>
      <c r="O104" t="n">
        <v>36098.35</v>
      </c>
      <c r="P104" t="n">
        <v>159.76</v>
      </c>
      <c r="Q104" t="n">
        <v>460.79</v>
      </c>
      <c r="R104" t="n">
        <v>44.94</v>
      </c>
      <c r="S104" t="n">
        <v>32.19</v>
      </c>
      <c r="T104" t="n">
        <v>2483.08</v>
      </c>
      <c r="U104" t="n">
        <v>0.72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168.8821382233688</v>
      </c>
      <c r="AB104" t="n">
        <v>231.0719920712131</v>
      </c>
      <c r="AC104" t="n">
        <v>209.018805459581</v>
      </c>
      <c r="AD104" t="n">
        <v>168882.1382233688</v>
      </c>
      <c r="AE104" t="n">
        <v>231071.9920712131</v>
      </c>
      <c r="AF104" t="n">
        <v>6.188345996442604e-06</v>
      </c>
      <c r="AG104" t="n">
        <v>4.256365740740741</v>
      </c>
      <c r="AH104" t="n">
        <v>209018.805459581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6.795</v>
      </c>
      <c r="E105" t="n">
        <v>14.72</v>
      </c>
      <c r="F105" t="n">
        <v>11.68</v>
      </c>
      <c r="G105" t="n">
        <v>116.76</v>
      </c>
      <c r="H105" t="n">
        <v>1.64</v>
      </c>
      <c r="I105" t="n">
        <v>6</v>
      </c>
      <c r="J105" t="n">
        <v>291.3</v>
      </c>
      <c r="K105" t="n">
        <v>58.47</v>
      </c>
      <c r="L105" t="n">
        <v>26.75</v>
      </c>
      <c r="M105" t="n">
        <v>4</v>
      </c>
      <c r="N105" t="n">
        <v>81.08</v>
      </c>
      <c r="O105" t="n">
        <v>36161.27</v>
      </c>
      <c r="P105" t="n">
        <v>158.48</v>
      </c>
      <c r="Q105" t="n">
        <v>460.73</v>
      </c>
      <c r="R105" t="n">
        <v>45.14</v>
      </c>
      <c r="S105" t="n">
        <v>32.19</v>
      </c>
      <c r="T105" t="n">
        <v>2581.8</v>
      </c>
      <c r="U105" t="n">
        <v>0.71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168.4819366713743</v>
      </c>
      <c r="AB105" t="n">
        <v>230.5244186521282</v>
      </c>
      <c r="AC105" t="n">
        <v>208.5234916790892</v>
      </c>
      <c r="AD105" t="n">
        <v>168481.9366713743</v>
      </c>
      <c r="AE105" t="n">
        <v>230524.4186521282</v>
      </c>
      <c r="AF105" t="n">
        <v>6.185433062550012e-06</v>
      </c>
      <c r="AG105" t="n">
        <v>4.25925925925926</v>
      </c>
      <c r="AH105" t="n">
        <v>208523.4916790892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6.7962</v>
      </c>
      <c r="E106" t="n">
        <v>14.71</v>
      </c>
      <c r="F106" t="n">
        <v>11.67</v>
      </c>
      <c r="G106" t="n">
        <v>116.74</v>
      </c>
      <c r="H106" t="n">
        <v>1.65</v>
      </c>
      <c r="I106" t="n">
        <v>6</v>
      </c>
      <c r="J106" t="n">
        <v>291.81</v>
      </c>
      <c r="K106" t="n">
        <v>58.47</v>
      </c>
      <c r="L106" t="n">
        <v>27</v>
      </c>
      <c r="M106" t="n">
        <v>4</v>
      </c>
      <c r="N106" t="n">
        <v>81.34</v>
      </c>
      <c r="O106" t="n">
        <v>36224.3</v>
      </c>
      <c r="P106" t="n">
        <v>157.8</v>
      </c>
      <c r="Q106" t="n">
        <v>460.69</v>
      </c>
      <c r="R106" t="n">
        <v>45.09</v>
      </c>
      <c r="S106" t="n">
        <v>32.19</v>
      </c>
      <c r="T106" t="n">
        <v>2559.74</v>
      </c>
      <c r="U106" t="n">
        <v>0.71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168.2076810007219</v>
      </c>
      <c r="AB106" t="n">
        <v>230.1491699442355</v>
      </c>
      <c r="AC106" t="n">
        <v>208.1840561812128</v>
      </c>
      <c r="AD106" t="n">
        <v>168207.6810007219</v>
      </c>
      <c r="AE106" t="n">
        <v>230149.1699442355</v>
      </c>
      <c r="AF106" t="n">
        <v>6.186525412759734e-06</v>
      </c>
      <c r="AG106" t="n">
        <v>4.256365740740741</v>
      </c>
      <c r="AH106" t="n">
        <v>208184.0561812128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6.7948</v>
      </c>
      <c r="E107" t="n">
        <v>14.72</v>
      </c>
      <c r="F107" t="n">
        <v>11.68</v>
      </c>
      <c r="G107" t="n">
        <v>116.77</v>
      </c>
      <c r="H107" t="n">
        <v>1.66</v>
      </c>
      <c r="I107" t="n">
        <v>6</v>
      </c>
      <c r="J107" t="n">
        <v>292.32</v>
      </c>
      <c r="K107" t="n">
        <v>58.47</v>
      </c>
      <c r="L107" t="n">
        <v>27.25</v>
      </c>
      <c r="M107" t="n">
        <v>4</v>
      </c>
      <c r="N107" t="n">
        <v>81.59999999999999</v>
      </c>
      <c r="O107" t="n">
        <v>36287.44</v>
      </c>
      <c r="P107" t="n">
        <v>157.04</v>
      </c>
      <c r="Q107" t="n">
        <v>460.69</v>
      </c>
      <c r="R107" t="n">
        <v>45.19</v>
      </c>
      <c r="S107" t="n">
        <v>32.19</v>
      </c>
      <c r="T107" t="n">
        <v>2607.77</v>
      </c>
      <c r="U107" t="n">
        <v>0.71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167.9716562976428</v>
      </c>
      <c r="AB107" t="n">
        <v>229.8262305328078</v>
      </c>
      <c r="AC107" t="n">
        <v>207.8919376539634</v>
      </c>
      <c r="AD107" t="n">
        <v>167971.6562976428</v>
      </c>
      <c r="AE107" t="n">
        <v>229826.2305328078</v>
      </c>
      <c r="AF107" t="n">
        <v>6.185251004181725e-06</v>
      </c>
      <c r="AG107" t="n">
        <v>4.25925925925926</v>
      </c>
      <c r="AH107" t="n">
        <v>207891.9376539634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6.7967</v>
      </c>
      <c r="E108" t="n">
        <v>14.71</v>
      </c>
      <c r="F108" t="n">
        <v>11.67</v>
      </c>
      <c r="G108" t="n">
        <v>116.73</v>
      </c>
      <c r="H108" t="n">
        <v>1.67</v>
      </c>
      <c r="I108" t="n">
        <v>6</v>
      </c>
      <c r="J108" t="n">
        <v>292.84</v>
      </c>
      <c r="K108" t="n">
        <v>58.47</v>
      </c>
      <c r="L108" t="n">
        <v>27.5</v>
      </c>
      <c r="M108" t="n">
        <v>4</v>
      </c>
      <c r="N108" t="n">
        <v>81.86</v>
      </c>
      <c r="O108" t="n">
        <v>36350.69</v>
      </c>
      <c r="P108" t="n">
        <v>155.59</v>
      </c>
      <c r="Q108" t="n">
        <v>460.72</v>
      </c>
      <c r="R108" t="n">
        <v>45</v>
      </c>
      <c r="S108" t="n">
        <v>32.19</v>
      </c>
      <c r="T108" t="n">
        <v>2511.93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167.4155206129454</v>
      </c>
      <c r="AB108" t="n">
        <v>229.0653011540303</v>
      </c>
      <c r="AC108" t="n">
        <v>207.2036303071251</v>
      </c>
      <c r="AD108" t="n">
        <v>167415.5206129454</v>
      </c>
      <c r="AE108" t="n">
        <v>229065.3011540303</v>
      </c>
      <c r="AF108" t="n">
        <v>6.186980558680452e-06</v>
      </c>
      <c r="AG108" t="n">
        <v>4.256365740740741</v>
      </c>
      <c r="AH108" t="n">
        <v>207203.630307125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6.7945</v>
      </c>
      <c r="E109" t="n">
        <v>14.72</v>
      </c>
      <c r="F109" t="n">
        <v>11.68</v>
      </c>
      <c r="G109" t="n">
        <v>116.78</v>
      </c>
      <c r="H109" t="n">
        <v>1.68</v>
      </c>
      <c r="I109" t="n">
        <v>6</v>
      </c>
      <c r="J109" t="n">
        <v>293.35</v>
      </c>
      <c r="K109" t="n">
        <v>58.47</v>
      </c>
      <c r="L109" t="n">
        <v>27.75</v>
      </c>
      <c r="M109" t="n">
        <v>4</v>
      </c>
      <c r="N109" t="n">
        <v>82.13</v>
      </c>
      <c r="O109" t="n">
        <v>36414.05</v>
      </c>
      <c r="P109" t="n">
        <v>156</v>
      </c>
      <c r="Q109" t="n">
        <v>460.69</v>
      </c>
      <c r="R109" t="n">
        <v>45.06</v>
      </c>
      <c r="S109" t="n">
        <v>32.19</v>
      </c>
      <c r="T109" t="n">
        <v>2544.28</v>
      </c>
      <c r="U109" t="n">
        <v>0.71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167.6048674732939</v>
      </c>
      <c r="AB109" t="n">
        <v>229.324373881753</v>
      </c>
      <c r="AC109" t="n">
        <v>207.4379774973248</v>
      </c>
      <c r="AD109" t="n">
        <v>167604.8674732939</v>
      </c>
      <c r="AE109" t="n">
        <v>229324.373881753</v>
      </c>
      <c r="AF109" t="n">
        <v>6.184977916629296e-06</v>
      </c>
      <c r="AG109" t="n">
        <v>4.25925925925926</v>
      </c>
      <c r="AH109" t="n">
        <v>207437.9774973248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6.832</v>
      </c>
      <c r="E110" t="n">
        <v>14.64</v>
      </c>
      <c r="F110" t="n">
        <v>11.64</v>
      </c>
      <c r="G110" t="n">
        <v>139.73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155.57</v>
      </c>
      <c r="Q110" t="n">
        <v>460.69</v>
      </c>
      <c r="R110" t="n">
        <v>44.18</v>
      </c>
      <c r="S110" t="n">
        <v>32.19</v>
      </c>
      <c r="T110" t="n">
        <v>2105.34</v>
      </c>
      <c r="U110" t="n">
        <v>0.73</v>
      </c>
      <c r="V110" t="n">
        <v>0.77</v>
      </c>
      <c r="W110" t="n">
        <v>1.45</v>
      </c>
      <c r="X110" t="n">
        <v>0.11</v>
      </c>
      <c r="Y110" t="n">
        <v>1</v>
      </c>
      <c r="Z110" t="n">
        <v>10</v>
      </c>
      <c r="AA110" t="n">
        <v>166.9557667313148</v>
      </c>
      <c r="AB110" t="n">
        <v>228.436245610274</v>
      </c>
      <c r="AC110" t="n">
        <v>206.6346109415796</v>
      </c>
      <c r="AD110" t="n">
        <v>166955.7667313148</v>
      </c>
      <c r="AE110" t="n">
        <v>228436.245610274</v>
      </c>
      <c r="AF110" t="n">
        <v>6.219113860683103e-06</v>
      </c>
      <c r="AG110" t="n">
        <v>4.236111111111112</v>
      </c>
      <c r="AH110" t="n">
        <v>206634.6109415796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6.8338</v>
      </c>
      <c r="E111" t="n">
        <v>14.63</v>
      </c>
      <c r="F111" t="n">
        <v>11.64</v>
      </c>
      <c r="G111" t="n">
        <v>139.68</v>
      </c>
      <c r="H111" t="n">
        <v>1.71</v>
      </c>
      <c r="I111" t="n">
        <v>5</v>
      </c>
      <c r="J111" t="n">
        <v>294.38</v>
      </c>
      <c r="K111" t="n">
        <v>58.47</v>
      </c>
      <c r="L111" t="n">
        <v>28.25</v>
      </c>
      <c r="M111" t="n">
        <v>3</v>
      </c>
      <c r="N111" t="n">
        <v>82.66</v>
      </c>
      <c r="O111" t="n">
        <v>36541.09</v>
      </c>
      <c r="P111" t="n">
        <v>155.56</v>
      </c>
      <c r="Q111" t="n">
        <v>460.69</v>
      </c>
      <c r="R111" t="n">
        <v>43.97</v>
      </c>
      <c r="S111" t="n">
        <v>32.19</v>
      </c>
      <c r="T111" t="n">
        <v>2003.34</v>
      </c>
      <c r="U111" t="n">
        <v>0.73</v>
      </c>
      <c r="V111" t="n">
        <v>0.77</v>
      </c>
      <c r="W111" t="n">
        <v>1.45</v>
      </c>
      <c r="X111" t="n">
        <v>0.11</v>
      </c>
      <c r="Y111" t="n">
        <v>1</v>
      </c>
      <c r="Z111" t="n">
        <v>10</v>
      </c>
      <c r="AA111" t="n">
        <v>166.9320840113886</v>
      </c>
      <c r="AB111" t="n">
        <v>228.4038418680631</v>
      </c>
      <c r="AC111" t="n">
        <v>206.6052997670463</v>
      </c>
      <c r="AD111" t="n">
        <v>166932.0840113886</v>
      </c>
      <c r="AE111" t="n">
        <v>228403.8418680631</v>
      </c>
      <c r="AF111" t="n">
        <v>6.220752385997686e-06</v>
      </c>
      <c r="AG111" t="n">
        <v>4.233217592592593</v>
      </c>
      <c r="AH111" t="n">
        <v>206605.2997670464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6.8344</v>
      </c>
      <c r="E112" t="n">
        <v>14.63</v>
      </c>
      <c r="F112" t="n">
        <v>11.64</v>
      </c>
      <c r="G112" t="n">
        <v>139.67</v>
      </c>
      <c r="H112" t="n">
        <v>1.72</v>
      </c>
      <c r="I112" t="n">
        <v>5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156.44</v>
      </c>
      <c r="Q112" t="n">
        <v>460.69</v>
      </c>
      <c r="R112" t="n">
        <v>43.85</v>
      </c>
      <c r="S112" t="n">
        <v>32.19</v>
      </c>
      <c r="T112" t="n">
        <v>1940.46</v>
      </c>
      <c r="U112" t="n">
        <v>0.73</v>
      </c>
      <c r="V112" t="n">
        <v>0.77</v>
      </c>
      <c r="W112" t="n">
        <v>1.46</v>
      </c>
      <c r="X112" t="n">
        <v>0.11</v>
      </c>
      <c r="Y112" t="n">
        <v>1</v>
      </c>
      <c r="Z112" t="n">
        <v>10</v>
      </c>
      <c r="AA112" t="n">
        <v>167.2367982767333</v>
      </c>
      <c r="AB112" t="n">
        <v>228.820765368952</v>
      </c>
      <c r="AC112" t="n">
        <v>206.9824326741664</v>
      </c>
      <c r="AD112" t="n">
        <v>167236.7982767333</v>
      </c>
      <c r="AE112" t="n">
        <v>228820.765368952</v>
      </c>
      <c r="AF112" t="n">
        <v>6.221298561102547e-06</v>
      </c>
      <c r="AG112" t="n">
        <v>4.233217592592593</v>
      </c>
      <c r="AH112" t="n">
        <v>206982.4326741664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6.8328</v>
      </c>
      <c r="E113" t="n">
        <v>14.64</v>
      </c>
      <c r="F113" t="n">
        <v>11.64</v>
      </c>
      <c r="G113" t="n">
        <v>139.71</v>
      </c>
      <c r="H113" t="n">
        <v>1.73</v>
      </c>
      <c r="I113" t="n">
        <v>5</v>
      </c>
      <c r="J113" t="n">
        <v>295.41</v>
      </c>
      <c r="K113" t="n">
        <v>58.47</v>
      </c>
      <c r="L113" t="n">
        <v>28.75</v>
      </c>
      <c r="M113" t="n">
        <v>1</v>
      </c>
      <c r="N113" t="n">
        <v>83.19</v>
      </c>
      <c r="O113" t="n">
        <v>36668.57</v>
      </c>
      <c r="P113" t="n">
        <v>156.72</v>
      </c>
      <c r="Q113" t="n">
        <v>460.69</v>
      </c>
      <c r="R113" t="n">
        <v>43.91</v>
      </c>
      <c r="S113" t="n">
        <v>32.19</v>
      </c>
      <c r="T113" t="n">
        <v>1974.46</v>
      </c>
      <c r="U113" t="n">
        <v>0.73</v>
      </c>
      <c r="V113" t="n">
        <v>0.77</v>
      </c>
      <c r="W113" t="n">
        <v>1.46</v>
      </c>
      <c r="X113" t="n">
        <v>0.11</v>
      </c>
      <c r="Y113" t="n">
        <v>1</v>
      </c>
      <c r="Z113" t="n">
        <v>10</v>
      </c>
      <c r="AA113" t="n">
        <v>167.3538853397975</v>
      </c>
      <c r="AB113" t="n">
        <v>228.9809690541531</v>
      </c>
      <c r="AC113" t="n">
        <v>207.1273467444992</v>
      </c>
      <c r="AD113" t="n">
        <v>167353.8853397975</v>
      </c>
      <c r="AE113" t="n">
        <v>228980.9690541531</v>
      </c>
      <c r="AF113" t="n">
        <v>6.219842094156251e-06</v>
      </c>
      <c r="AG113" t="n">
        <v>4.236111111111112</v>
      </c>
      <c r="AH113" t="n">
        <v>207127.3467444992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6.8328</v>
      </c>
      <c r="E114" t="n">
        <v>14.64</v>
      </c>
      <c r="F114" t="n">
        <v>11.64</v>
      </c>
      <c r="G114" t="n">
        <v>139.71</v>
      </c>
      <c r="H114" t="n">
        <v>1.75</v>
      </c>
      <c r="I114" t="n">
        <v>5</v>
      </c>
      <c r="J114" t="n">
        <v>295.93</v>
      </c>
      <c r="K114" t="n">
        <v>58.47</v>
      </c>
      <c r="L114" t="n">
        <v>29</v>
      </c>
      <c r="M114" t="n">
        <v>1</v>
      </c>
      <c r="N114" t="n">
        <v>83.45999999999999</v>
      </c>
      <c r="O114" t="n">
        <v>36732.47</v>
      </c>
      <c r="P114" t="n">
        <v>156.95</v>
      </c>
      <c r="Q114" t="n">
        <v>460.69</v>
      </c>
      <c r="R114" t="n">
        <v>43.83</v>
      </c>
      <c r="S114" t="n">
        <v>32.19</v>
      </c>
      <c r="T114" t="n">
        <v>1932.34</v>
      </c>
      <c r="U114" t="n">
        <v>0.73</v>
      </c>
      <c r="V114" t="n">
        <v>0.77</v>
      </c>
      <c r="W114" t="n">
        <v>1.46</v>
      </c>
      <c r="X114" t="n">
        <v>0.11</v>
      </c>
      <c r="Y114" t="n">
        <v>1</v>
      </c>
      <c r="Z114" t="n">
        <v>10</v>
      </c>
      <c r="AA114" t="n">
        <v>167.4352998547775</v>
      </c>
      <c r="AB114" t="n">
        <v>229.0923639853037</v>
      </c>
      <c r="AC114" t="n">
        <v>207.2281102997646</v>
      </c>
      <c r="AD114" t="n">
        <v>167435.2998547775</v>
      </c>
      <c r="AE114" t="n">
        <v>229092.3639853037</v>
      </c>
      <c r="AF114" t="n">
        <v>6.219842094156251e-06</v>
      </c>
      <c r="AG114" t="n">
        <v>4.236111111111112</v>
      </c>
      <c r="AH114" t="n">
        <v>207228.1102997646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6.8336</v>
      </c>
      <c r="E115" t="n">
        <v>14.63</v>
      </c>
      <c r="F115" t="n">
        <v>11.64</v>
      </c>
      <c r="G115" t="n">
        <v>139.69</v>
      </c>
      <c r="H115" t="n">
        <v>1.76</v>
      </c>
      <c r="I115" t="n">
        <v>5</v>
      </c>
      <c r="J115" t="n">
        <v>296.45</v>
      </c>
      <c r="K115" t="n">
        <v>58.47</v>
      </c>
      <c r="L115" t="n">
        <v>29.25</v>
      </c>
      <c r="M115" t="n">
        <v>1</v>
      </c>
      <c r="N115" t="n">
        <v>83.73</v>
      </c>
      <c r="O115" t="n">
        <v>36796.49</v>
      </c>
      <c r="P115" t="n">
        <v>157.17</v>
      </c>
      <c r="Q115" t="n">
        <v>460.69</v>
      </c>
      <c r="R115" t="n">
        <v>43.8</v>
      </c>
      <c r="S115" t="n">
        <v>32.19</v>
      </c>
      <c r="T115" t="n">
        <v>1917.53</v>
      </c>
      <c r="U115" t="n">
        <v>0.73</v>
      </c>
      <c r="V115" t="n">
        <v>0.77</v>
      </c>
      <c r="W115" t="n">
        <v>1.46</v>
      </c>
      <c r="X115" t="n">
        <v>0.11</v>
      </c>
      <c r="Y115" t="n">
        <v>1</v>
      </c>
      <c r="Z115" t="n">
        <v>10</v>
      </c>
      <c r="AA115" t="n">
        <v>167.5041564350864</v>
      </c>
      <c r="AB115" t="n">
        <v>229.1865765962201</v>
      </c>
      <c r="AC115" t="n">
        <v>207.3133313913234</v>
      </c>
      <c r="AD115" t="n">
        <v>167504.1564350864</v>
      </c>
      <c r="AE115" t="n">
        <v>229186.5765962201</v>
      </c>
      <c r="AF115" t="n">
        <v>6.220570327629399e-06</v>
      </c>
      <c r="AG115" t="n">
        <v>4.233217592592593</v>
      </c>
      <c r="AH115" t="n">
        <v>207313.3313913234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6.8336</v>
      </c>
      <c r="E116" t="n">
        <v>14.63</v>
      </c>
      <c r="F116" t="n">
        <v>11.64</v>
      </c>
      <c r="G116" t="n">
        <v>139.69</v>
      </c>
      <c r="H116" t="n">
        <v>1.77</v>
      </c>
      <c r="I116" t="n">
        <v>5</v>
      </c>
      <c r="J116" t="n">
        <v>296.97</v>
      </c>
      <c r="K116" t="n">
        <v>58.47</v>
      </c>
      <c r="L116" t="n">
        <v>29.5</v>
      </c>
      <c r="M116" t="n">
        <v>1</v>
      </c>
      <c r="N116" t="n">
        <v>84</v>
      </c>
      <c r="O116" t="n">
        <v>36860.62</v>
      </c>
      <c r="P116" t="n">
        <v>157.39</v>
      </c>
      <c r="Q116" t="n">
        <v>460.69</v>
      </c>
      <c r="R116" t="n">
        <v>43.8</v>
      </c>
      <c r="S116" t="n">
        <v>32.19</v>
      </c>
      <c r="T116" t="n">
        <v>1918.81</v>
      </c>
      <c r="U116" t="n">
        <v>0.73</v>
      </c>
      <c r="V116" t="n">
        <v>0.77</v>
      </c>
      <c r="W116" t="n">
        <v>1.46</v>
      </c>
      <c r="X116" t="n">
        <v>0.11</v>
      </c>
      <c r="Y116" t="n">
        <v>1</v>
      </c>
      <c r="Z116" t="n">
        <v>10</v>
      </c>
      <c r="AA116" t="n">
        <v>167.582022071857</v>
      </c>
      <c r="AB116" t="n">
        <v>229.2931157956391</v>
      </c>
      <c r="AC116" t="n">
        <v>207.4097026390786</v>
      </c>
      <c r="AD116" t="n">
        <v>167582.022071857</v>
      </c>
      <c r="AE116" t="n">
        <v>229293.1157956391</v>
      </c>
      <c r="AF116" t="n">
        <v>6.220570327629399e-06</v>
      </c>
      <c r="AG116" t="n">
        <v>4.233217592592593</v>
      </c>
      <c r="AH116" t="n">
        <v>207409.7026390786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6.8331</v>
      </c>
      <c r="E117" t="n">
        <v>14.63</v>
      </c>
      <c r="F117" t="n">
        <v>11.64</v>
      </c>
      <c r="G117" t="n">
        <v>139.7</v>
      </c>
      <c r="H117" t="n">
        <v>1.78</v>
      </c>
      <c r="I117" t="n">
        <v>5</v>
      </c>
      <c r="J117" t="n">
        <v>297.49</v>
      </c>
      <c r="K117" t="n">
        <v>58.47</v>
      </c>
      <c r="L117" t="n">
        <v>29.75</v>
      </c>
      <c r="M117" t="n">
        <v>1</v>
      </c>
      <c r="N117" t="n">
        <v>84.27</v>
      </c>
      <c r="O117" t="n">
        <v>36924.87</v>
      </c>
      <c r="P117" t="n">
        <v>157.63</v>
      </c>
      <c r="Q117" t="n">
        <v>460.69</v>
      </c>
      <c r="R117" t="n">
        <v>43.87</v>
      </c>
      <c r="S117" t="n">
        <v>32.19</v>
      </c>
      <c r="T117" t="n">
        <v>1954.86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167.6726144269715</v>
      </c>
      <c r="AB117" t="n">
        <v>229.4170682525593</v>
      </c>
      <c r="AC117" t="n">
        <v>207.5218252474787</v>
      </c>
      <c r="AD117" t="n">
        <v>167672.6144269715</v>
      </c>
      <c r="AE117" t="n">
        <v>229417.0682525593</v>
      </c>
      <c r="AF117" t="n">
        <v>6.220115181708681e-06</v>
      </c>
      <c r="AG117" t="n">
        <v>4.233217592592593</v>
      </c>
      <c r="AH117" t="n">
        <v>207521.8252474787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6.8327</v>
      </c>
      <c r="E118" t="n">
        <v>14.64</v>
      </c>
      <c r="F118" t="n">
        <v>11.64</v>
      </c>
      <c r="G118" t="n">
        <v>139.71</v>
      </c>
      <c r="H118" t="n">
        <v>1.79</v>
      </c>
      <c r="I118" t="n">
        <v>5</v>
      </c>
      <c r="J118" t="n">
        <v>298.01</v>
      </c>
      <c r="K118" t="n">
        <v>58.47</v>
      </c>
      <c r="L118" t="n">
        <v>30</v>
      </c>
      <c r="M118" t="n">
        <v>1</v>
      </c>
      <c r="N118" t="n">
        <v>84.54000000000001</v>
      </c>
      <c r="O118" t="n">
        <v>36989.23</v>
      </c>
      <c r="P118" t="n">
        <v>157.76</v>
      </c>
      <c r="Q118" t="n">
        <v>460.69</v>
      </c>
      <c r="R118" t="n">
        <v>43.89</v>
      </c>
      <c r="S118" t="n">
        <v>32.19</v>
      </c>
      <c r="T118" t="n">
        <v>1960.43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167.7231510146608</v>
      </c>
      <c r="AB118" t="n">
        <v>229.4862146413527</v>
      </c>
      <c r="AC118" t="n">
        <v>207.5843724019733</v>
      </c>
      <c r="AD118" t="n">
        <v>167723.1510146608</v>
      </c>
      <c r="AE118" t="n">
        <v>229486.2146413527</v>
      </c>
      <c r="AF118" t="n">
        <v>6.219751064972108e-06</v>
      </c>
      <c r="AG118" t="n">
        <v>4.236111111111112</v>
      </c>
      <c r="AH118" t="n">
        <v>207584.3724019733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6.8323</v>
      </c>
      <c r="E119" t="n">
        <v>14.64</v>
      </c>
      <c r="F119" t="n">
        <v>11.64</v>
      </c>
      <c r="G119" t="n">
        <v>139.72</v>
      </c>
      <c r="H119" t="n">
        <v>1.8</v>
      </c>
      <c r="I119" t="n">
        <v>5</v>
      </c>
      <c r="J119" t="n">
        <v>298.54</v>
      </c>
      <c r="K119" t="n">
        <v>58.47</v>
      </c>
      <c r="L119" t="n">
        <v>30.25</v>
      </c>
      <c r="M119" t="n">
        <v>1</v>
      </c>
      <c r="N119" t="n">
        <v>84.81</v>
      </c>
      <c r="O119" t="n">
        <v>37053.7</v>
      </c>
      <c r="P119" t="n">
        <v>157.91</v>
      </c>
      <c r="Q119" t="n">
        <v>460.69</v>
      </c>
      <c r="R119" t="n">
        <v>43.89</v>
      </c>
      <c r="S119" t="n">
        <v>32.19</v>
      </c>
      <c r="T119" t="n">
        <v>1961.58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167.7807735608576</v>
      </c>
      <c r="AB119" t="n">
        <v>229.5650563511864</v>
      </c>
      <c r="AC119" t="n">
        <v>207.6556895696755</v>
      </c>
      <c r="AD119" t="n">
        <v>167780.7735608576</v>
      </c>
      <c r="AE119" t="n">
        <v>229565.0563511864</v>
      </c>
      <c r="AF119" t="n">
        <v>6.219386948235534e-06</v>
      </c>
      <c r="AG119" t="n">
        <v>4.236111111111112</v>
      </c>
      <c r="AH119" t="n">
        <v>207655.6895696755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6.8335</v>
      </c>
      <c r="E120" t="n">
        <v>14.63</v>
      </c>
      <c r="F120" t="n">
        <v>11.64</v>
      </c>
      <c r="G120" t="n">
        <v>139.69</v>
      </c>
      <c r="H120" t="n">
        <v>1.82</v>
      </c>
      <c r="I120" t="n">
        <v>5</v>
      </c>
      <c r="J120" t="n">
        <v>299.06</v>
      </c>
      <c r="K120" t="n">
        <v>58.47</v>
      </c>
      <c r="L120" t="n">
        <v>30.5</v>
      </c>
      <c r="M120" t="n">
        <v>1</v>
      </c>
      <c r="N120" t="n">
        <v>85.09</v>
      </c>
      <c r="O120" t="n">
        <v>37118.29</v>
      </c>
      <c r="P120" t="n">
        <v>158.03</v>
      </c>
      <c r="Q120" t="n">
        <v>460.69</v>
      </c>
      <c r="R120" t="n">
        <v>43.81</v>
      </c>
      <c r="S120" t="n">
        <v>32.19</v>
      </c>
      <c r="T120" t="n">
        <v>1920.35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167.8096718983763</v>
      </c>
      <c r="AB120" t="n">
        <v>229.6045963314841</v>
      </c>
      <c r="AC120" t="n">
        <v>207.6914559097484</v>
      </c>
      <c r="AD120" t="n">
        <v>167809.6718983763</v>
      </c>
      <c r="AE120" t="n">
        <v>229604.5963314842</v>
      </c>
      <c r="AF120" t="n">
        <v>6.220479298445256e-06</v>
      </c>
      <c r="AG120" t="n">
        <v>4.233217592592593</v>
      </c>
      <c r="AH120" t="n">
        <v>207691.4559097484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6.8316</v>
      </c>
      <c r="E121" t="n">
        <v>14.64</v>
      </c>
      <c r="F121" t="n">
        <v>11.64</v>
      </c>
      <c r="G121" t="n">
        <v>139.74</v>
      </c>
      <c r="H121" t="n">
        <v>1.83</v>
      </c>
      <c r="I121" t="n">
        <v>5</v>
      </c>
      <c r="J121" t="n">
        <v>299.59</v>
      </c>
      <c r="K121" t="n">
        <v>58.47</v>
      </c>
      <c r="L121" t="n">
        <v>30.75</v>
      </c>
      <c r="M121" t="n">
        <v>1</v>
      </c>
      <c r="N121" t="n">
        <v>85.36</v>
      </c>
      <c r="O121" t="n">
        <v>37183.12</v>
      </c>
      <c r="P121" t="n">
        <v>158.23</v>
      </c>
      <c r="Q121" t="n">
        <v>460.69</v>
      </c>
      <c r="R121" t="n">
        <v>43.95</v>
      </c>
      <c r="S121" t="n">
        <v>32.19</v>
      </c>
      <c r="T121" t="n">
        <v>1994.71</v>
      </c>
      <c r="U121" t="n">
        <v>0.73</v>
      </c>
      <c r="V121" t="n">
        <v>0.77</v>
      </c>
      <c r="W121" t="n">
        <v>1.46</v>
      </c>
      <c r="X121" t="n">
        <v>0.11</v>
      </c>
      <c r="Y121" t="n">
        <v>1</v>
      </c>
      <c r="Z121" t="n">
        <v>10</v>
      </c>
      <c r="AA121" t="n">
        <v>167.901986457461</v>
      </c>
      <c r="AB121" t="n">
        <v>229.7309051838548</v>
      </c>
      <c r="AC121" t="n">
        <v>207.8057100225244</v>
      </c>
      <c r="AD121" t="n">
        <v>167901.9864574611</v>
      </c>
      <c r="AE121" t="n">
        <v>229730.9051838548</v>
      </c>
      <c r="AF121" t="n">
        <v>6.218749743946529e-06</v>
      </c>
      <c r="AG121" t="n">
        <v>4.236111111111112</v>
      </c>
      <c r="AH121" t="n">
        <v>207805.7100225244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6.8301</v>
      </c>
      <c r="E122" t="n">
        <v>14.64</v>
      </c>
      <c r="F122" t="n">
        <v>11.65</v>
      </c>
      <c r="G122" t="n">
        <v>139.78</v>
      </c>
      <c r="H122" t="n">
        <v>1.84</v>
      </c>
      <c r="I122" t="n">
        <v>5</v>
      </c>
      <c r="J122" t="n">
        <v>300.11</v>
      </c>
      <c r="K122" t="n">
        <v>58.47</v>
      </c>
      <c r="L122" t="n">
        <v>31</v>
      </c>
      <c r="M122" t="n">
        <v>0</v>
      </c>
      <c r="N122" t="n">
        <v>85.64</v>
      </c>
      <c r="O122" t="n">
        <v>37247.94</v>
      </c>
      <c r="P122" t="n">
        <v>158.5</v>
      </c>
      <c r="Q122" t="n">
        <v>460.69</v>
      </c>
      <c r="R122" t="n">
        <v>44.02</v>
      </c>
      <c r="S122" t="n">
        <v>32.19</v>
      </c>
      <c r="T122" t="n">
        <v>2028.26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168.0329920473336</v>
      </c>
      <c r="AB122" t="n">
        <v>229.9101528114771</v>
      </c>
      <c r="AC122" t="n">
        <v>207.9678505081421</v>
      </c>
      <c r="AD122" t="n">
        <v>168032.9920473336</v>
      </c>
      <c r="AE122" t="n">
        <v>229910.1528114771</v>
      </c>
      <c r="AF122" t="n">
        <v>6.217384306184377e-06</v>
      </c>
      <c r="AG122" t="n">
        <v>4.236111111111112</v>
      </c>
      <c r="AH122" t="n">
        <v>207967.8505081421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6.0839</v>
      </c>
      <c r="E2" t="n">
        <v>16.44</v>
      </c>
      <c r="F2" t="n">
        <v>13.52</v>
      </c>
      <c r="G2" t="n">
        <v>11.76</v>
      </c>
      <c r="H2" t="n">
        <v>0.24</v>
      </c>
      <c r="I2" t="n">
        <v>69</v>
      </c>
      <c r="J2" t="n">
        <v>71.52</v>
      </c>
      <c r="K2" t="n">
        <v>32.27</v>
      </c>
      <c r="L2" t="n">
        <v>1</v>
      </c>
      <c r="M2" t="n">
        <v>67</v>
      </c>
      <c r="N2" t="n">
        <v>8.25</v>
      </c>
      <c r="O2" t="n">
        <v>9054.6</v>
      </c>
      <c r="P2" t="n">
        <v>93.43000000000001</v>
      </c>
      <c r="Q2" t="n">
        <v>460.7</v>
      </c>
      <c r="R2" t="n">
        <v>105.47</v>
      </c>
      <c r="S2" t="n">
        <v>32.19</v>
      </c>
      <c r="T2" t="n">
        <v>32431.42</v>
      </c>
      <c r="U2" t="n">
        <v>0.31</v>
      </c>
      <c r="V2" t="n">
        <v>0.66</v>
      </c>
      <c r="W2" t="n">
        <v>1.55</v>
      </c>
      <c r="X2" t="n">
        <v>1.98</v>
      </c>
      <c r="Y2" t="n">
        <v>1</v>
      </c>
      <c r="Z2" t="n">
        <v>10</v>
      </c>
      <c r="AA2" t="n">
        <v>136.7661396664257</v>
      </c>
      <c r="AB2" t="n">
        <v>187.1294659877662</v>
      </c>
      <c r="AC2" t="n">
        <v>169.2700923918015</v>
      </c>
      <c r="AD2" t="n">
        <v>136766.1396664257</v>
      </c>
      <c r="AE2" t="n">
        <v>187129.4659877662</v>
      </c>
      <c r="AF2" t="n">
        <v>8.161852706550775e-06</v>
      </c>
      <c r="AG2" t="n">
        <v>4.756944444444446</v>
      </c>
      <c r="AH2" t="n">
        <v>169270.0923918015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6.3815</v>
      </c>
      <c r="E3" t="n">
        <v>15.67</v>
      </c>
      <c r="F3" t="n">
        <v>13.02</v>
      </c>
      <c r="G3" t="n">
        <v>15.02</v>
      </c>
      <c r="H3" t="n">
        <v>0.3</v>
      </c>
      <c r="I3" t="n">
        <v>52</v>
      </c>
      <c r="J3" t="n">
        <v>71.81</v>
      </c>
      <c r="K3" t="n">
        <v>32.27</v>
      </c>
      <c r="L3" t="n">
        <v>1.25</v>
      </c>
      <c r="M3" t="n">
        <v>50</v>
      </c>
      <c r="N3" t="n">
        <v>8.289999999999999</v>
      </c>
      <c r="O3" t="n">
        <v>9090.98</v>
      </c>
      <c r="P3" t="n">
        <v>88.53</v>
      </c>
      <c r="Q3" t="n">
        <v>460.75</v>
      </c>
      <c r="R3" t="n">
        <v>88.52</v>
      </c>
      <c r="S3" t="n">
        <v>32.19</v>
      </c>
      <c r="T3" t="n">
        <v>24042.1</v>
      </c>
      <c r="U3" t="n">
        <v>0.36</v>
      </c>
      <c r="V3" t="n">
        <v>0.6899999999999999</v>
      </c>
      <c r="W3" t="n">
        <v>1.54</v>
      </c>
      <c r="X3" t="n">
        <v>1.48</v>
      </c>
      <c r="Y3" t="n">
        <v>1</v>
      </c>
      <c r="Z3" t="n">
        <v>10</v>
      </c>
      <c r="AA3" t="n">
        <v>121.7966385743194</v>
      </c>
      <c r="AB3" t="n">
        <v>166.6475341857777</v>
      </c>
      <c r="AC3" t="n">
        <v>150.7429274144164</v>
      </c>
      <c r="AD3" t="n">
        <v>121796.6385743194</v>
      </c>
      <c r="AE3" t="n">
        <v>166647.5341857777</v>
      </c>
      <c r="AF3" t="n">
        <v>8.561097823247222e-06</v>
      </c>
      <c r="AG3" t="n">
        <v>4.534143518518518</v>
      </c>
      <c r="AH3" t="n">
        <v>150742.9274144165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6.575</v>
      </c>
      <c r="E4" t="n">
        <v>15.21</v>
      </c>
      <c r="F4" t="n">
        <v>12.71</v>
      </c>
      <c r="G4" t="n">
        <v>18.16</v>
      </c>
      <c r="H4" t="n">
        <v>0.36</v>
      </c>
      <c r="I4" t="n">
        <v>42</v>
      </c>
      <c r="J4" t="n">
        <v>72.11</v>
      </c>
      <c r="K4" t="n">
        <v>32.27</v>
      </c>
      <c r="L4" t="n">
        <v>1.5</v>
      </c>
      <c r="M4" t="n">
        <v>40</v>
      </c>
      <c r="N4" t="n">
        <v>8.34</v>
      </c>
      <c r="O4" t="n">
        <v>9127.379999999999</v>
      </c>
      <c r="P4" t="n">
        <v>85.19</v>
      </c>
      <c r="Q4" t="n">
        <v>460.73</v>
      </c>
      <c r="R4" t="n">
        <v>78.79000000000001</v>
      </c>
      <c r="S4" t="n">
        <v>32.19</v>
      </c>
      <c r="T4" t="n">
        <v>19226.14</v>
      </c>
      <c r="U4" t="n">
        <v>0.41</v>
      </c>
      <c r="V4" t="n">
        <v>0.7</v>
      </c>
      <c r="W4" t="n">
        <v>1.52</v>
      </c>
      <c r="X4" t="n">
        <v>1.18</v>
      </c>
      <c r="Y4" t="n">
        <v>1</v>
      </c>
      <c r="Z4" t="n">
        <v>10</v>
      </c>
      <c r="AA4" t="n">
        <v>118.6527580647047</v>
      </c>
      <c r="AB4" t="n">
        <v>162.3459381743058</v>
      </c>
      <c r="AC4" t="n">
        <v>146.8518696889501</v>
      </c>
      <c r="AD4" t="n">
        <v>118652.7580647047</v>
      </c>
      <c r="AE4" t="n">
        <v>162345.9381743058</v>
      </c>
      <c r="AF4" t="n">
        <v>8.820687642066989e-06</v>
      </c>
      <c r="AG4" t="n">
        <v>4.401041666666667</v>
      </c>
      <c r="AH4" t="n">
        <v>146851.8696889501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6.7048</v>
      </c>
      <c r="E5" t="n">
        <v>14.91</v>
      </c>
      <c r="F5" t="n">
        <v>12.53</v>
      </c>
      <c r="G5" t="n">
        <v>21.47</v>
      </c>
      <c r="H5" t="n">
        <v>0.42</v>
      </c>
      <c r="I5" t="n">
        <v>35</v>
      </c>
      <c r="J5" t="n">
        <v>72.40000000000001</v>
      </c>
      <c r="K5" t="n">
        <v>32.27</v>
      </c>
      <c r="L5" t="n">
        <v>1.75</v>
      </c>
      <c r="M5" t="n">
        <v>33</v>
      </c>
      <c r="N5" t="n">
        <v>8.380000000000001</v>
      </c>
      <c r="O5" t="n">
        <v>9163.799999999999</v>
      </c>
      <c r="P5" t="n">
        <v>82.06999999999999</v>
      </c>
      <c r="Q5" t="n">
        <v>460.74</v>
      </c>
      <c r="R5" t="n">
        <v>72.94</v>
      </c>
      <c r="S5" t="n">
        <v>32.19</v>
      </c>
      <c r="T5" t="n">
        <v>16336.06</v>
      </c>
      <c r="U5" t="n">
        <v>0.44</v>
      </c>
      <c r="V5" t="n">
        <v>0.71</v>
      </c>
      <c r="W5" t="n">
        <v>1.5</v>
      </c>
      <c r="X5" t="n">
        <v>0.99</v>
      </c>
      <c r="Y5" t="n">
        <v>1</v>
      </c>
      <c r="Z5" t="n">
        <v>10</v>
      </c>
      <c r="AA5" t="n">
        <v>116.466615725124</v>
      </c>
      <c r="AB5" t="n">
        <v>159.3547617794997</v>
      </c>
      <c r="AC5" t="n">
        <v>144.1461669711209</v>
      </c>
      <c r="AD5" t="n">
        <v>116466.615725124</v>
      </c>
      <c r="AE5" t="n">
        <v>159354.7617794996</v>
      </c>
      <c r="AF5" t="n">
        <v>8.994820760841177e-06</v>
      </c>
      <c r="AG5" t="n">
        <v>4.314236111111112</v>
      </c>
      <c r="AH5" t="n">
        <v>144146.1669711209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6.8067</v>
      </c>
      <c r="E6" t="n">
        <v>14.69</v>
      </c>
      <c r="F6" t="n">
        <v>12.38</v>
      </c>
      <c r="G6" t="n">
        <v>24.76</v>
      </c>
      <c r="H6" t="n">
        <v>0.48</v>
      </c>
      <c r="I6" t="n">
        <v>30</v>
      </c>
      <c r="J6" t="n">
        <v>72.7</v>
      </c>
      <c r="K6" t="n">
        <v>32.27</v>
      </c>
      <c r="L6" t="n">
        <v>2</v>
      </c>
      <c r="M6" t="n">
        <v>28</v>
      </c>
      <c r="N6" t="n">
        <v>8.43</v>
      </c>
      <c r="O6" t="n">
        <v>9200.25</v>
      </c>
      <c r="P6" t="n">
        <v>80.05</v>
      </c>
      <c r="Q6" t="n">
        <v>460.71</v>
      </c>
      <c r="R6" t="n">
        <v>68.01000000000001</v>
      </c>
      <c r="S6" t="n">
        <v>32.19</v>
      </c>
      <c r="T6" t="n">
        <v>13898.98</v>
      </c>
      <c r="U6" t="n">
        <v>0.47</v>
      </c>
      <c r="V6" t="n">
        <v>0.72</v>
      </c>
      <c r="W6" t="n">
        <v>1.5</v>
      </c>
      <c r="X6" t="n">
        <v>0.85</v>
      </c>
      <c r="Y6" t="n">
        <v>1</v>
      </c>
      <c r="Z6" t="n">
        <v>10</v>
      </c>
      <c r="AA6" t="n">
        <v>114.9523473685779</v>
      </c>
      <c r="AB6" t="n">
        <v>157.2828730092693</v>
      </c>
      <c r="AC6" t="n">
        <v>142.2720163572066</v>
      </c>
      <c r="AD6" t="n">
        <v>114952.3473685779</v>
      </c>
      <c r="AE6" t="n">
        <v>157282.8730092693</v>
      </c>
      <c r="AF6" t="n">
        <v>9.131524649925077e-06</v>
      </c>
      <c r="AG6" t="n">
        <v>4.250578703703703</v>
      </c>
      <c r="AH6" t="n">
        <v>142272.0163572066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6.8917</v>
      </c>
      <c r="E7" t="n">
        <v>14.51</v>
      </c>
      <c r="F7" t="n">
        <v>12.26</v>
      </c>
      <c r="G7" t="n">
        <v>28.3</v>
      </c>
      <c r="H7" t="n">
        <v>0.54</v>
      </c>
      <c r="I7" t="n">
        <v>26</v>
      </c>
      <c r="J7" t="n">
        <v>73</v>
      </c>
      <c r="K7" t="n">
        <v>32.27</v>
      </c>
      <c r="L7" t="n">
        <v>2.25</v>
      </c>
      <c r="M7" t="n">
        <v>24</v>
      </c>
      <c r="N7" t="n">
        <v>8.48</v>
      </c>
      <c r="O7" t="n">
        <v>9236.709999999999</v>
      </c>
      <c r="P7" t="n">
        <v>77.5</v>
      </c>
      <c r="Q7" t="n">
        <v>460.72</v>
      </c>
      <c r="R7" t="n">
        <v>63.98</v>
      </c>
      <c r="S7" t="n">
        <v>32.19</v>
      </c>
      <c r="T7" t="n">
        <v>11904.64</v>
      </c>
      <c r="U7" t="n">
        <v>0.5</v>
      </c>
      <c r="V7" t="n">
        <v>0.73</v>
      </c>
      <c r="W7" t="n">
        <v>1.5</v>
      </c>
      <c r="X7" t="n">
        <v>0.73</v>
      </c>
      <c r="Y7" t="n">
        <v>1</v>
      </c>
      <c r="Z7" t="n">
        <v>10</v>
      </c>
      <c r="AA7" t="n">
        <v>113.4251470593221</v>
      </c>
      <c r="AB7" t="n">
        <v>155.193290170824</v>
      </c>
      <c r="AC7" t="n">
        <v>140.3818603721138</v>
      </c>
      <c r="AD7" t="n">
        <v>113425.1470593221</v>
      </c>
      <c r="AE7" t="n">
        <v>155193.290170824</v>
      </c>
      <c r="AF7" t="n">
        <v>9.245556353282595e-06</v>
      </c>
      <c r="AG7" t="n">
        <v>4.19849537037037</v>
      </c>
      <c r="AH7" t="n">
        <v>140381.8603721138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6.9651</v>
      </c>
      <c r="E8" t="n">
        <v>14.36</v>
      </c>
      <c r="F8" t="n">
        <v>12.16</v>
      </c>
      <c r="G8" t="n">
        <v>31.71</v>
      </c>
      <c r="H8" t="n">
        <v>0.6</v>
      </c>
      <c r="I8" t="n">
        <v>23</v>
      </c>
      <c r="J8" t="n">
        <v>73.29000000000001</v>
      </c>
      <c r="K8" t="n">
        <v>32.27</v>
      </c>
      <c r="L8" t="n">
        <v>2.5</v>
      </c>
      <c r="M8" t="n">
        <v>21</v>
      </c>
      <c r="N8" t="n">
        <v>8.52</v>
      </c>
      <c r="O8" t="n">
        <v>9273.200000000001</v>
      </c>
      <c r="P8" t="n">
        <v>75.23999999999999</v>
      </c>
      <c r="Q8" t="n">
        <v>460.69</v>
      </c>
      <c r="R8" t="n">
        <v>60.84</v>
      </c>
      <c r="S8" t="n">
        <v>32.19</v>
      </c>
      <c r="T8" t="n">
        <v>10345.6</v>
      </c>
      <c r="U8" t="n">
        <v>0.53</v>
      </c>
      <c r="V8" t="n">
        <v>0.74</v>
      </c>
      <c r="W8" t="n">
        <v>1.48</v>
      </c>
      <c r="X8" t="n">
        <v>0.62</v>
      </c>
      <c r="Y8" t="n">
        <v>1</v>
      </c>
      <c r="Z8" t="n">
        <v>10</v>
      </c>
      <c r="AA8" t="n">
        <v>112.1198905473847</v>
      </c>
      <c r="AB8" t="n">
        <v>153.4073806273389</v>
      </c>
      <c r="AC8" t="n">
        <v>138.7663955289186</v>
      </c>
      <c r="AD8" t="n">
        <v>112119.8905473847</v>
      </c>
      <c r="AE8" t="n">
        <v>153407.3806273389</v>
      </c>
      <c r="AF8" t="n">
        <v>9.344026083005441e-06</v>
      </c>
      <c r="AG8" t="n">
        <v>4.155092592592593</v>
      </c>
      <c r="AH8" t="n">
        <v>138766.3955289186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7.004</v>
      </c>
      <c r="E9" t="n">
        <v>14.28</v>
      </c>
      <c r="F9" t="n">
        <v>12.11</v>
      </c>
      <c r="G9" t="n">
        <v>34.59</v>
      </c>
      <c r="H9" t="n">
        <v>0.65</v>
      </c>
      <c r="I9" t="n">
        <v>21</v>
      </c>
      <c r="J9" t="n">
        <v>73.59</v>
      </c>
      <c r="K9" t="n">
        <v>32.27</v>
      </c>
      <c r="L9" t="n">
        <v>2.75</v>
      </c>
      <c r="M9" t="n">
        <v>18</v>
      </c>
      <c r="N9" t="n">
        <v>8.57</v>
      </c>
      <c r="O9" t="n">
        <v>9309.700000000001</v>
      </c>
      <c r="P9" t="n">
        <v>73.44</v>
      </c>
      <c r="Q9" t="n">
        <v>460.69</v>
      </c>
      <c r="R9" t="n">
        <v>59.09</v>
      </c>
      <c r="S9" t="n">
        <v>32.19</v>
      </c>
      <c r="T9" t="n">
        <v>9483.459999999999</v>
      </c>
      <c r="U9" t="n">
        <v>0.54</v>
      </c>
      <c r="V9" t="n">
        <v>0.74</v>
      </c>
      <c r="W9" t="n">
        <v>1.48</v>
      </c>
      <c r="X9" t="n">
        <v>0.57</v>
      </c>
      <c r="Y9" t="n">
        <v>1</v>
      </c>
      <c r="Z9" t="n">
        <v>10</v>
      </c>
      <c r="AA9" t="n">
        <v>111.2342790112883</v>
      </c>
      <c r="AB9" t="n">
        <v>152.1956478532289</v>
      </c>
      <c r="AC9" t="n">
        <v>137.6703088300917</v>
      </c>
      <c r="AD9" t="n">
        <v>111234.2790112883</v>
      </c>
      <c r="AE9" t="n">
        <v>152195.6478532289</v>
      </c>
      <c r="AF9" t="n">
        <v>9.396212356659648e-06</v>
      </c>
      <c r="AG9" t="n">
        <v>4.131944444444445</v>
      </c>
      <c r="AH9" t="n">
        <v>137670.3088300917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7.048</v>
      </c>
      <c r="E10" t="n">
        <v>14.19</v>
      </c>
      <c r="F10" t="n">
        <v>12.05</v>
      </c>
      <c r="G10" t="n">
        <v>38.05</v>
      </c>
      <c r="H10" t="n">
        <v>0.71</v>
      </c>
      <c r="I10" t="n">
        <v>19</v>
      </c>
      <c r="J10" t="n">
        <v>73.88</v>
      </c>
      <c r="K10" t="n">
        <v>32.27</v>
      </c>
      <c r="L10" t="n">
        <v>3</v>
      </c>
      <c r="M10" t="n">
        <v>13</v>
      </c>
      <c r="N10" t="n">
        <v>8.609999999999999</v>
      </c>
      <c r="O10" t="n">
        <v>9346.23</v>
      </c>
      <c r="P10" t="n">
        <v>71.61</v>
      </c>
      <c r="Q10" t="n">
        <v>460.78</v>
      </c>
      <c r="R10" t="n">
        <v>56.96</v>
      </c>
      <c r="S10" t="n">
        <v>32.19</v>
      </c>
      <c r="T10" t="n">
        <v>8428.75</v>
      </c>
      <c r="U10" t="n">
        <v>0.57</v>
      </c>
      <c r="V10" t="n">
        <v>0.74</v>
      </c>
      <c r="W10" t="n">
        <v>1.49</v>
      </c>
      <c r="X10" t="n">
        <v>0.51</v>
      </c>
      <c r="Y10" t="n">
        <v>1</v>
      </c>
      <c r="Z10" t="n">
        <v>10</v>
      </c>
      <c r="AA10" t="n">
        <v>110.3115781359839</v>
      </c>
      <c r="AB10" t="n">
        <v>150.9331678089484</v>
      </c>
      <c r="AC10" t="n">
        <v>136.528318109335</v>
      </c>
      <c r="AD10" t="n">
        <v>110311.5781359839</v>
      </c>
      <c r="AE10" t="n">
        <v>150933.1678089484</v>
      </c>
      <c r="AF10" t="n">
        <v>9.455240532515306e-06</v>
      </c>
      <c r="AG10" t="n">
        <v>4.105902777777778</v>
      </c>
      <c r="AH10" t="n">
        <v>136528.318109335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7.0645</v>
      </c>
      <c r="E11" t="n">
        <v>14.16</v>
      </c>
      <c r="F11" t="n">
        <v>12.03</v>
      </c>
      <c r="G11" t="n">
        <v>40.1</v>
      </c>
      <c r="H11" t="n">
        <v>0.77</v>
      </c>
      <c r="I11" t="n">
        <v>18</v>
      </c>
      <c r="J11" t="n">
        <v>74.18000000000001</v>
      </c>
      <c r="K11" t="n">
        <v>32.27</v>
      </c>
      <c r="L11" t="n">
        <v>3.25</v>
      </c>
      <c r="M11" t="n">
        <v>8</v>
      </c>
      <c r="N11" t="n">
        <v>8.66</v>
      </c>
      <c r="O11" t="n">
        <v>9382.780000000001</v>
      </c>
      <c r="P11" t="n">
        <v>71.06</v>
      </c>
      <c r="Q11" t="n">
        <v>460.73</v>
      </c>
      <c r="R11" t="n">
        <v>56.48</v>
      </c>
      <c r="S11" t="n">
        <v>32.19</v>
      </c>
      <c r="T11" t="n">
        <v>8193.030000000001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110.0176756978381</v>
      </c>
      <c r="AB11" t="n">
        <v>150.5310375270171</v>
      </c>
      <c r="AC11" t="n">
        <v>136.1645665771177</v>
      </c>
      <c r="AD11" t="n">
        <v>110017.6756978381</v>
      </c>
      <c r="AE11" t="n">
        <v>150531.0375270171</v>
      </c>
      <c r="AF11" t="n">
        <v>9.477376098461176e-06</v>
      </c>
      <c r="AG11" t="n">
        <v>4.097222222222222</v>
      </c>
      <c r="AH11" t="n">
        <v>136164.5665771177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7.0827</v>
      </c>
      <c r="E12" t="n">
        <v>14.12</v>
      </c>
      <c r="F12" t="n">
        <v>12.01</v>
      </c>
      <c r="G12" t="n">
        <v>42.39</v>
      </c>
      <c r="H12" t="n">
        <v>0.82</v>
      </c>
      <c r="I12" t="n">
        <v>17</v>
      </c>
      <c r="J12" t="n">
        <v>74.48</v>
      </c>
      <c r="K12" t="n">
        <v>32.27</v>
      </c>
      <c r="L12" t="n">
        <v>3.5</v>
      </c>
      <c r="M12" t="n">
        <v>3</v>
      </c>
      <c r="N12" t="n">
        <v>8.710000000000001</v>
      </c>
      <c r="O12" t="n">
        <v>9419.35</v>
      </c>
      <c r="P12" t="n">
        <v>70.34999999999999</v>
      </c>
      <c r="Q12" t="n">
        <v>460.69</v>
      </c>
      <c r="R12" t="n">
        <v>55.48</v>
      </c>
      <c r="S12" t="n">
        <v>32.19</v>
      </c>
      <c r="T12" t="n">
        <v>7699.54</v>
      </c>
      <c r="U12" t="n">
        <v>0.58</v>
      </c>
      <c r="V12" t="n">
        <v>0.74</v>
      </c>
      <c r="W12" t="n">
        <v>1.49</v>
      </c>
      <c r="X12" t="n">
        <v>0.48</v>
      </c>
      <c r="Y12" t="n">
        <v>1</v>
      </c>
      <c r="Z12" t="n">
        <v>10</v>
      </c>
      <c r="AA12" t="n">
        <v>109.661848774667</v>
      </c>
      <c r="AB12" t="n">
        <v>150.0441794327586</v>
      </c>
      <c r="AC12" t="n">
        <v>135.7241735360655</v>
      </c>
      <c r="AD12" t="n">
        <v>109661.848774667</v>
      </c>
      <c r="AE12" t="n">
        <v>150044.1794327586</v>
      </c>
      <c r="AF12" t="n">
        <v>9.5017922984742e-06</v>
      </c>
      <c r="AG12" t="n">
        <v>4.085648148148148</v>
      </c>
      <c r="AH12" t="n">
        <v>135724.1735360654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7.0865</v>
      </c>
      <c r="E13" t="n">
        <v>14.11</v>
      </c>
      <c r="F13" t="n">
        <v>12</v>
      </c>
      <c r="G13" t="n">
        <v>42.36</v>
      </c>
      <c r="H13" t="n">
        <v>0.88</v>
      </c>
      <c r="I13" t="n">
        <v>17</v>
      </c>
      <c r="J13" t="n">
        <v>74.77</v>
      </c>
      <c r="K13" t="n">
        <v>32.27</v>
      </c>
      <c r="L13" t="n">
        <v>3.75</v>
      </c>
      <c r="M13" t="n">
        <v>2</v>
      </c>
      <c r="N13" t="n">
        <v>8.75</v>
      </c>
      <c r="O13" t="n">
        <v>9455.940000000001</v>
      </c>
      <c r="P13" t="n">
        <v>70.20999999999999</v>
      </c>
      <c r="Q13" t="n">
        <v>460.7</v>
      </c>
      <c r="R13" t="n">
        <v>55.35</v>
      </c>
      <c r="S13" t="n">
        <v>32.19</v>
      </c>
      <c r="T13" t="n">
        <v>7633.71</v>
      </c>
      <c r="U13" t="n">
        <v>0.58</v>
      </c>
      <c r="V13" t="n">
        <v>0.74</v>
      </c>
      <c r="W13" t="n">
        <v>1.49</v>
      </c>
      <c r="X13" t="n">
        <v>0.47</v>
      </c>
      <c r="Y13" t="n">
        <v>1</v>
      </c>
      <c r="Z13" t="n">
        <v>10</v>
      </c>
      <c r="AA13" t="n">
        <v>109.5847933898867</v>
      </c>
      <c r="AB13" t="n">
        <v>149.9387488558586</v>
      </c>
      <c r="AC13" t="n">
        <v>135.628805105452</v>
      </c>
      <c r="AD13" t="n">
        <v>109584.7933898867</v>
      </c>
      <c r="AE13" t="n">
        <v>149938.7488558586</v>
      </c>
      <c r="AF13" t="n">
        <v>9.506890186389005e-06</v>
      </c>
      <c r="AG13" t="n">
        <v>4.08275462962963</v>
      </c>
      <c r="AH13" t="n">
        <v>135628.805105452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7.0824</v>
      </c>
      <c r="E14" t="n">
        <v>14.12</v>
      </c>
      <c r="F14" t="n">
        <v>12.01</v>
      </c>
      <c r="G14" t="n">
        <v>42.39</v>
      </c>
      <c r="H14" t="n">
        <v>0.93</v>
      </c>
      <c r="I14" t="n">
        <v>17</v>
      </c>
      <c r="J14" t="n">
        <v>75.06999999999999</v>
      </c>
      <c r="K14" t="n">
        <v>32.27</v>
      </c>
      <c r="L14" t="n">
        <v>4</v>
      </c>
      <c r="M14" t="n">
        <v>0</v>
      </c>
      <c r="N14" t="n">
        <v>8.800000000000001</v>
      </c>
      <c r="O14" t="n">
        <v>9492.549999999999</v>
      </c>
      <c r="P14" t="n">
        <v>70.52</v>
      </c>
      <c r="Q14" t="n">
        <v>460.73</v>
      </c>
      <c r="R14" t="n">
        <v>55.37</v>
      </c>
      <c r="S14" t="n">
        <v>32.19</v>
      </c>
      <c r="T14" t="n">
        <v>7643.9</v>
      </c>
      <c r="U14" t="n">
        <v>0.58</v>
      </c>
      <c r="V14" t="n">
        <v>0.74</v>
      </c>
      <c r="W14" t="n">
        <v>1.49</v>
      </c>
      <c r="X14" t="n">
        <v>0.48</v>
      </c>
      <c r="Y14" t="n">
        <v>1</v>
      </c>
      <c r="Z14" t="n">
        <v>10</v>
      </c>
      <c r="AA14" t="n">
        <v>109.7214289474237</v>
      </c>
      <c r="AB14" t="n">
        <v>150.125699653616</v>
      </c>
      <c r="AC14" t="n">
        <v>135.7979135814586</v>
      </c>
      <c r="AD14" t="n">
        <v>109721.4289474237</v>
      </c>
      <c r="AE14" t="n">
        <v>150125.699653616</v>
      </c>
      <c r="AF14" t="n">
        <v>9.50138983363882e-06</v>
      </c>
      <c r="AG14" t="n">
        <v>4.085648148148148</v>
      </c>
      <c r="AH14" t="n">
        <v>135797.9135814586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6.7634</v>
      </c>
      <c r="E2" t="n">
        <v>14.79</v>
      </c>
      <c r="F2" t="n">
        <v>12.65</v>
      </c>
      <c r="G2" t="n">
        <v>19.47</v>
      </c>
      <c r="H2" t="n">
        <v>0.43</v>
      </c>
      <c r="I2" t="n">
        <v>39</v>
      </c>
      <c r="J2" t="n">
        <v>39.78</v>
      </c>
      <c r="K2" t="n">
        <v>19.54</v>
      </c>
      <c r="L2" t="n">
        <v>1</v>
      </c>
      <c r="M2" t="n">
        <v>27</v>
      </c>
      <c r="N2" t="n">
        <v>4.24</v>
      </c>
      <c r="O2" t="n">
        <v>5140</v>
      </c>
      <c r="P2" t="n">
        <v>51.25</v>
      </c>
      <c r="Q2" t="n">
        <v>460.74</v>
      </c>
      <c r="R2" t="n">
        <v>76.51000000000001</v>
      </c>
      <c r="S2" t="n">
        <v>32.19</v>
      </c>
      <c r="T2" t="n">
        <v>18103.35</v>
      </c>
      <c r="U2" t="n">
        <v>0.42</v>
      </c>
      <c r="V2" t="n">
        <v>0.71</v>
      </c>
      <c r="W2" t="n">
        <v>1.53</v>
      </c>
      <c r="X2" t="n">
        <v>1.12</v>
      </c>
      <c r="Y2" t="n">
        <v>1</v>
      </c>
      <c r="Z2" t="n">
        <v>10</v>
      </c>
      <c r="AA2" t="n">
        <v>96.70607151846971</v>
      </c>
      <c r="AB2" t="n">
        <v>132.3175134222851</v>
      </c>
      <c r="AC2" t="n">
        <v>119.6893156500939</v>
      </c>
      <c r="AD2" t="n">
        <v>96706.07151846972</v>
      </c>
      <c r="AE2" t="n">
        <v>132317.5134222851</v>
      </c>
      <c r="AF2" t="n">
        <v>1.06554620172479e-05</v>
      </c>
      <c r="AG2" t="n">
        <v>4.279513888888888</v>
      </c>
      <c r="AH2" t="n">
        <v>119689.315650094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6.871</v>
      </c>
      <c r="E3" t="n">
        <v>14.55</v>
      </c>
      <c r="F3" t="n">
        <v>12.49</v>
      </c>
      <c r="G3" t="n">
        <v>22.71</v>
      </c>
      <c r="H3" t="n">
        <v>0.53</v>
      </c>
      <c r="I3" t="n">
        <v>33</v>
      </c>
      <c r="J3" t="n">
        <v>40.06</v>
      </c>
      <c r="K3" t="n">
        <v>19.54</v>
      </c>
      <c r="L3" t="n">
        <v>1.25</v>
      </c>
      <c r="M3" t="n">
        <v>10</v>
      </c>
      <c r="N3" t="n">
        <v>4.26</v>
      </c>
      <c r="O3" t="n">
        <v>5174.29</v>
      </c>
      <c r="P3" t="n">
        <v>49.29</v>
      </c>
      <c r="Q3" t="n">
        <v>460.88</v>
      </c>
      <c r="R3" t="n">
        <v>70.84</v>
      </c>
      <c r="S3" t="n">
        <v>32.19</v>
      </c>
      <c r="T3" t="n">
        <v>15299.14</v>
      </c>
      <c r="U3" t="n">
        <v>0.45</v>
      </c>
      <c r="V3" t="n">
        <v>0.72</v>
      </c>
      <c r="W3" t="n">
        <v>1.52</v>
      </c>
      <c r="X3" t="n">
        <v>0.95</v>
      </c>
      <c r="Y3" t="n">
        <v>1</v>
      </c>
      <c r="Z3" t="n">
        <v>10</v>
      </c>
      <c r="AA3" t="n">
        <v>95.44832874153897</v>
      </c>
      <c r="AB3" t="n">
        <v>130.5966142671942</v>
      </c>
      <c r="AC3" t="n">
        <v>118.1326566950672</v>
      </c>
      <c r="AD3" t="n">
        <v>95448.32874153898</v>
      </c>
      <c r="AE3" t="n">
        <v>130596.6142671942</v>
      </c>
      <c r="AF3" t="n">
        <v>1.082498144727656e-05</v>
      </c>
      <c r="AG3" t="n">
        <v>4.210069444444445</v>
      </c>
      <c r="AH3" t="n">
        <v>118132.6566950672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6.8865</v>
      </c>
      <c r="E4" t="n">
        <v>14.52</v>
      </c>
      <c r="F4" t="n">
        <v>12.47</v>
      </c>
      <c r="G4" t="n">
        <v>23.38</v>
      </c>
      <c r="H4" t="n">
        <v>0.64</v>
      </c>
      <c r="I4" t="n">
        <v>32</v>
      </c>
      <c r="J4" t="n">
        <v>40.34</v>
      </c>
      <c r="K4" t="n">
        <v>19.54</v>
      </c>
      <c r="L4" t="n">
        <v>1.5</v>
      </c>
      <c r="M4" t="n">
        <v>0</v>
      </c>
      <c r="N4" t="n">
        <v>4.29</v>
      </c>
      <c r="O4" t="n">
        <v>5208.6</v>
      </c>
      <c r="P4" t="n">
        <v>49.16</v>
      </c>
      <c r="Q4" t="n">
        <v>460.99</v>
      </c>
      <c r="R4" t="n">
        <v>69.58</v>
      </c>
      <c r="S4" t="n">
        <v>32.19</v>
      </c>
      <c r="T4" t="n">
        <v>14670.8</v>
      </c>
      <c r="U4" t="n">
        <v>0.46</v>
      </c>
      <c r="V4" t="n">
        <v>0.72</v>
      </c>
      <c r="W4" t="n">
        <v>1.54</v>
      </c>
      <c r="X4" t="n">
        <v>0.93</v>
      </c>
      <c r="Y4" t="n">
        <v>1</v>
      </c>
      <c r="Z4" t="n">
        <v>10</v>
      </c>
      <c r="AA4" t="n">
        <v>95.3262560768991</v>
      </c>
      <c r="AB4" t="n">
        <v>130.4295890619681</v>
      </c>
      <c r="AC4" t="n">
        <v>117.9815721410065</v>
      </c>
      <c r="AD4" t="n">
        <v>95326.2560768991</v>
      </c>
      <c r="AE4" t="n">
        <v>130429.5890619681</v>
      </c>
      <c r="AF4" t="n">
        <v>1.084940106777326e-05</v>
      </c>
      <c r="AG4" t="n">
        <v>4.201388888888888</v>
      </c>
      <c r="AH4" t="n">
        <v>117981.5721410065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4.7513</v>
      </c>
      <c r="E2" t="n">
        <v>21.05</v>
      </c>
      <c r="F2" t="n">
        <v>15.21</v>
      </c>
      <c r="G2" t="n">
        <v>7.3</v>
      </c>
      <c r="H2" t="n">
        <v>0.12</v>
      </c>
      <c r="I2" t="n">
        <v>125</v>
      </c>
      <c r="J2" t="n">
        <v>141.81</v>
      </c>
      <c r="K2" t="n">
        <v>47.83</v>
      </c>
      <c r="L2" t="n">
        <v>1</v>
      </c>
      <c r="M2" t="n">
        <v>123</v>
      </c>
      <c r="N2" t="n">
        <v>22.98</v>
      </c>
      <c r="O2" t="n">
        <v>17723.39</v>
      </c>
      <c r="P2" t="n">
        <v>171.87</v>
      </c>
      <c r="Q2" t="n">
        <v>460.8</v>
      </c>
      <c r="R2" t="n">
        <v>160.71</v>
      </c>
      <c r="S2" t="n">
        <v>32.19</v>
      </c>
      <c r="T2" t="n">
        <v>59770.58</v>
      </c>
      <c r="U2" t="n">
        <v>0.2</v>
      </c>
      <c r="V2" t="n">
        <v>0.59</v>
      </c>
      <c r="W2" t="n">
        <v>1.64</v>
      </c>
      <c r="X2" t="n">
        <v>3.67</v>
      </c>
      <c r="Y2" t="n">
        <v>1</v>
      </c>
      <c r="Z2" t="n">
        <v>10</v>
      </c>
      <c r="AA2" t="n">
        <v>236.5218320037427</v>
      </c>
      <c r="AB2" t="n">
        <v>323.6196051541601</v>
      </c>
      <c r="AC2" t="n">
        <v>292.7338042413116</v>
      </c>
      <c r="AD2" t="n">
        <v>236521.8320037427</v>
      </c>
      <c r="AE2" t="n">
        <v>323619.6051541601</v>
      </c>
      <c r="AF2" t="n">
        <v>5.107393346112274e-06</v>
      </c>
      <c r="AG2" t="n">
        <v>6.090856481481482</v>
      </c>
      <c r="AH2" t="n">
        <v>292733.8042413116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5.2073</v>
      </c>
      <c r="E3" t="n">
        <v>19.2</v>
      </c>
      <c r="F3" t="n">
        <v>14.26</v>
      </c>
      <c r="G3" t="n">
        <v>9.1</v>
      </c>
      <c r="H3" t="n">
        <v>0.16</v>
      </c>
      <c r="I3" t="n">
        <v>94</v>
      </c>
      <c r="J3" t="n">
        <v>142.15</v>
      </c>
      <c r="K3" t="n">
        <v>47.83</v>
      </c>
      <c r="L3" t="n">
        <v>1.25</v>
      </c>
      <c r="M3" t="n">
        <v>92</v>
      </c>
      <c r="N3" t="n">
        <v>23.07</v>
      </c>
      <c r="O3" t="n">
        <v>17765.46</v>
      </c>
      <c r="P3" t="n">
        <v>160.51</v>
      </c>
      <c r="Q3" t="n">
        <v>460.77</v>
      </c>
      <c r="R3" t="n">
        <v>129.26</v>
      </c>
      <c r="S3" t="n">
        <v>32.19</v>
      </c>
      <c r="T3" t="n">
        <v>44202.42</v>
      </c>
      <c r="U3" t="n">
        <v>0.25</v>
      </c>
      <c r="V3" t="n">
        <v>0.63</v>
      </c>
      <c r="W3" t="n">
        <v>1.6</v>
      </c>
      <c r="X3" t="n">
        <v>2.72</v>
      </c>
      <c r="Y3" t="n">
        <v>1</v>
      </c>
      <c r="Z3" t="n">
        <v>10</v>
      </c>
      <c r="AA3" t="n">
        <v>207.4600812524313</v>
      </c>
      <c r="AB3" t="n">
        <v>283.8560356622796</v>
      </c>
      <c r="AC3" t="n">
        <v>256.7652140132033</v>
      </c>
      <c r="AD3" t="n">
        <v>207460.0812524313</v>
      </c>
      <c r="AE3" t="n">
        <v>283856.0356622796</v>
      </c>
      <c r="AF3" t="n">
        <v>5.597568954014784e-06</v>
      </c>
      <c r="AG3" t="n">
        <v>5.555555555555556</v>
      </c>
      <c r="AH3" t="n">
        <v>256765.2140132033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5.5317</v>
      </c>
      <c r="E4" t="n">
        <v>18.08</v>
      </c>
      <c r="F4" t="n">
        <v>13.68</v>
      </c>
      <c r="G4" t="n">
        <v>10.95</v>
      </c>
      <c r="H4" t="n">
        <v>0.19</v>
      </c>
      <c r="I4" t="n">
        <v>75</v>
      </c>
      <c r="J4" t="n">
        <v>142.49</v>
      </c>
      <c r="K4" t="n">
        <v>47.83</v>
      </c>
      <c r="L4" t="n">
        <v>1.5</v>
      </c>
      <c r="M4" t="n">
        <v>73</v>
      </c>
      <c r="N4" t="n">
        <v>23.16</v>
      </c>
      <c r="O4" t="n">
        <v>17807.56</v>
      </c>
      <c r="P4" t="n">
        <v>153.3</v>
      </c>
      <c r="Q4" t="n">
        <v>460.83</v>
      </c>
      <c r="R4" t="n">
        <v>110.56</v>
      </c>
      <c r="S4" t="n">
        <v>32.19</v>
      </c>
      <c r="T4" t="n">
        <v>34944.96</v>
      </c>
      <c r="U4" t="n">
        <v>0.29</v>
      </c>
      <c r="V4" t="n">
        <v>0.65</v>
      </c>
      <c r="W4" t="n">
        <v>1.57</v>
      </c>
      <c r="X4" t="n">
        <v>2.15</v>
      </c>
      <c r="Y4" t="n">
        <v>1</v>
      </c>
      <c r="Z4" t="n">
        <v>10</v>
      </c>
      <c r="AA4" t="n">
        <v>185.7734366011591</v>
      </c>
      <c r="AB4" t="n">
        <v>254.1834117031858</v>
      </c>
      <c r="AC4" t="n">
        <v>229.9245036389667</v>
      </c>
      <c r="AD4" t="n">
        <v>185773.4366011591</v>
      </c>
      <c r="AE4" t="n">
        <v>254183.4117031858</v>
      </c>
      <c r="AF4" t="n">
        <v>5.946281601391044e-06</v>
      </c>
      <c r="AG4" t="n">
        <v>5.231481481481481</v>
      </c>
      <c r="AH4" t="n">
        <v>229924.5036389666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5.7709</v>
      </c>
      <c r="E5" t="n">
        <v>17.33</v>
      </c>
      <c r="F5" t="n">
        <v>13.31</v>
      </c>
      <c r="G5" t="n">
        <v>12.88</v>
      </c>
      <c r="H5" t="n">
        <v>0.22</v>
      </c>
      <c r="I5" t="n">
        <v>62</v>
      </c>
      <c r="J5" t="n">
        <v>142.83</v>
      </c>
      <c r="K5" t="n">
        <v>47.83</v>
      </c>
      <c r="L5" t="n">
        <v>1.75</v>
      </c>
      <c r="M5" t="n">
        <v>60</v>
      </c>
      <c r="N5" t="n">
        <v>23.25</v>
      </c>
      <c r="O5" t="n">
        <v>17849.7</v>
      </c>
      <c r="P5" t="n">
        <v>148.52</v>
      </c>
      <c r="Q5" t="n">
        <v>460.76</v>
      </c>
      <c r="R5" t="n">
        <v>98.22</v>
      </c>
      <c r="S5" t="n">
        <v>32.19</v>
      </c>
      <c r="T5" t="n">
        <v>28843.15</v>
      </c>
      <c r="U5" t="n">
        <v>0.33</v>
      </c>
      <c r="V5" t="n">
        <v>0.67</v>
      </c>
      <c r="W5" t="n">
        <v>1.55</v>
      </c>
      <c r="X5" t="n">
        <v>1.77</v>
      </c>
      <c r="Y5" t="n">
        <v>1</v>
      </c>
      <c r="Z5" t="n">
        <v>10</v>
      </c>
      <c r="AA5" t="n">
        <v>179.3353288370246</v>
      </c>
      <c r="AB5" t="n">
        <v>245.3745086310325</v>
      </c>
      <c r="AC5" t="n">
        <v>221.9563099126438</v>
      </c>
      <c r="AD5" t="n">
        <v>179335.3288370246</v>
      </c>
      <c r="AE5" t="n">
        <v>245374.5086310325</v>
      </c>
      <c r="AF5" t="n">
        <v>6.203408806238151e-06</v>
      </c>
      <c r="AG5" t="n">
        <v>5.014467592592593</v>
      </c>
      <c r="AH5" t="n">
        <v>221956.3099126438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5.9488</v>
      </c>
      <c r="E6" t="n">
        <v>16.81</v>
      </c>
      <c r="F6" t="n">
        <v>13.05</v>
      </c>
      <c r="G6" t="n">
        <v>14.77</v>
      </c>
      <c r="H6" t="n">
        <v>0.25</v>
      </c>
      <c r="I6" t="n">
        <v>53</v>
      </c>
      <c r="J6" t="n">
        <v>143.17</v>
      </c>
      <c r="K6" t="n">
        <v>47.83</v>
      </c>
      <c r="L6" t="n">
        <v>2</v>
      </c>
      <c r="M6" t="n">
        <v>51</v>
      </c>
      <c r="N6" t="n">
        <v>23.34</v>
      </c>
      <c r="O6" t="n">
        <v>17891.86</v>
      </c>
      <c r="P6" t="n">
        <v>144.9</v>
      </c>
      <c r="Q6" t="n">
        <v>460.71</v>
      </c>
      <c r="R6" t="n">
        <v>89.59999999999999</v>
      </c>
      <c r="S6" t="n">
        <v>32.19</v>
      </c>
      <c r="T6" t="n">
        <v>24579.9</v>
      </c>
      <c r="U6" t="n">
        <v>0.36</v>
      </c>
      <c r="V6" t="n">
        <v>0.68</v>
      </c>
      <c r="W6" t="n">
        <v>1.54</v>
      </c>
      <c r="X6" t="n">
        <v>1.52</v>
      </c>
      <c r="Y6" t="n">
        <v>1</v>
      </c>
      <c r="Z6" t="n">
        <v>10</v>
      </c>
      <c r="AA6" t="n">
        <v>174.7112050313611</v>
      </c>
      <c r="AB6" t="n">
        <v>239.0475784381823</v>
      </c>
      <c r="AC6" t="n">
        <v>216.2332130574949</v>
      </c>
      <c r="AD6" t="n">
        <v>174711.2050313611</v>
      </c>
      <c r="AE6" t="n">
        <v>239047.5784381823</v>
      </c>
      <c r="AF6" t="n">
        <v>6.394641790110643e-06</v>
      </c>
      <c r="AG6" t="n">
        <v>4.864004629629629</v>
      </c>
      <c r="AH6" t="n">
        <v>216233.2130574949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6.0769</v>
      </c>
      <c r="E7" t="n">
        <v>16.46</v>
      </c>
      <c r="F7" t="n">
        <v>12.87</v>
      </c>
      <c r="G7" t="n">
        <v>16.43</v>
      </c>
      <c r="H7" t="n">
        <v>0.28</v>
      </c>
      <c r="I7" t="n">
        <v>47</v>
      </c>
      <c r="J7" t="n">
        <v>143.51</v>
      </c>
      <c r="K7" t="n">
        <v>47.83</v>
      </c>
      <c r="L7" t="n">
        <v>2.25</v>
      </c>
      <c r="M7" t="n">
        <v>45</v>
      </c>
      <c r="N7" t="n">
        <v>23.44</v>
      </c>
      <c r="O7" t="n">
        <v>17934.06</v>
      </c>
      <c r="P7" t="n">
        <v>142.35</v>
      </c>
      <c r="Q7" t="n">
        <v>460.73</v>
      </c>
      <c r="R7" t="n">
        <v>83.92</v>
      </c>
      <c r="S7" t="n">
        <v>32.19</v>
      </c>
      <c r="T7" t="n">
        <v>21769.45</v>
      </c>
      <c r="U7" t="n">
        <v>0.38</v>
      </c>
      <c r="V7" t="n">
        <v>0.6899999999999999</v>
      </c>
      <c r="W7" t="n">
        <v>1.53</v>
      </c>
      <c r="X7" t="n">
        <v>1.33</v>
      </c>
      <c r="Y7" t="n">
        <v>1</v>
      </c>
      <c r="Z7" t="n">
        <v>10</v>
      </c>
      <c r="AA7" t="n">
        <v>171.7001938279033</v>
      </c>
      <c r="AB7" t="n">
        <v>234.9277800731742</v>
      </c>
      <c r="AC7" t="n">
        <v>212.5066024662686</v>
      </c>
      <c r="AD7" t="n">
        <v>171700.1938279033</v>
      </c>
      <c r="AE7" t="n">
        <v>234927.7800731742</v>
      </c>
      <c r="AF7" t="n">
        <v>6.53234243785694e-06</v>
      </c>
      <c r="AG7" t="n">
        <v>4.762731481481482</v>
      </c>
      <c r="AH7" t="n">
        <v>212506.6024662686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6.2207</v>
      </c>
      <c r="E8" t="n">
        <v>16.08</v>
      </c>
      <c r="F8" t="n">
        <v>12.66</v>
      </c>
      <c r="G8" t="n">
        <v>18.53</v>
      </c>
      <c r="H8" t="n">
        <v>0.31</v>
      </c>
      <c r="I8" t="n">
        <v>41</v>
      </c>
      <c r="J8" t="n">
        <v>143.86</v>
      </c>
      <c r="K8" t="n">
        <v>47.83</v>
      </c>
      <c r="L8" t="n">
        <v>2.5</v>
      </c>
      <c r="M8" t="n">
        <v>39</v>
      </c>
      <c r="N8" t="n">
        <v>23.53</v>
      </c>
      <c r="O8" t="n">
        <v>17976.29</v>
      </c>
      <c r="P8" t="n">
        <v>139.38</v>
      </c>
      <c r="Q8" t="n">
        <v>460.7</v>
      </c>
      <c r="R8" t="n">
        <v>77.2</v>
      </c>
      <c r="S8" t="n">
        <v>32.19</v>
      </c>
      <c r="T8" t="n">
        <v>18439.77</v>
      </c>
      <c r="U8" t="n">
        <v>0.42</v>
      </c>
      <c r="V8" t="n">
        <v>0.71</v>
      </c>
      <c r="W8" t="n">
        <v>1.51</v>
      </c>
      <c r="X8" t="n">
        <v>1.13</v>
      </c>
      <c r="Y8" t="n">
        <v>1</v>
      </c>
      <c r="Z8" t="n">
        <v>10</v>
      </c>
      <c r="AA8" t="n">
        <v>168.413416179183</v>
      </c>
      <c r="AB8" t="n">
        <v>230.4306658918013</v>
      </c>
      <c r="AC8" t="n">
        <v>208.4386865506251</v>
      </c>
      <c r="AD8" t="n">
        <v>168413.416179183</v>
      </c>
      <c r="AE8" t="n">
        <v>230430.6658918013</v>
      </c>
      <c r="AF8" t="n">
        <v>6.6869197457876e-06</v>
      </c>
      <c r="AG8" t="n">
        <v>4.652777777777778</v>
      </c>
      <c r="AH8" t="n">
        <v>208438.686550625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6.2959</v>
      </c>
      <c r="E9" t="n">
        <v>15.88</v>
      </c>
      <c r="F9" t="n">
        <v>12.59</v>
      </c>
      <c r="G9" t="n">
        <v>20.41</v>
      </c>
      <c r="H9" t="n">
        <v>0.34</v>
      </c>
      <c r="I9" t="n">
        <v>37</v>
      </c>
      <c r="J9" t="n">
        <v>144.2</v>
      </c>
      <c r="K9" t="n">
        <v>47.83</v>
      </c>
      <c r="L9" t="n">
        <v>2.75</v>
      </c>
      <c r="M9" t="n">
        <v>35</v>
      </c>
      <c r="N9" t="n">
        <v>23.62</v>
      </c>
      <c r="O9" t="n">
        <v>18018.55</v>
      </c>
      <c r="P9" t="n">
        <v>137.91</v>
      </c>
      <c r="Q9" t="n">
        <v>460.71</v>
      </c>
      <c r="R9" t="n">
        <v>74.75</v>
      </c>
      <c r="S9" t="n">
        <v>32.19</v>
      </c>
      <c r="T9" t="n">
        <v>17234.86</v>
      </c>
      <c r="U9" t="n">
        <v>0.43</v>
      </c>
      <c r="V9" t="n">
        <v>0.71</v>
      </c>
      <c r="W9" t="n">
        <v>1.51</v>
      </c>
      <c r="X9" t="n">
        <v>1.05</v>
      </c>
      <c r="Y9" t="n">
        <v>1</v>
      </c>
      <c r="Z9" t="n">
        <v>10</v>
      </c>
      <c r="AA9" t="n">
        <v>155.4966378310885</v>
      </c>
      <c r="AB9" t="n">
        <v>212.7573599079045</v>
      </c>
      <c r="AC9" t="n">
        <v>192.452096085185</v>
      </c>
      <c r="AD9" t="n">
        <v>155496.6378310886</v>
      </c>
      <c r="AE9" t="n">
        <v>212757.3599079045</v>
      </c>
      <c r="AF9" t="n">
        <v>6.767755723231172e-06</v>
      </c>
      <c r="AG9" t="n">
        <v>4.594907407407407</v>
      </c>
      <c r="AH9" t="n">
        <v>192452.096085185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6.372</v>
      </c>
      <c r="E10" t="n">
        <v>15.69</v>
      </c>
      <c r="F10" t="n">
        <v>12.48</v>
      </c>
      <c r="G10" t="n">
        <v>22.03</v>
      </c>
      <c r="H10" t="n">
        <v>0.37</v>
      </c>
      <c r="I10" t="n">
        <v>34</v>
      </c>
      <c r="J10" t="n">
        <v>144.54</v>
      </c>
      <c r="K10" t="n">
        <v>47.83</v>
      </c>
      <c r="L10" t="n">
        <v>3</v>
      </c>
      <c r="M10" t="n">
        <v>32</v>
      </c>
      <c r="N10" t="n">
        <v>23.71</v>
      </c>
      <c r="O10" t="n">
        <v>18060.85</v>
      </c>
      <c r="P10" t="n">
        <v>136.18</v>
      </c>
      <c r="Q10" t="n">
        <v>460.73</v>
      </c>
      <c r="R10" t="n">
        <v>71.39</v>
      </c>
      <c r="S10" t="n">
        <v>32.19</v>
      </c>
      <c r="T10" t="n">
        <v>15566.68</v>
      </c>
      <c r="U10" t="n">
        <v>0.45</v>
      </c>
      <c r="V10" t="n">
        <v>0.72</v>
      </c>
      <c r="W10" t="n">
        <v>1.5</v>
      </c>
      <c r="X10" t="n">
        <v>0.95</v>
      </c>
      <c r="Y10" t="n">
        <v>1</v>
      </c>
      <c r="Z10" t="n">
        <v>10</v>
      </c>
      <c r="AA10" t="n">
        <v>153.7981860414955</v>
      </c>
      <c r="AB10" t="n">
        <v>210.4334632389799</v>
      </c>
      <c r="AC10" t="n">
        <v>190.3499888527323</v>
      </c>
      <c r="AD10" t="n">
        <v>153798.1860414955</v>
      </c>
      <c r="AE10" t="n">
        <v>210433.4632389799</v>
      </c>
      <c r="AF10" t="n">
        <v>6.849559152532446e-06</v>
      </c>
      <c r="AG10" t="n">
        <v>4.539930555555555</v>
      </c>
      <c r="AH10" t="n">
        <v>190349.9888527323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6.4435</v>
      </c>
      <c r="E11" t="n">
        <v>15.52</v>
      </c>
      <c r="F11" t="n">
        <v>12.4</v>
      </c>
      <c r="G11" t="n">
        <v>23.99</v>
      </c>
      <c r="H11" t="n">
        <v>0.4</v>
      </c>
      <c r="I11" t="n">
        <v>31</v>
      </c>
      <c r="J11" t="n">
        <v>144.89</v>
      </c>
      <c r="K11" t="n">
        <v>47.83</v>
      </c>
      <c r="L11" t="n">
        <v>3.25</v>
      </c>
      <c r="M11" t="n">
        <v>29</v>
      </c>
      <c r="N11" t="n">
        <v>23.81</v>
      </c>
      <c r="O11" t="n">
        <v>18103.18</v>
      </c>
      <c r="P11" t="n">
        <v>134.56</v>
      </c>
      <c r="Q11" t="n">
        <v>460.72</v>
      </c>
      <c r="R11" t="n">
        <v>68.54000000000001</v>
      </c>
      <c r="S11" t="n">
        <v>32.19</v>
      </c>
      <c r="T11" t="n">
        <v>14159.14</v>
      </c>
      <c r="U11" t="n">
        <v>0.47</v>
      </c>
      <c r="V11" t="n">
        <v>0.72</v>
      </c>
      <c r="W11" t="n">
        <v>1.5</v>
      </c>
      <c r="X11" t="n">
        <v>0.86</v>
      </c>
      <c r="Y11" t="n">
        <v>1</v>
      </c>
      <c r="Z11" t="n">
        <v>10</v>
      </c>
      <c r="AA11" t="n">
        <v>152.1064277254808</v>
      </c>
      <c r="AB11" t="n">
        <v>208.1187248759002</v>
      </c>
      <c r="AC11" t="n">
        <v>188.2561658702686</v>
      </c>
      <c r="AD11" t="n">
        <v>152106.4277254808</v>
      </c>
      <c r="AE11" t="n">
        <v>208118.7248759002</v>
      </c>
      <c r="AF11" t="n">
        <v>6.926417827894353e-06</v>
      </c>
      <c r="AG11" t="n">
        <v>4.49074074074074</v>
      </c>
      <c r="AH11" t="n">
        <v>188256.1658702686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6.4961</v>
      </c>
      <c r="E12" t="n">
        <v>15.39</v>
      </c>
      <c r="F12" t="n">
        <v>12.33</v>
      </c>
      <c r="G12" t="n">
        <v>25.51</v>
      </c>
      <c r="H12" t="n">
        <v>0.43</v>
      </c>
      <c r="I12" t="n">
        <v>29</v>
      </c>
      <c r="J12" t="n">
        <v>145.23</v>
      </c>
      <c r="K12" t="n">
        <v>47.83</v>
      </c>
      <c r="L12" t="n">
        <v>3.5</v>
      </c>
      <c r="M12" t="n">
        <v>27</v>
      </c>
      <c r="N12" t="n">
        <v>23.9</v>
      </c>
      <c r="O12" t="n">
        <v>18145.54</v>
      </c>
      <c r="P12" t="n">
        <v>133.4</v>
      </c>
      <c r="Q12" t="n">
        <v>460.69</v>
      </c>
      <c r="R12" t="n">
        <v>66.28</v>
      </c>
      <c r="S12" t="n">
        <v>32.19</v>
      </c>
      <c r="T12" t="n">
        <v>13039.08</v>
      </c>
      <c r="U12" t="n">
        <v>0.49</v>
      </c>
      <c r="V12" t="n">
        <v>0.72</v>
      </c>
      <c r="W12" t="n">
        <v>1.5</v>
      </c>
      <c r="X12" t="n">
        <v>0.79</v>
      </c>
      <c r="Y12" t="n">
        <v>1</v>
      </c>
      <c r="Z12" t="n">
        <v>10</v>
      </c>
      <c r="AA12" t="n">
        <v>151.0035101726954</v>
      </c>
      <c r="AB12" t="n">
        <v>206.6096644228917</v>
      </c>
      <c r="AC12" t="n">
        <v>186.891128028915</v>
      </c>
      <c r="AD12" t="n">
        <v>151003.5101726954</v>
      </c>
      <c r="AE12" t="n">
        <v>206609.6644228917</v>
      </c>
      <c r="AF12" t="n">
        <v>6.982960014244511e-06</v>
      </c>
      <c r="AG12" t="n">
        <v>4.453125</v>
      </c>
      <c r="AH12" t="n">
        <v>186891.128028915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6.5394</v>
      </c>
      <c r="E13" t="n">
        <v>15.29</v>
      </c>
      <c r="F13" t="n">
        <v>12.28</v>
      </c>
      <c r="G13" t="n">
        <v>27.3</v>
      </c>
      <c r="H13" t="n">
        <v>0.46</v>
      </c>
      <c r="I13" t="n">
        <v>27</v>
      </c>
      <c r="J13" t="n">
        <v>145.57</v>
      </c>
      <c r="K13" t="n">
        <v>47.83</v>
      </c>
      <c r="L13" t="n">
        <v>3.75</v>
      </c>
      <c r="M13" t="n">
        <v>25</v>
      </c>
      <c r="N13" t="n">
        <v>23.99</v>
      </c>
      <c r="O13" t="n">
        <v>18187.93</v>
      </c>
      <c r="P13" t="n">
        <v>132.33</v>
      </c>
      <c r="Q13" t="n">
        <v>460.7</v>
      </c>
      <c r="R13" t="n">
        <v>64.78</v>
      </c>
      <c r="S13" t="n">
        <v>32.19</v>
      </c>
      <c r="T13" t="n">
        <v>12298.22</v>
      </c>
      <c r="U13" t="n">
        <v>0.5</v>
      </c>
      <c r="V13" t="n">
        <v>0.73</v>
      </c>
      <c r="W13" t="n">
        <v>1.5</v>
      </c>
      <c r="X13" t="n">
        <v>0.75</v>
      </c>
      <c r="Y13" t="n">
        <v>1</v>
      </c>
      <c r="Z13" t="n">
        <v>10</v>
      </c>
      <c r="AA13" t="n">
        <v>150.0779308672307</v>
      </c>
      <c r="AB13" t="n">
        <v>205.3432459834785</v>
      </c>
      <c r="AC13" t="n">
        <v>185.7455747879296</v>
      </c>
      <c r="AD13" t="n">
        <v>150077.9308672308</v>
      </c>
      <c r="AE13" t="n">
        <v>205343.2459834785</v>
      </c>
      <c r="AF13" t="n">
        <v>7.029505198065077e-06</v>
      </c>
      <c r="AG13" t="n">
        <v>4.424189814814815</v>
      </c>
      <c r="AH13" t="n">
        <v>185745.5747879296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6.5886</v>
      </c>
      <c r="E14" t="n">
        <v>15.18</v>
      </c>
      <c r="F14" t="n">
        <v>12.23</v>
      </c>
      <c r="G14" t="n">
        <v>29.35</v>
      </c>
      <c r="H14" t="n">
        <v>0.49</v>
      </c>
      <c r="I14" t="n">
        <v>25</v>
      </c>
      <c r="J14" t="n">
        <v>145.92</v>
      </c>
      <c r="K14" t="n">
        <v>47.83</v>
      </c>
      <c r="L14" t="n">
        <v>4</v>
      </c>
      <c r="M14" t="n">
        <v>23</v>
      </c>
      <c r="N14" t="n">
        <v>24.09</v>
      </c>
      <c r="O14" t="n">
        <v>18230.35</v>
      </c>
      <c r="P14" t="n">
        <v>130.82</v>
      </c>
      <c r="Q14" t="n">
        <v>460.69</v>
      </c>
      <c r="R14" t="n">
        <v>63.22</v>
      </c>
      <c r="S14" t="n">
        <v>32.19</v>
      </c>
      <c r="T14" t="n">
        <v>11529.67</v>
      </c>
      <c r="U14" t="n">
        <v>0.51</v>
      </c>
      <c r="V14" t="n">
        <v>0.73</v>
      </c>
      <c r="W14" t="n">
        <v>1.48</v>
      </c>
      <c r="X14" t="n">
        <v>0.6899999999999999</v>
      </c>
      <c r="Y14" t="n">
        <v>1</v>
      </c>
      <c r="Z14" t="n">
        <v>10</v>
      </c>
      <c r="AA14" t="n">
        <v>148.9432779999404</v>
      </c>
      <c r="AB14" t="n">
        <v>203.790763873101</v>
      </c>
      <c r="AC14" t="n">
        <v>184.3412593912437</v>
      </c>
      <c r="AD14" t="n">
        <v>148943.2779999404</v>
      </c>
      <c r="AE14" t="n">
        <v>203790.763873101</v>
      </c>
      <c r="AF14" t="n">
        <v>7.082392566286138e-06</v>
      </c>
      <c r="AG14" t="n">
        <v>4.392361111111112</v>
      </c>
      <c r="AH14" t="n">
        <v>184341.2593912437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6.6388</v>
      </c>
      <c r="E15" t="n">
        <v>15.06</v>
      </c>
      <c r="F15" t="n">
        <v>12.17</v>
      </c>
      <c r="G15" t="n">
        <v>31.75</v>
      </c>
      <c r="H15" t="n">
        <v>0.51</v>
      </c>
      <c r="I15" t="n">
        <v>23</v>
      </c>
      <c r="J15" t="n">
        <v>146.26</v>
      </c>
      <c r="K15" t="n">
        <v>47.83</v>
      </c>
      <c r="L15" t="n">
        <v>4.25</v>
      </c>
      <c r="M15" t="n">
        <v>21</v>
      </c>
      <c r="N15" t="n">
        <v>24.18</v>
      </c>
      <c r="O15" t="n">
        <v>18272.81</v>
      </c>
      <c r="P15" t="n">
        <v>129.55</v>
      </c>
      <c r="Q15" t="n">
        <v>460.72</v>
      </c>
      <c r="R15" t="n">
        <v>61.13</v>
      </c>
      <c r="S15" t="n">
        <v>32.19</v>
      </c>
      <c r="T15" t="n">
        <v>10492.89</v>
      </c>
      <c r="U15" t="n">
        <v>0.53</v>
      </c>
      <c r="V15" t="n">
        <v>0.73</v>
      </c>
      <c r="W15" t="n">
        <v>1.49</v>
      </c>
      <c r="X15" t="n">
        <v>0.64</v>
      </c>
      <c r="Y15" t="n">
        <v>1</v>
      </c>
      <c r="Z15" t="n">
        <v>10</v>
      </c>
      <c r="AA15" t="n">
        <v>147.8880619265067</v>
      </c>
      <c r="AB15" t="n">
        <v>202.3469706885822</v>
      </c>
      <c r="AC15" t="n">
        <v>183.0352598018784</v>
      </c>
      <c r="AD15" t="n">
        <v>147888.0619265068</v>
      </c>
      <c r="AE15" t="n">
        <v>202346.9706885822</v>
      </c>
      <c r="AF15" t="n">
        <v>7.136354881015757e-06</v>
      </c>
      <c r="AG15" t="n">
        <v>4.357638888888889</v>
      </c>
      <c r="AH15" t="n">
        <v>183035.2598018784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6.6679</v>
      </c>
      <c r="E16" t="n">
        <v>15</v>
      </c>
      <c r="F16" t="n">
        <v>12.13</v>
      </c>
      <c r="G16" t="n">
        <v>33.09</v>
      </c>
      <c r="H16" t="n">
        <v>0.54</v>
      </c>
      <c r="I16" t="n">
        <v>22</v>
      </c>
      <c r="J16" t="n">
        <v>146.61</v>
      </c>
      <c r="K16" t="n">
        <v>47.83</v>
      </c>
      <c r="L16" t="n">
        <v>4.5</v>
      </c>
      <c r="M16" t="n">
        <v>20</v>
      </c>
      <c r="N16" t="n">
        <v>24.28</v>
      </c>
      <c r="O16" t="n">
        <v>18315.3</v>
      </c>
      <c r="P16" t="n">
        <v>128.27</v>
      </c>
      <c r="Q16" t="n">
        <v>460.72</v>
      </c>
      <c r="R16" t="n">
        <v>60.15</v>
      </c>
      <c r="S16" t="n">
        <v>32.19</v>
      </c>
      <c r="T16" t="n">
        <v>10008.13</v>
      </c>
      <c r="U16" t="n">
        <v>0.54</v>
      </c>
      <c r="V16" t="n">
        <v>0.74</v>
      </c>
      <c r="W16" t="n">
        <v>1.48</v>
      </c>
      <c r="X16" t="n">
        <v>0.6</v>
      </c>
      <c r="Y16" t="n">
        <v>1</v>
      </c>
      <c r="Z16" t="n">
        <v>10</v>
      </c>
      <c r="AA16" t="n">
        <v>147.0786116079746</v>
      </c>
      <c r="AB16" t="n">
        <v>201.2394450523393</v>
      </c>
      <c r="AC16" t="n">
        <v>182.0334348579363</v>
      </c>
      <c r="AD16" t="n">
        <v>147078.6116079746</v>
      </c>
      <c r="AE16" t="n">
        <v>201239.4450523393</v>
      </c>
      <c r="AF16" t="n">
        <v>7.1676358244148e-06</v>
      </c>
      <c r="AG16" t="n">
        <v>4.340277777777778</v>
      </c>
      <c r="AH16" t="n">
        <v>182033.4348579363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6.6999</v>
      </c>
      <c r="E17" t="n">
        <v>14.93</v>
      </c>
      <c r="F17" t="n">
        <v>12.09</v>
      </c>
      <c r="G17" t="n">
        <v>34.54</v>
      </c>
      <c r="H17" t="n">
        <v>0.57</v>
      </c>
      <c r="I17" t="n">
        <v>21</v>
      </c>
      <c r="J17" t="n">
        <v>146.95</v>
      </c>
      <c r="K17" t="n">
        <v>47.83</v>
      </c>
      <c r="L17" t="n">
        <v>4.75</v>
      </c>
      <c r="M17" t="n">
        <v>19</v>
      </c>
      <c r="N17" t="n">
        <v>24.37</v>
      </c>
      <c r="O17" t="n">
        <v>18357.82</v>
      </c>
      <c r="P17" t="n">
        <v>127.51</v>
      </c>
      <c r="Q17" t="n">
        <v>460.69</v>
      </c>
      <c r="R17" t="n">
        <v>58.77</v>
      </c>
      <c r="S17" t="n">
        <v>32.19</v>
      </c>
      <c r="T17" t="n">
        <v>9322.209999999999</v>
      </c>
      <c r="U17" t="n">
        <v>0.55</v>
      </c>
      <c r="V17" t="n">
        <v>0.74</v>
      </c>
      <c r="W17" t="n">
        <v>1.47</v>
      </c>
      <c r="X17" t="n">
        <v>0.5600000000000001</v>
      </c>
      <c r="Y17" t="n">
        <v>1</v>
      </c>
      <c r="Z17" t="n">
        <v>10</v>
      </c>
      <c r="AA17" t="n">
        <v>146.4362946328034</v>
      </c>
      <c r="AB17" t="n">
        <v>200.3605986298854</v>
      </c>
      <c r="AC17" t="n">
        <v>181.2384643045724</v>
      </c>
      <c r="AD17" t="n">
        <v>146436.2946328034</v>
      </c>
      <c r="AE17" t="n">
        <v>200360.5986298854</v>
      </c>
      <c r="AF17" t="n">
        <v>7.20203411268866e-06</v>
      </c>
      <c r="AG17" t="n">
        <v>4.320023148148148</v>
      </c>
      <c r="AH17" t="n">
        <v>181238.4643045724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6.7209</v>
      </c>
      <c r="E18" t="n">
        <v>14.88</v>
      </c>
      <c r="F18" t="n">
        <v>12.07</v>
      </c>
      <c r="G18" t="n">
        <v>36.22</v>
      </c>
      <c r="H18" t="n">
        <v>0.6</v>
      </c>
      <c r="I18" t="n">
        <v>20</v>
      </c>
      <c r="J18" t="n">
        <v>147.3</v>
      </c>
      <c r="K18" t="n">
        <v>47.83</v>
      </c>
      <c r="L18" t="n">
        <v>5</v>
      </c>
      <c r="M18" t="n">
        <v>18</v>
      </c>
      <c r="N18" t="n">
        <v>24.47</v>
      </c>
      <c r="O18" t="n">
        <v>18400.38</v>
      </c>
      <c r="P18" t="n">
        <v>126.45</v>
      </c>
      <c r="Q18" t="n">
        <v>460.69</v>
      </c>
      <c r="R18" t="n">
        <v>58.24</v>
      </c>
      <c r="S18" t="n">
        <v>32.19</v>
      </c>
      <c r="T18" t="n">
        <v>9061.41</v>
      </c>
      <c r="U18" t="n">
        <v>0.55</v>
      </c>
      <c r="V18" t="n">
        <v>0.74</v>
      </c>
      <c r="W18" t="n">
        <v>1.48</v>
      </c>
      <c r="X18" t="n">
        <v>0.54</v>
      </c>
      <c r="Y18" t="n">
        <v>1</v>
      </c>
      <c r="Z18" t="n">
        <v>10</v>
      </c>
      <c r="AA18" t="n">
        <v>145.8253664669587</v>
      </c>
      <c r="AB18" t="n">
        <v>199.5246997611286</v>
      </c>
      <c r="AC18" t="n">
        <v>180.482342450658</v>
      </c>
      <c r="AD18" t="n">
        <v>145825.3664669587</v>
      </c>
      <c r="AE18" t="n">
        <v>199524.6997611286</v>
      </c>
      <c r="AF18" t="n">
        <v>7.22460798936838e-06</v>
      </c>
      <c r="AG18" t="n">
        <v>4.305555555555556</v>
      </c>
      <c r="AH18" t="n">
        <v>180482.342450658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6.7403</v>
      </c>
      <c r="E19" t="n">
        <v>14.84</v>
      </c>
      <c r="F19" t="n">
        <v>12.06</v>
      </c>
      <c r="G19" t="n">
        <v>38.08</v>
      </c>
      <c r="H19" t="n">
        <v>0.63</v>
      </c>
      <c r="I19" t="n">
        <v>19</v>
      </c>
      <c r="J19" t="n">
        <v>147.64</v>
      </c>
      <c r="K19" t="n">
        <v>47.83</v>
      </c>
      <c r="L19" t="n">
        <v>5.25</v>
      </c>
      <c r="M19" t="n">
        <v>17</v>
      </c>
      <c r="N19" t="n">
        <v>24.56</v>
      </c>
      <c r="O19" t="n">
        <v>18442.97</v>
      </c>
      <c r="P19" t="n">
        <v>126</v>
      </c>
      <c r="Q19" t="n">
        <v>460.72</v>
      </c>
      <c r="R19" t="n">
        <v>57.38</v>
      </c>
      <c r="S19" t="n">
        <v>32.19</v>
      </c>
      <c r="T19" t="n">
        <v>8636.52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145.4667786993006</v>
      </c>
      <c r="AB19" t="n">
        <v>199.0340641576433</v>
      </c>
      <c r="AC19" t="n">
        <v>180.0385324205579</v>
      </c>
      <c r="AD19" t="n">
        <v>145466.7786993006</v>
      </c>
      <c r="AE19" t="n">
        <v>199034.0641576434</v>
      </c>
      <c r="AF19" t="n">
        <v>7.245461951634408e-06</v>
      </c>
      <c r="AG19" t="n">
        <v>4.293981481481482</v>
      </c>
      <c r="AH19" t="n">
        <v>180038.5324205579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6.7718</v>
      </c>
      <c r="E20" t="n">
        <v>14.77</v>
      </c>
      <c r="F20" t="n">
        <v>12.02</v>
      </c>
      <c r="G20" t="n">
        <v>40.06</v>
      </c>
      <c r="H20" t="n">
        <v>0.66</v>
      </c>
      <c r="I20" t="n">
        <v>18</v>
      </c>
      <c r="J20" t="n">
        <v>147.99</v>
      </c>
      <c r="K20" t="n">
        <v>47.83</v>
      </c>
      <c r="L20" t="n">
        <v>5.5</v>
      </c>
      <c r="M20" t="n">
        <v>16</v>
      </c>
      <c r="N20" t="n">
        <v>24.66</v>
      </c>
      <c r="O20" t="n">
        <v>18485.59</v>
      </c>
      <c r="P20" t="n">
        <v>124.71</v>
      </c>
      <c r="Q20" t="n">
        <v>460.71</v>
      </c>
      <c r="R20" t="n">
        <v>56.31</v>
      </c>
      <c r="S20" t="n">
        <v>32.19</v>
      </c>
      <c r="T20" t="n">
        <v>8108.07</v>
      </c>
      <c r="U20" t="n">
        <v>0.57</v>
      </c>
      <c r="V20" t="n">
        <v>0.74</v>
      </c>
      <c r="W20" t="n">
        <v>1.47</v>
      </c>
      <c r="X20" t="n">
        <v>0.48</v>
      </c>
      <c r="Y20" t="n">
        <v>1</v>
      </c>
      <c r="Z20" t="n">
        <v>10</v>
      </c>
      <c r="AA20" t="n">
        <v>144.6542526621349</v>
      </c>
      <c r="AB20" t="n">
        <v>197.9223301874749</v>
      </c>
      <c r="AC20" t="n">
        <v>179.0329007801735</v>
      </c>
      <c r="AD20" t="n">
        <v>144654.2526621349</v>
      </c>
      <c r="AE20" t="n">
        <v>197922.3301874749</v>
      </c>
      <c r="AF20" t="n">
        <v>7.279322766653989e-06</v>
      </c>
      <c r="AG20" t="n">
        <v>4.273726851851852</v>
      </c>
      <c r="AH20" t="n">
        <v>179032.9007801735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6.7986</v>
      </c>
      <c r="E21" t="n">
        <v>14.71</v>
      </c>
      <c r="F21" t="n">
        <v>11.99</v>
      </c>
      <c r="G21" t="n">
        <v>42.32</v>
      </c>
      <c r="H21" t="n">
        <v>0.6899999999999999</v>
      </c>
      <c r="I21" t="n">
        <v>17</v>
      </c>
      <c r="J21" t="n">
        <v>148.33</v>
      </c>
      <c r="K21" t="n">
        <v>47.83</v>
      </c>
      <c r="L21" t="n">
        <v>5.75</v>
      </c>
      <c r="M21" t="n">
        <v>15</v>
      </c>
      <c r="N21" t="n">
        <v>24.75</v>
      </c>
      <c r="O21" t="n">
        <v>18528.25</v>
      </c>
      <c r="P21" t="n">
        <v>123.8</v>
      </c>
      <c r="Q21" t="n">
        <v>460.7</v>
      </c>
      <c r="R21" t="n">
        <v>55.24</v>
      </c>
      <c r="S21" t="n">
        <v>32.19</v>
      </c>
      <c r="T21" t="n">
        <v>7576.12</v>
      </c>
      <c r="U21" t="n">
        <v>0.58</v>
      </c>
      <c r="V21" t="n">
        <v>0.75</v>
      </c>
      <c r="W21" t="n">
        <v>1.48</v>
      </c>
      <c r="X21" t="n">
        <v>0.46</v>
      </c>
      <c r="Y21" t="n">
        <v>1</v>
      </c>
      <c r="Z21" t="n">
        <v>10</v>
      </c>
      <c r="AA21" t="n">
        <v>144.0414972821129</v>
      </c>
      <c r="AB21" t="n">
        <v>197.0839312436698</v>
      </c>
      <c r="AC21" t="n">
        <v>178.2745174548645</v>
      </c>
      <c r="AD21" t="n">
        <v>144041.4972821129</v>
      </c>
      <c r="AE21" t="n">
        <v>197083.9312436698</v>
      </c>
      <c r="AF21" t="n">
        <v>7.308131333083348e-06</v>
      </c>
      <c r="AG21" t="n">
        <v>4.256365740740741</v>
      </c>
      <c r="AH21" t="n">
        <v>178274.5174548645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6.8224</v>
      </c>
      <c r="E22" t="n">
        <v>14.66</v>
      </c>
      <c r="F22" t="n">
        <v>11.97</v>
      </c>
      <c r="G22" t="n">
        <v>44.88</v>
      </c>
      <c r="H22" t="n">
        <v>0.71</v>
      </c>
      <c r="I22" t="n">
        <v>16</v>
      </c>
      <c r="J22" t="n">
        <v>148.68</v>
      </c>
      <c r="K22" t="n">
        <v>47.83</v>
      </c>
      <c r="L22" t="n">
        <v>6</v>
      </c>
      <c r="M22" t="n">
        <v>14</v>
      </c>
      <c r="N22" t="n">
        <v>24.85</v>
      </c>
      <c r="O22" t="n">
        <v>18570.94</v>
      </c>
      <c r="P22" t="n">
        <v>122.73</v>
      </c>
      <c r="Q22" t="n">
        <v>460.7</v>
      </c>
      <c r="R22" t="n">
        <v>54.63</v>
      </c>
      <c r="S22" t="n">
        <v>32.19</v>
      </c>
      <c r="T22" t="n">
        <v>7277.18</v>
      </c>
      <c r="U22" t="n">
        <v>0.59</v>
      </c>
      <c r="V22" t="n">
        <v>0.75</v>
      </c>
      <c r="W22" t="n">
        <v>1.47</v>
      </c>
      <c r="X22" t="n">
        <v>0.43</v>
      </c>
      <c r="Y22" t="n">
        <v>1</v>
      </c>
      <c r="Z22" t="n">
        <v>10</v>
      </c>
      <c r="AA22" t="n">
        <v>143.4182128892162</v>
      </c>
      <c r="AB22" t="n">
        <v>196.2311260399422</v>
      </c>
      <c r="AC22" t="n">
        <v>177.5031027828608</v>
      </c>
      <c r="AD22" t="n">
        <v>143418.2128892162</v>
      </c>
      <c r="AE22" t="n">
        <v>196231.1260399421</v>
      </c>
      <c r="AF22" t="n">
        <v>7.333715059987031e-06</v>
      </c>
      <c r="AG22" t="n">
        <v>4.241898148148148</v>
      </c>
      <c r="AH22" t="n">
        <v>177503.1027828608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6.8528</v>
      </c>
      <c r="E23" t="n">
        <v>14.59</v>
      </c>
      <c r="F23" t="n">
        <v>11.93</v>
      </c>
      <c r="G23" t="n">
        <v>47.72</v>
      </c>
      <c r="H23" t="n">
        <v>0.74</v>
      </c>
      <c r="I23" t="n">
        <v>15</v>
      </c>
      <c r="J23" t="n">
        <v>149.02</v>
      </c>
      <c r="K23" t="n">
        <v>47.83</v>
      </c>
      <c r="L23" t="n">
        <v>6.25</v>
      </c>
      <c r="M23" t="n">
        <v>13</v>
      </c>
      <c r="N23" t="n">
        <v>24.95</v>
      </c>
      <c r="O23" t="n">
        <v>18613.66</v>
      </c>
      <c r="P23" t="n">
        <v>121.58</v>
      </c>
      <c r="Q23" t="n">
        <v>460.7</v>
      </c>
      <c r="R23" t="n">
        <v>53.33</v>
      </c>
      <c r="S23" t="n">
        <v>32.19</v>
      </c>
      <c r="T23" t="n">
        <v>6633.04</v>
      </c>
      <c r="U23" t="n">
        <v>0.6</v>
      </c>
      <c r="V23" t="n">
        <v>0.75</v>
      </c>
      <c r="W23" t="n">
        <v>1.47</v>
      </c>
      <c r="X23" t="n">
        <v>0.4</v>
      </c>
      <c r="Y23" t="n">
        <v>1</v>
      </c>
      <c r="Z23" t="n">
        <v>10</v>
      </c>
      <c r="AA23" t="n">
        <v>142.6839035070807</v>
      </c>
      <c r="AB23" t="n">
        <v>195.2264115478613</v>
      </c>
      <c r="AC23" t="n">
        <v>176.5942768317781</v>
      </c>
      <c r="AD23" t="n">
        <v>142683.9035070807</v>
      </c>
      <c r="AE23" t="n">
        <v>195226.4115478613</v>
      </c>
      <c r="AF23" t="n">
        <v>7.366393433847198e-06</v>
      </c>
      <c r="AG23" t="n">
        <v>4.221643518518518</v>
      </c>
      <c r="AH23" t="n">
        <v>176594.2768317781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6.8514</v>
      </c>
      <c r="E24" t="n">
        <v>14.6</v>
      </c>
      <c r="F24" t="n">
        <v>11.93</v>
      </c>
      <c r="G24" t="n">
        <v>47.74</v>
      </c>
      <c r="H24" t="n">
        <v>0.77</v>
      </c>
      <c r="I24" t="n">
        <v>15</v>
      </c>
      <c r="J24" t="n">
        <v>149.37</v>
      </c>
      <c r="K24" t="n">
        <v>47.83</v>
      </c>
      <c r="L24" t="n">
        <v>6.5</v>
      </c>
      <c r="M24" t="n">
        <v>13</v>
      </c>
      <c r="N24" t="n">
        <v>25.04</v>
      </c>
      <c r="O24" t="n">
        <v>18656.42</v>
      </c>
      <c r="P24" t="n">
        <v>121.84</v>
      </c>
      <c r="Q24" t="n">
        <v>460.71</v>
      </c>
      <c r="R24" t="n">
        <v>53.35</v>
      </c>
      <c r="S24" t="n">
        <v>32.19</v>
      </c>
      <c r="T24" t="n">
        <v>6642.42</v>
      </c>
      <c r="U24" t="n">
        <v>0.6</v>
      </c>
      <c r="V24" t="n">
        <v>0.75</v>
      </c>
      <c r="W24" t="n">
        <v>1.47</v>
      </c>
      <c r="X24" t="n">
        <v>0.4</v>
      </c>
      <c r="Y24" t="n">
        <v>1</v>
      </c>
      <c r="Z24" t="n">
        <v>10</v>
      </c>
      <c r="AA24" t="n">
        <v>142.7879923372889</v>
      </c>
      <c r="AB24" t="n">
        <v>195.3688304774272</v>
      </c>
      <c r="AC24" t="n">
        <v>176.7231034985926</v>
      </c>
      <c r="AD24" t="n">
        <v>142787.9923372889</v>
      </c>
      <c r="AE24" t="n">
        <v>195368.8304774272</v>
      </c>
      <c r="AF24" t="n">
        <v>7.364888508735218e-06</v>
      </c>
      <c r="AG24" t="n">
        <v>4.224537037037037</v>
      </c>
      <c r="AH24" t="n">
        <v>176723.1034985926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6.8855</v>
      </c>
      <c r="E25" t="n">
        <v>14.52</v>
      </c>
      <c r="F25" t="n">
        <v>11.89</v>
      </c>
      <c r="G25" t="n">
        <v>50.96</v>
      </c>
      <c r="H25" t="n">
        <v>0.8</v>
      </c>
      <c r="I25" t="n">
        <v>14</v>
      </c>
      <c r="J25" t="n">
        <v>149.72</v>
      </c>
      <c r="K25" t="n">
        <v>47.83</v>
      </c>
      <c r="L25" t="n">
        <v>6.75</v>
      </c>
      <c r="M25" t="n">
        <v>12</v>
      </c>
      <c r="N25" t="n">
        <v>25.14</v>
      </c>
      <c r="O25" t="n">
        <v>18699.2</v>
      </c>
      <c r="P25" t="n">
        <v>120.63</v>
      </c>
      <c r="Q25" t="n">
        <v>460.69</v>
      </c>
      <c r="R25" t="n">
        <v>52.16</v>
      </c>
      <c r="S25" t="n">
        <v>32.19</v>
      </c>
      <c r="T25" t="n">
        <v>6051.92</v>
      </c>
      <c r="U25" t="n">
        <v>0.62</v>
      </c>
      <c r="V25" t="n">
        <v>0.75</v>
      </c>
      <c r="W25" t="n">
        <v>1.47</v>
      </c>
      <c r="X25" t="n">
        <v>0.36</v>
      </c>
      <c r="Y25" t="n">
        <v>1</v>
      </c>
      <c r="Z25" t="n">
        <v>10</v>
      </c>
      <c r="AA25" t="n">
        <v>142.0064618044469</v>
      </c>
      <c r="AB25" t="n">
        <v>194.2995059236996</v>
      </c>
      <c r="AC25" t="n">
        <v>175.7558337794659</v>
      </c>
      <c r="AD25" t="n">
        <v>142006.4618044469</v>
      </c>
      <c r="AE25" t="n">
        <v>194299.5059236996</v>
      </c>
      <c r="AF25" t="n">
        <v>7.40154418467705e-06</v>
      </c>
      <c r="AG25" t="n">
        <v>4.201388888888888</v>
      </c>
      <c r="AH25" t="n">
        <v>175755.8337794659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6.8809</v>
      </c>
      <c r="E26" t="n">
        <v>14.53</v>
      </c>
      <c r="F26" t="n">
        <v>11.9</v>
      </c>
      <c r="G26" t="n">
        <v>51</v>
      </c>
      <c r="H26" t="n">
        <v>0.83</v>
      </c>
      <c r="I26" t="n">
        <v>14</v>
      </c>
      <c r="J26" t="n">
        <v>150.07</v>
      </c>
      <c r="K26" t="n">
        <v>47.83</v>
      </c>
      <c r="L26" t="n">
        <v>7</v>
      </c>
      <c r="M26" t="n">
        <v>12</v>
      </c>
      <c r="N26" t="n">
        <v>25.24</v>
      </c>
      <c r="O26" t="n">
        <v>18742.03</v>
      </c>
      <c r="P26" t="n">
        <v>119.5</v>
      </c>
      <c r="Q26" t="n">
        <v>460.69</v>
      </c>
      <c r="R26" t="n">
        <v>52.57</v>
      </c>
      <c r="S26" t="n">
        <v>32.19</v>
      </c>
      <c r="T26" t="n">
        <v>6256.63</v>
      </c>
      <c r="U26" t="n">
        <v>0.61</v>
      </c>
      <c r="V26" t="n">
        <v>0.75</v>
      </c>
      <c r="W26" t="n">
        <v>1.47</v>
      </c>
      <c r="X26" t="n">
        <v>0.37</v>
      </c>
      <c r="Y26" t="n">
        <v>1</v>
      </c>
      <c r="Z26" t="n">
        <v>10</v>
      </c>
      <c r="AA26" t="n">
        <v>141.6635172703115</v>
      </c>
      <c r="AB26" t="n">
        <v>193.8302740824508</v>
      </c>
      <c r="AC26" t="n">
        <v>175.3313847665748</v>
      </c>
      <c r="AD26" t="n">
        <v>141663.5172703115</v>
      </c>
      <c r="AE26" t="n">
        <v>193830.2740824508</v>
      </c>
      <c r="AF26" t="n">
        <v>7.396599430737682e-06</v>
      </c>
      <c r="AG26" t="n">
        <v>4.204282407407407</v>
      </c>
      <c r="AH26" t="n">
        <v>175331.3847665747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6.8971</v>
      </c>
      <c r="E27" t="n">
        <v>14.5</v>
      </c>
      <c r="F27" t="n">
        <v>11.89</v>
      </c>
      <c r="G27" t="n">
        <v>54.9</v>
      </c>
      <c r="H27" t="n">
        <v>0.85</v>
      </c>
      <c r="I27" t="n">
        <v>13</v>
      </c>
      <c r="J27" t="n">
        <v>150.41</v>
      </c>
      <c r="K27" t="n">
        <v>47.83</v>
      </c>
      <c r="L27" t="n">
        <v>7.25</v>
      </c>
      <c r="M27" t="n">
        <v>11</v>
      </c>
      <c r="N27" t="n">
        <v>25.33</v>
      </c>
      <c r="O27" t="n">
        <v>18784.88</v>
      </c>
      <c r="P27" t="n">
        <v>119.43</v>
      </c>
      <c r="Q27" t="n">
        <v>460.7</v>
      </c>
      <c r="R27" t="n">
        <v>52.16</v>
      </c>
      <c r="S27" t="n">
        <v>32.19</v>
      </c>
      <c r="T27" t="n">
        <v>6055.2</v>
      </c>
      <c r="U27" t="n">
        <v>0.62</v>
      </c>
      <c r="V27" t="n">
        <v>0.75</v>
      </c>
      <c r="W27" t="n">
        <v>1.47</v>
      </c>
      <c r="X27" t="n">
        <v>0.36</v>
      </c>
      <c r="Y27" t="n">
        <v>1</v>
      </c>
      <c r="Z27" t="n">
        <v>10</v>
      </c>
      <c r="AA27" t="n">
        <v>141.4855106455693</v>
      </c>
      <c r="AB27" t="n">
        <v>193.5867175653805</v>
      </c>
      <c r="AC27" t="n">
        <v>175.1110729416599</v>
      </c>
      <c r="AD27" t="n">
        <v>141485.5106455693</v>
      </c>
      <c r="AE27" t="n">
        <v>193586.7175653805</v>
      </c>
      <c r="AF27" t="n">
        <v>7.414013564176323e-06</v>
      </c>
      <c r="AG27" t="n">
        <v>4.195601851851852</v>
      </c>
      <c r="AH27" t="n">
        <v>175111.0729416599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6.9079</v>
      </c>
      <c r="E28" t="n">
        <v>14.48</v>
      </c>
      <c r="F28" t="n">
        <v>11.87</v>
      </c>
      <c r="G28" t="n">
        <v>54.79</v>
      </c>
      <c r="H28" t="n">
        <v>0.88</v>
      </c>
      <c r="I28" t="n">
        <v>13</v>
      </c>
      <c r="J28" t="n">
        <v>150.76</v>
      </c>
      <c r="K28" t="n">
        <v>47.83</v>
      </c>
      <c r="L28" t="n">
        <v>7.5</v>
      </c>
      <c r="M28" t="n">
        <v>11</v>
      </c>
      <c r="N28" t="n">
        <v>25.43</v>
      </c>
      <c r="O28" t="n">
        <v>18827.77</v>
      </c>
      <c r="P28" t="n">
        <v>118.54</v>
      </c>
      <c r="Q28" t="n">
        <v>460.69</v>
      </c>
      <c r="R28" t="n">
        <v>51.51</v>
      </c>
      <c r="S28" t="n">
        <v>32.19</v>
      </c>
      <c r="T28" t="n">
        <v>5732.2</v>
      </c>
      <c r="U28" t="n">
        <v>0.62</v>
      </c>
      <c r="V28" t="n">
        <v>0.75</v>
      </c>
      <c r="W28" t="n">
        <v>1.47</v>
      </c>
      <c r="X28" t="n">
        <v>0.34</v>
      </c>
      <c r="Y28" t="n">
        <v>1</v>
      </c>
      <c r="Z28" t="n">
        <v>10</v>
      </c>
      <c r="AA28" t="n">
        <v>141.0528397822171</v>
      </c>
      <c r="AB28" t="n">
        <v>192.994718202051</v>
      </c>
      <c r="AC28" t="n">
        <v>174.5755731666901</v>
      </c>
      <c r="AD28" t="n">
        <v>141052.8397822171</v>
      </c>
      <c r="AE28" t="n">
        <v>192994.718202051</v>
      </c>
      <c r="AF28" t="n">
        <v>7.42562298646875e-06</v>
      </c>
      <c r="AG28" t="n">
        <v>4.189814814814815</v>
      </c>
      <c r="AH28" t="n">
        <v>174575.5731666901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6.934</v>
      </c>
      <c r="E29" t="n">
        <v>14.42</v>
      </c>
      <c r="F29" t="n">
        <v>11.85</v>
      </c>
      <c r="G29" t="n">
        <v>59.23</v>
      </c>
      <c r="H29" t="n">
        <v>0.91</v>
      </c>
      <c r="I29" t="n">
        <v>12</v>
      </c>
      <c r="J29" t="n">
        <v>151.11</v>
      </c>
      <c r="K29" t="n">
        <v>47.83</v>
      </c>
      <c r="L29" t="n">
        <v>7.75</v>
      </c>
      <c r="M29" t="n">
        <v>10</v>
      </c>
      <c r="N29" t="n">
        <v>25.53</v>
      </c>
      <c r="O29" t="n">
        <v>18870.7</v>
      </c>
      <c r="P29" t="n">
        <v>116.91</v>
      </c>
      <c r="Q29" t="n">
        <v>460.69</v>
      </c>
      <c r="R29" t="n">
        <v>50.75</v>
      </c>
      <c r="S29" t="n">
        <v>32.19</v>
      </c>
      <c r="T29" t="n">
        <v>5358.24</v>
      </c>
      <c r="U29" t="n">
        <v>0.63</v>
      </c>
      <c r="V29" t="n">
        <v>0.75</v>
      </c>
      <c r="W29" t="n">
        <v>1.46</v>
      </c>
      <c r="X29" t="n">
        <v>0.31</v>
      </c>
      <c r="Y29" t="n">
        <v>1</v>
      </c>
      <c r="Z29" t="n">
        <v>10</v>
      </c>
      <c r="AA29" t="n">
        <v>140.2350781535262</v>
      </c>
      <c r="AB29" t="n">
        <v>191.8758206645798</v>
      </c>
      <c r="AC29" t="n">
        <v>173.5634616398121</v>
      </c>
      <c r="AD29" t="n">
        <v>140235.0781535262</v>
      </c>
      <c r="AE29" t="n">
        <v>191875.8206645798</v>
      </c>
      <c r="AF29" t="n">
        <v>7.453679090342119e-06</v>
      </c>
      <c r="AG29" t="n">
        <v>4.172453703703703</v>
      </c>
      <c r="AH29" t="n">
        <v>173563.4616398122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6.934</v>
      </c>
      <c r="E30" t="n">
        <v>14.42</v>
      </c>
      <c r="F30" t="n">
        <v>11.85</v>
      </c>
      <c r="G30" t="n">
        <v>59.23</v>
      </c>
      <c r="H30" t="n">
        <v>0.9399999999999999</v>
      </c>
      <c r="I30" t="n">
        <v>12</v>
      </c>
      <c r="J30" t="n">
        <v>151.46</v>
      </c>
      <c r="K30" t="n">
        <v>47.83</v>
      </c>
      <c r="L30" t="n">
        <v>8</v>
      </c>
      <c r="M30" t="n">
        <v>10</v>
      </c>
      <c r="N30" t="n">
        <v>25.63</v>
      </c>
      <c r="O30" t="n">
        <v>18913.66</v>
      </c>
      <c r="P30" t="n">
        <v>116.63</v>
      </c>
      <c r="Q30" t="n">
        <v>460.72</v>
      </c>
      <c r="R30" t="n">
        <v>50.64</v>
      </c>
      <c r="S30" t="n">
        <v>32.19</v>
      </c>
      <c r="T30" t="n">
        <v>5302.66</v>
      </c>
      <c r="U30" t="n">
        <v>0.64</v>
      </c>
      <c r="V30" t="n">
        <v>0.75</v>
      </c>
      <c r="W30" t="n">
        <v>1.47</v>
      </c>
      <c r="X30" t="n">
        <v>0.31</v>
      </c>
      <c r="Y30" t="n">
        <v>1</v>
      </c>
      <c r="Z30" t="n">
        <v>10</v>
      </c>
      <c r="AA30" t="n">
        <v>140.1374113651566</v>
      </c>
      <c r="AB30" t="n">
        <v>191.742188655978</v>
      </c>
      <c r="AC30" t="n">
        <v>173.4425832825575</v>
      </c>
      <c r="AD30" t="n">
        <v>140137.4113651566</v>
      </c>
      <c r="AE30" t="n">
        <v>191742.188655978</v>
      </c>
      <c r="AF30" t="n">
        <v>7.453679090342119e-06</v>
      </c>
      <c r="AG30" t="n">
        <v>4.172453703703703</v>
      </c>
      <c r="AH30" t="n">
        <v>173442.5832825575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6.9658</v>
      </c>
      <c r="E31" t="n">
        <v>14.36</v>
      </c>
      <c r="F31" t="n">
        <v>11.81</v>
      </c>
      <c r="G31" t="n">
        <v>64.42</v>
      </c>
      <c r="H31" t="n">
        <v>0.96</v>
      </c>
      <c r="I31" t="n">
        <v>11</v>
      </c>
      <c r="J31" t="n">
        <v>151.81</v>
      </c>
      <c r="K31" t="n">
        <v>47.83</v>
      </c>
      <c r="L31" t="n">
        <v>8.25</v>
      </c>
      <c r="M31" t="n">
        <v>9</v>
      </c>
      <c r="N31" t="n">
        <v>25.73</v>
      </c>
      <c r="O31" t="n">
        <v>18956.65</v>
      </c>
      <c r="P31" t="n">
        <v>114.65</v>
      </c>
      <c r="Q31" t="n">
        <v>460.69</v>
      </c>
      <c r="R31" t="n">
        <v>49.46</v>
      </c>
      <c r="S31" t="n">
        <v>32.19</v>
      </c>
      <c r="T31" t="n">
        <v>4718.76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139.1295504455944</v>
      </c>
      <c r="AB31" t="n">
        <v>190.3631888821479</v>
      </c>
      <c r="AC31" t="n">
        <v>172.1951933117031</v>
      </c>
      <c r="AD31" t="n">
        <v>139129.5504455944</v>
      </c>
      <c r="AE31" t="n">
        <v>190363.188882148</v>
      </c>
      <c r="AF31" t="n">
        <v>7.487862389314268e-06</v>
      </c>
      <c r="AG31" t="n">
        <v>4.155092592592593</v>
      </c>
      <c r="AH31" t="n">
        <v>172195.1933117031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6.9634</v>
      </c>
      <c r="E32" t="n">
        <v>14.36</v>
      </c>
      <c r="F32" t="n">
        <v>11.81</v>
      </c>
      <c r="G32" t="n">
        <v>64.44</v>
      </c>
      <c r="H32" t="n">
        <v>0.99</v>
      </c>
      <c r="I32" t="n">
        <v>11</v>
      </c>
      <c r="J32" t="n">
        <v>152.15</v>
      </c>
      <c r="K32" t="n">
        <v>47.83</v>
      </c>
      <c r="L32" t="n">
        <v>8.5</v>
      </c>
      <c r="M32" t="n">
        <v>9</v>
      </c>
      <c r="N32" t="n">
        <v>25.83</v>
      </c>
      <c r="O32" t="n">
        <v>18999.67</v>
      </c>
      <c r="P32" t="n">
        <v>114.67</v>
      </c>
      <c r="Q32" t="n">
        <v>460.7</v>
      </c>
      <c r="R32" t="n">
        <v>49.63</v>
      </c>
      <c r="S32" t="n">
        <v>32.19</v>
      </c>
      <c r="T32" t="n">
        <v>4803.11</v>
      </c>
      <c r="U32" t="n">
        <v>0.65</v>
      </c>
      <c r="V32" t="n">
        <v>0.76</v>
      </c>
      <c r="W32" t="n">
        <v>1.46</v>
      </c>
      <c r="X32" t="n">
        <v>0.28</v>
      </c>
      <c r="Y32" t="n">
        <v>1</v>
      </c>
      <c r="Z32" t="n">
        <v>10</v>
      </c>
      <c r="AA32" t="n">
        <v>139.1560269536452</v>
      </c>
      <c r="AB32" t="n">
        <v>190.3994152085241</v>
      </c>
      <c r="AC32" t="n">
        <v>172.2279622483339</v>
      </c>
      <c r="AD32" t="n">
        <v>139156.0269536452</v>
      </c>
      <c r="AE32" t="n">
        <v>190399.4152085242</v>
      </c>
      <c r="AF32" t="n">
        <v>7.485282517693729e-06</v>
      </c>
      <c r="AG32" t="n">
        <v>4.155092592592593</v>
      </c>
      <c r="AH32" t="n">
        <v>172227.9622483339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6.9639</v>
      </c>
      <c r="E33" t="n">
        <v>14.36</v>
      </c>
      <c r="F33" t="n">
        <v>11.81</v>
      </c>
      <c r="G33" t="n">
        <v>64.44</v>
      </c>
      <c r="H33" t="n">
        <v>1.02</v>
      </c>
      <c r="I33" t="n">
        <v>11</v>
      </c>
      <c r="J33" t="n">
        <v>152.5</v>
      </c>
      <c r="K33" t="n">
        <v>47.83</v>
      </c>
      <c r="L33" t="n">
        <v>8.75</v>
      </c>
      <c r="M33" t="n">
        <v>9</v>
      </c>
      <c r="N33" t="n">
        <v>25.93</v>
      </c>
      <c r="O33" t="n">
        <v>19042.73</v>
      </c>
      <c r="P33" t="n">
        <v>114.31</v>
      </c>
      <c r="Q33" t="n">
        <v>460.71</v>
      </c>
      <c r="R33" t="n">
        <v>49.59</v>
      </c>
      <c r="S33" t="n">
        <v>32.19</v>
      </c>
      <c r="T33" t="n">
        <v>4782.88</v>
      </c>
      <c r="U33" t="n">
        <v>0.65</v>
      </c>
      <c r="V33" t="n">
        <v>0.76</v>
      </c>
      <c r="W33" t="n">
        <v>1.46</v>
      </c>
      <c r="X33" t="n">
        <v>0.28</v>
      </c>
      <c r="Y33" t="n">
        <v>1</v>
      </c>
      <c r="Z33" t="n">
        <v>10</v>
      </c>
      <c r="AA33" t="n">
        <v>139.0269242096678</v>
      </c>
      <c r="AB33" t="n">
        <v>190.2227711386033</v>
      </c>
      <c r="AC33" t="n">
        <v>172.0681768405247</v>
      </c>
      <c r="AD33" t="n">
        <v>139026.9242096678</v>
      </c>
      <c r="AE33" t="n">
        <v>190222.7711386033</v>
      </c>
      <c r="AF33" t="n">
        <v>7.485819990948007e-06</v>
      </c>
      <c r="AG33" t="n">
        <v>4.155092592592593</v>
      </c>
      <c r="AH33" t="n">
        <v>172068.1768405247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6.9918</v>
      </c>
      <c r="E34" t="n">
        <v>14.3</v>
      </c>
      <c r="F34" t="n">
        <v>11.79</v>
      </c>
      <c r="G34" t="n">
        <v>70.70999999999999</v>
      </c>
      <c r="H34" t="n">
        <v>1.04</v>
      </c>
      <c r="I34" t="n">
        <v>10</v>
      </c>
      <c r="J34" t="n">
        <v>152.85</v>
      </c>
      <c r="K34" t="n">
        <v>47.83</v>
      </c>
      <c r="L34" t="n">
        <v>9</v>
      </c>
      <c r="M34" t="n">
        <v>8</v>
      </c>
      <c r="N34" t="n">
        <v>26.03</v>
      </c>
      <c r="O34" t="n">
        <v>19085.83</v>
      </c>
      <c r="P34" t="n">
        <v>112.68</v>
      </c>
      <c r="Q34" t="n">
        <v>460.74</v>
      </c>
      <c r="R34" t="n">
        <v>48.66</v>
      </c>
      <c r="S34" t="n">
        <v>32.19</v>
      </c>
      <c r="T34" t="n">
        <v>4323.59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138.2089240991074</v>
      </c>
      <c r="AB34" t="n">
        <v>189.1035472997172</v>
      </c>
      <c r="AC34" t="n">
        <v>171.0557701539811</v>
      </c>
      <c r="AD34" t="n">
        <v>138208.9240991074</v>
      </c>
      <c r="AE34" t="n">
        <v>189103.5472997172</v>
      </c>
      <c r="AF34" t="n">
        <v>7.51581099853678e-06</v>
      </c>
      <c r="AG34" t="n">
        <v>4.137731481481482</v>
      </c>
      <c r="AH34" t="n">
        <v>171055.7701539811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6.9887</v>
      </c>
      <c r="E35" t="n">
        <v>14.31</v>
      </c>
      <c r="F35" t="n">
        <v>11.79</v>
      </c>
      <c r="G35" t="n">
        <v>70.75</v>
      </c>
      <c r="H35" t="n">
        <v>1.07</v>
      </c>
      <c r="I35" t="n">
        <v>10</v>
      </c>
      <c r="J35" t="n">
        <v>153.2</v>
      </c>
      <c r="K35" t="n">
        <v>47.83</v>
      </c>
      <c r="L35" t="n">
        <v>9.25</v>
      </c>
      <c r="M35" t="n">
        <v>8</v>
      </c>
      <c r="N35" t="n">
        <v>26.12</v>
      </c>
      <c r="O35" t="n">
        <v>19128.96</v>
      </c>
      <c r="P35" t="n">
        <v>111.91</v>
      </c>
      <c r="Q35" t="n">
        <v>460.69</v>
      </c>
      <c r="R35" t="n">
        <v>48.94</v>
      </c>
      <c r="S35" t="n">
        <v>32.19</v>
      </c>
      <c r="T35" t="n">
        <v>4463.26</v>
      </c>
      <c r="U35" t="n">
        <v>0.66</v>
      </c>
      <c r="V35" t="n">
        <v>0.76</v>
      </c>
      <c r="W35" t="n">
        <v>1.46</v>
      </c>
      <c r="X35" t="n">
        <v>0.26</v>
      </c>
      <c r="Y35" t="n">
        <v>1</v>
      </c>
      <c r="Z35" t="n">
        <v>10</v>
      </c>
      <c r="AA35" t="n">
        <v>137.9671688715494</v>
      </c>
      <c r="AB35" t="n">
        <v>188.7727671318846</v>
      </c>
      <c r="AC35" t="n">
        <v>170.7565591811134</v>
      </c>
      <c r="AD35" t="n">
        <v>137967.1688715494</v>
      </c>
      <c r="AE35" t="n">
        <v>188772.7671318846</v>
      </c>
      <c r="AF35" t="n">
        <v>7.512478664360249e-06</v>
      </c>
      <c r="AG35" t="n">
        <v>4.140625</v>
      </c>
      <c r="AH35" t="n">
        <v>170756.5591811134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6.9906</v>
      </c>
      <c r="E36" t="n">
        <v>14.3</v>
      </c>
      <c r="F36" t="n">
        <v>11.79</v>
      </c>
      <c r="G36" t="n">
        <v>70.73</v>
      </c>
      <c r="H36" t="n">
        <v>1.1</v>
      </c>
      <c r="I36" t="n">
        <v>10</v>
      </c>
      <c r="J36" t="n">
        <v>153.55</v>
      </c>
      <c r="K36" t="n">
        <v>47.83</v>
      </c>
      <c r="L36" t="n">
        <v>9.5</v>
      </c>
      <c r="M36" t="n">
        <v>8</v>
      </c>
      <c r="N36" t="n">
        <v>26.22</v>
      </c>
      <c r="O36" t="n">
        <v>19172.12</v>
      </c>
      <c r="P36" t="n">
        <v>111.04</v>
      </c>
      <c r="Q36" t="n">
        <v>460.73</v>
      </c>
      <c r="R36" t="n">
        <v>48.74</v>
      </c>
      <c r="S36" t="n">
        <v>32.19</v>
      </c>
      <c r="T36" t="n">
        <v>4362.41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137.6510762592503</v>
      </c>
      <c r="AB36" t="n">
        <v>188.3402752747154</v>
      </c>
      <c r="AC36" t="n">
        <v>170.3653437397862</v>
      </c>
      <c r="AD36" t="n">
        <v>137651.0762592503</v>
      </c>
      <c r="AE36" t="n">
        <v>188340.2752747154</v>
      </c>
      <c r="AF36" t="n">
        <v>7.51452106272651e-06</v>
      </c>
      <c r="AG36" t="n">
        <v>4.137731481481482</v>
      </c>
      <c r="AH36" t="n">
        <v>170365.3437397862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7.0222</v>
      </c>
      <c r="E37" t="n">
        <v>14.24</v>
      </c>
      <c r="F37" t="n">
        <v>11.75</v>
      </c>
      <c r="G37" t="n">
        <v>78.34999999999999</v>
      </c>
      <c r="H37" t="n">
        <v>1.12</v>
      </c>
      <c r="I37" t="n">
        <v>9</v>
      </c>
      <c r="J37" t="n">
        <v>153.9</v>
      </c>
      <c r="K37" t="n">
        <v>47.83</v>
      </c>
      <c r="L37" t="n">
        <v>9.75</v>
      </c>
      <c r="M37" t="n">
        <v>7</v>
      </c>
      <c r="N37" t="n">
        <v>26.32</v>
      </c>
      <c r="O37" t="n">
        <v>19215.32</v>
      </c>
      <c r="P37" t="n">
        <v>108.99</v>
      </c>
      <c r="Q37" t="n">
        <v>460.69</v>
      </c>
      <c r="R37" t="n">
        <v>47.6</v>
      </c>
      <c r="S37" t="n">
        <v>32.19</v>
      </c>
      <c r="T37" t="n">
        <v>3795.92</v>
      </c>
      <c r="U37" t="n">
        <v>0.68</v>
      </c>
      <c r="V37" t="n">
        <v>0.76</v>
      </c>
      <c r="W37" t="n">
        <v>1.46</v>
      </c>
      <c r="X37" t="n">
        <v>0.22</v>
      </c>
      <c r="Y37" t="n">
        <v>1</v>
      </c>
      <c r="Z37" t="n">
        <v>10</v>
      </c>
      <c r="AA37" t="n">
        <v>136.6400312286804</v>
      </c>
      <c r="AB37" t="n">
        <v>186.9569188597316</v>
      </c>
      <c r="AC37" t="n">
        <v>169.114012919495</v>
      </c>
      <c r="AD37" t="n">
        <v>136640.0312286805</v>
      </c>
      <c r="AE37" t="n">
        <v>186956.9188597316</v>
      </c>
      <c r="AF37" t="n">
        <v>7.548489372396947e-06</v>
      </c>
      <c r="AG37" t="n">
        <v>4.120370370370371</v>
      </c>
      <c r="AH37" t="n">
        <v>169114.012919495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7.0221</v>
      </c>
      <c r="E38" t="n">
        <v>14.24</v>
      </c>
      <c r="F38" t="n">
        <v>11.75</v>
      </c>
      <c r="G38" t="n">
        <v>78.34999999999999</v>
      </c>
      <c r="H38" t="n">
        <v>1.15</v>
      </c>
      <c r="I38" t="n">
        <v>9</v>
      </c>
      <c r="J38" t="n">
        <v>154.25</v>
      </c>
      <c r="K38" t="n">
        <v>47.83</v>
      </c>
      <c r="L38" t="n">
        <v>10</v>
      </c>
      <c r="M38" t="n">
        <v>7</v>
      </c>
      <c r="N38" t="n">
        <v>26.43</v>
      </c>
      <c r="O38" t="n">
        <v>19258.55</v>
      </c>
      <c r="P38" t="n">
        <v>109.13</v>
      </c>
      <c r="Q38" t="n">
        <v>460.69</v>
      </c>
      <c r="R38" t="n">
        <v>47.51</v>
      </c>
      <c r="S38" t="n">
        <v>32.19</v>
      </c>
      <c r="T38" t="n">
        <v>3753.24</v>
      </c>
      <c r="U38" t="n">
        <v>0.68</v>
      </c>
      <c r="V38" t="n">
        <v>0.76</v>
      </c>
      <c r="W38" t="n">
        <v>1.46</v>
      </c>
      <c r="X38" t="n">
        <v>0.22</v>
      </c>
      <c r="Y38" t="n">
        <v>1</v>
      </c>
      <c r="Z38" t="n">
        <v>10</v>
      </c>
      <c r="AA38" t="n">
        <v>136.6890234391758</v>
      </c>
      <c r="AB38" t="n">
        <v>187.023952163515</v>
      </c>
      <c r="AC38" t="n">
        <v>169.1746486588472</v>
      </c>
      <c r="AD38" t="n">
        <v>136689.0234391758</v>
      </c>
      <c r="AE38" t="n">
        <v>187023.952163515</v>
      </c>
      <c r="AF38" t="n">
        <v>7.548381877746091e-06</v>
      </c>
      <c r="AG38" t="n">
        <v>4.120370370370371</v>
      </c>
      <c r="AH38" t="n">
        <v>169174.6486588472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7.0164</v>
      </c>
      <c r="E39" t="n">
        <v>14.25</v>
      </c>
      <c r="F39" t="n">
        <v>11.76</v>
      </c>
      <c r="G39" t="n">
        <v>78.43000000000001</v>
      </c>
      <c r="H39" t="n">
        <v>1.17</v>
      </c>
      <c r="I39" t="n">
        <v>9</v>
      </c>
      <c r="J39" t="n">
        <v>154.6</v>
      </c>
      <c r="K39" t="n">
        <v>47.83</v>
      </c>
      <c r="L39" t="n">
        <v>10.25</v>
      </c>
      <c r="M39" t="n">
        <v>7</v>
      </c>
      <c r="N39" t="n">
        <v>26.53</v>
      </c>
      <c r="O39" t="n">
        <v>19301.82</v>
      </c>
      <c r="P39" t="n">
        <v>109.05</v>
      </c>
      <c r="Q39" t="n">
        <v>460.69</v>
      </c>
      <c r="R39" t="n">
        <v>48.09</v>
      </c>
      <c r="S39" t="n">
        <v>32.19</v>
      </c>
      <c r="T39" t="n">
        <v>4044.36</v>
      </c>
      <c r="U39" t="n">
        <v>0.67</v>
      </c>
      <c r="V39" t="n">
        <v>0.76</v>
      </c>
      <c r="W39" t="n">
        <v>1.46</v>
      </c>
      <c r="X39" t="n">
        <v>0.23</v>
      </c>
      <c r="Y39" t="n">
        <v>1</v>
      </c>
      <c r="Z39" t="n">
        <v>10</v>
      </c>
      <c r="AA39" t="n">
        <v>136.7196658200347</v>
      </c>
      <c r="AB39" t="n">
        <v>187.0658784208526</v>
      </c>
      <c r="AC39" t="n">
        <v>169.2125735330285</v>
      </c>
      <c r="AD39" t="n">
        <v>136719.6658200347</v>
      </c>
      <c r="AE39" t="n">
        <v>187065.8784208526</v>
      </c>
      <c r="AF39" t="n">
        <v>7.542254682647309e-06</v>
      </c>
      <c r="AG39" t="n">
        <v>4.123263888888889</v>
      </c>
      <c r="AH39" t="n">
        <v>169212.5735330285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7.0156</v>
      </c>
      <c r="E40" t="n">
        <v>14.25</v>
      </c>
      <c r="F40" t="n">
        <v>11.77</v>
      </c>
      <c r="G40" t="n">
        <v>78.44</v>
      </c>
      <c r="H40" t="n">
        <v>1.2</v>
      </c>
      <c r="I40" t="n">
        <v>9</v>
      </c>
      <c r="J40" t="n">
        <v>154.95</v>
      </c>
      <c r="K40" t="n">
        <v>47.83</v>
      </c>
      <c r="L40" t="n">
        <v>10.5</v>
      </c>
      <c r="M40" t="n">
        <v>7</v>
      </c>
      <c r="N40" t="n">
        <v>26.63</v>
      </c>
      <c r="O40" t="n">
        <v>19345.12</v>
      </c>
      <c r="P40" t="n">
        <v>107.55</v>
      </c>
      <c r="Q40" t="n">
        <v>460.69</v>
      </c>
      <c r="R40" t="n">
        <v>47.96</v>
      </c>
      <c r="S40" t="n">
        <v>32.19</v>
      </c>
      <c r="T40" t="n">
        <v>3978.74</v>
      </c>
      <c r="U40" t="n">
        <v>0.67</v>
      </c>
      <c r="V40" t="n">
        <v>0.76</v>
      </c>
      <c r="W40" t="n">
        <v>1.46</v>
      </c>
      <c r="X40" t="n">
        <v>0.23</v>
      </c>
      <c r="Y40" t="n">
        <v>1</v>
      </c>
      <c r="Z40" t="n">
        <v>10</v>
      </c>
      <c r="AA40" t="n">
        <v>136.2228940940633</v>
      </c>
      <c r="AB40" t="n">
        <v>186.386173429357</v>
      </c>
      <c r="AC40" t="n">
        <v>168.597738631949</v>
      </c>
      <c r="AD40" t="n">
        <v>136222.8940940633</v>
      </c>
      <c r="AE40" t="n">
        <v>186386.173429357</v>
      </c>
      <c r="AF40" t="n">
        <v>7.541394725440463e-06</v>
      </c>
      <c r="AG40" t="n">
        <v>4.123263888888889</v>
      </c>
      <c r="AH40" t="n">
        <v>168597.738631949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7.0132</v>
      </c>
      <c r="E41" t="n">
        <v>14.26</v>
      </c>
      <c r="F41" t="n">
        <v>11.77</v>
      </c>
      <c r="G41" t="n">
        <v>78.47</v>
      </c>
      <c r="H41" t="n">
        <v>1.23</v>
      </c>
      <c r="I41" t="n">
        <v>9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107.11</v>
      </c>
      <c r="Q41" t="n">
        <v>460.7</v>
      </c>
      <c r="R41" t="n">
        <v>48.16</v>
      </c>
      <c r="S41" t="n">
        <v>32.19</v>
      </c>
      <c r="T41" t="n">
        <v>4074.95</v>
      </c>
      <c r="U41" t="n">
        <v>0.67</v>
      </c>
      <c r="V41" t="n">
        <v>0.76</v>
      </c>
      <c r="W41" t="n">
        <v>1.46</v>
      </c>
      <c r="X41" t="n">
        <v>0.24</v>
      </c>
      <c r="Y41" t="n">
        <v>1</v>
      </c>
      <c r="Z41" t="n">
        <v>10</v>
      </c>
      <c r="AA41" t="n">
        <v>136.0895473115682</v>
      </c>
      <c r="AB41" t="n">
        <v>186.2037224787026</v>
      </c>
      <c r="AC41" t="n">
        <v>168.4327005439534</v>
      </c>
      <c r="AD41" t="n">
        <v>136089.5473115682</v>
      </c>
      <c r="AE41" t="n">
        <v>186203.7224787026</v>
      </c>
      <c r="AF41" t="n">
        <v>7.538814853819923e-06</v>
      </c>
      <c r="AG41" t="n">
        <v>4.126157407407407</v>
      </c>
      <c r="AH41" t="n">
        <v>168432.7005439535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7.0442</v>
      </c>
      <c r="E42" t="n">
        <v>14.2</v>
      </c>
      <c r="F42" t="n">
        <v>11.74</v>
      </c>
      <c r="G42" t="n">
        <v>88.03</v>
      </c>
      <c r="H42" t="n">
        <v>1.25</v>
      </c>
      <c r="I42" t="n">
        <v>8</v>
      </c>
      <c r="J42" t="n">
        <v>155.66</v>
      </c>
      <c r="K42" t="n">
        <v>47.83</v>
      </c>
      <c r="L42" t="n">
        <v>11</v>
      </c>
      <c r="M42" t="n">
        <v>3</v>
      </c>
      <c r="N42" t="n">
        <v>26.83</v>
      </c>
      <c r="O42" t="n">
        <v>19431.82</v>
      </c>
      <c r="P42" t="n">
        <v>105.89</v>
      </c>
      <c r="Q42" t="n">
        <v>460.69</v>
      </c>
      <c r="R42" t="n">
        <v>46.98</v>
      </c>
      <c r="S42" t="n">
        <v>32.19</v>
      </c>
      <c r="T42" t="n">
        <v>3494.63</v>
      </c>
      <c r="U42" t="n">
        <v>0.6899999999999999</v>
      </c>
      <c r="V42" t="n">
        <v>0.76</v>
      </c>
      <c r="W42" t="n">
        <v>1.46</v>
      </c>
      <c r="X42" t="n">
        <v>0.2</v>
      </c>
      <c r="Y42" t="n">
        <v>1</v>
      </c>
      <c r="Z42" t="n">
        <v>10</v>
      </c>
      <c r="AA42" t="n">
        <v>135.3923288506165</v>
      </c>
      <c r="AB42" t="n">
        <v>185.2497574213212</v>
      </c>
      <c r="AC42" t="n">
        <v>167.5697805727499</v>
      </c>
      <c r="AD42" t="n">
        <v>135392.3288506165</v>
      </c>
      <c r="AE42" t="n">
        <v>185249.7574213212</v>
      </c>
      <c r="AF42" t="n">
        <v>7.572138195585225e-06</v>
      </c>
      <c r="AG42" t="n">
        <v>4.108796296296297</v>
      </c>
      <c r="AH42" t="n">
        <v>167569.7805727499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11.74</v>
      </c>
      <c r="G43" t="n">
        <v>88.01000000000001</v>
      </c>
      <c r="H43" t="n">
        <v>1.28</v>
      </c>
      <c r="I43" t="n">
        <v>8</v>
      </c>
      <c r="J43" t="n">
        <v>156.01</v>
      </c>
      <c r="K43" t="n">
        <v>47.83</v>
      </c>
      <c r="L43" t="n">
        <v>11.25</v>
      </c>
      <c r="M43" t="n">
        <v>2</v>
      </c>
      <c r="N43" t="n">
        <v>26.93</v>
      </c>
      <c r="O43" t="n">
        <v>19475.23</v>
      </c>
      <c r="P43" t="n">
        <v>105.83</v>
      </c>
      <c r="Q43" t="n">
        <v>460.69</v>
      </c>
      <c r="R43" t="n">
        <v>46.96</v>
      </c>
      <c r="S43" t="n">
        <v>32.19</v>
      </c>
      <c r="T43" t="n">
        <v>3480.25</v>
      </c>
      <c r="U43" t="n">
        <v>0.6899999999999999</v>
      </c>
      <c r="V43" t="n">
        <v>0.76</v>
      </c>
      <c r="W43" t="n">
        <v>1.46</v>
      </c>
      <c r="X43" t="n">
        <v>0.2</v>
      </c>
      <c r="Y43" t="n">
        <v>1</v>
      </c>
      <c r="Z43" t="n">
        <v>10</v>
      </c>
      <c r="AA43" t="n">
        <v>135.366470765229</v>
      </c>
      <c r="AB43" t="n">
        <v>185.2143772481159</v>
      </c>
      <c r="AC43" t="n">
        <v>167.5377770336189</v>
      </c>
      <c r="AD43" t="n">
        <v>135366.470765229</v>
      </c>
      <c r="AE43" t="n">
        <v>185214.3772481159</v>
      </c>
      <c r="AF43" t="n">
        <v>7.572890658141216e-06</v>
      </c>
      <c r="AG43" t="n">
        <v>4.105902777777778</v>
      </c>
      <c r="AH43" t="n">
        <v>167537.7770336189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7.044</v>
      </c>
      <c r="E44" t="n">
        <v>14.2</v>
      </c>
      <c r="F44" t="n">
        <v>11.74</v>
      </c>
      <c r="G44" t="n">
        <v>88.03</v>
      </c>
      <c r="H44" t="n">
        <v>1.3</v>
      </c>
      <c r="I44" t="n">
        <v>8</v>
      </c>
      <c r="J44" t="n">
        <v>156.36</v>
      </c>
      <c r="K44" t="n">
        <v>47.83</v>
      </c>
      <c r="L44" t="n">
        <v>11.5</v>
      </c>
      <c r="M44" t="n">
        <v>1</v>
      </c>
      <c r="N44" t="n">
        <v>27.03</v>
      </c>
      <c r="O44" t="n">
        <v>19518.67</v>
      </c>
      <c r="P44" t="n">
        <v>105.96</v>
      </c>
      <c r="Q44" t="n">
        <v>460.73</v>
      </c>
      <c r="R44" t="n">
        <v>46.9</v>
      </c>
      <c r="S44" t="n">
        <v>32.19</v>
      </c>
      <c r="T44" t="n">
        <v>3454.03</v>
      </c>
      <c r="U44" t="n">
        <v>0.6899999999999999</v>
      </c>
      <c r="V44" t="n">
        <v>0.76</v>
      </c>
      <c r="W44" t="n">
        <v>1.47</v>
      </c>
      <c r="X44" t="n">
        <v>0.2</v>
      </c>
      <c r="Y44" t="n">
        <v>1</v>
      </c>
      <c r="Z44" t="n">
        <v>10</v>
      </c>
      <c r="AA44" t="n">
        <v>135.4178670007082</v>
      </c>
      <c r="AB44" t="n">
        <v>185.2846998449405</v>
      </c>
      <c r="AC44" t="n">
        <v>167.6013881405009</v>
      </c>
      <c r="AD44" t="n">
        <v>135417.8670007082</v>
      </c>
      <c r="AE44" t="n">
        <v>185284.6998449404</v>
      </c>
      <c r="AF44" t="n">
        <v>7.571923206283514e-06</v>
      </c>
      <c r="AG44" t="n">
        <v>4.108796296296297</v>
      </c>
      <c r="AH44" t="n">
        <v>167601.3881405009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7.0424</v>
      </c>
      <c r="E45" t="n">
        <v>14.2</v>
      </c>
      <c r="F45" t="n">
        <v>11.74</v>
      </c>
      <c r="G45" t="n">
        <v>88.05</v>
      </c>
      <c r="H45" t="n">
        <v>1.33</v>
      </c>
      <c r="I45" t="n">
        <v>8</v>
      </c>
      <c r="J45" t="n">
        <v>156.71</v>
      </c>
      <c r="K45" t="n">
        <v>47.83</v>
      </c>
      <c r="L45" t="n">
        <v>11.75</v>
      </c>
      <c r="M45" t="n">
        <v>1</v>
      </c>
      <c r="N45" t="n">
        <v>27.14</v>
      </c>
      <c r="O45" t="n">
        <v>19562.15</v>
      </c>
      <c r="P45" t="n">
        <v>106.25</v>
      </c>
      <c r="Q45" t="n">
        <v>460.73</v>
      </c>
      <c r="R45" t="n">
        <v>46.89</v>
      </c>
      <c r="S45" t="n">
        <v>32.19</v>
      </c>
      <c r="T45" t="n">
        <v>3448.7</v>
      </c>
      <c r="U45" t="n">
        <v>0.6899999999999999</v>
      </c>
      <c r="V45" t="n">
        <v>0.76</v>
      </c>
      <c r="W45" t="n">
        <v>1.47</v>
      </c>
      <c r="X45" t="n">
        <v>0.21</v>
      </c>
      <c r="Y45" t="n">
        <v>1</v>
      </c>
      <c r="Z45" t="n">
        <v>10</v>
      </c>
      <c r="AA45" t="n">
        <v>135.5294953755488</v>
      </c>
      <c r="AB45" t="n">
        <v>185.4374347120936</v>
      </c>
      <c r="AC45" t="n">
        <v>167.7395462062978</v>
      </c>
      <c r="AD45" t="n">
        <v>135529.4953755488</v>
      </c>
      <c r="AE45" t="n">
        <v>185437.4347120936</v>
      </c>
      <c r="AF45" t="n">
        <v>7.570203291869821e-06</v>
      </c>
      <c r="AG45" t="n">
        <v>4.108796296296297</v>
      </c>
      <c r="AH45" t="n">
        <v>167739.5462062978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7.0418</v>
      </c>
      <c r="E46" t="n">
        <v>14.2</v>
      </c>
      <c r="F46" t="n">
        <v>11.74</v>
      </c>
      <c r="G46" t="n">
        <v>88.06</v>
      </c>
      <c r="H46" t="n">
        <v>1.35</v>
      </c>
      <c r="I46" t="n">
        <v>8</v>
      </c>
      <c r="J46" t="n">
        <v>157.07</v>
      </c>
      <c r="K46" t="n">
        <v>47.83</v>
      </c>
      <c r="L46" t="n">
        <v>12</v>
      </c>
      <c r="M46" t="n">
        <v>1</v>
      </c>
      <c r="N46" t="n">
        <v>27.24</v>
      </c>
      <c r="O46" t="n">
        <v>19605.66</v>
      </c>
      <c r="P46" t="n">
        <v>106.52</v>
      </c>
      <c r="Q46" t="n">
        <v>460.73</v>
      </c>
      <c r="R46" t="n">
        <v>46.98</v>
      </c>
      <c r="S46" t="n">
        <v>32.19</v>
      </c>
      <c r="T46" t="n">
        <v>3494.19</v>
      </c>
      <c r="U46" t="n">
        <v>0.6899999999999999</v>
      </c>
      <c r="V46" t="n">
        <v>0.76</v>
      </c>
      <c r="W46" t="n">
        <v>1.47</v>
      </c>
      <c r="X46" t="n">
        <v>0.21</v>
      </c>
      <c r="Y46" t="n">
        <v>1</v>
      </c>
      <c r="Z46" t="n">
        <v>10</v>
      </c>
      <c r="AA46" t="n">
        <v>135.6267536593361</v>
      </c>
      <c r="AB46" t="n">
        <v>185.5705077867039</v>
      </c>
      <c r="AC46" t="n">
        <v>167.8599189734365</v>
      </c>
      <c r="AD46" t="n">
        <v>135626.7536593361</v>
      </c>
      <c r="AE46" t="n">
        <v>185570.5077867039</v>
      </c>
      <c r="AF46" t="n">
        <v>7.569558323964687e-06</v>
      </c>
      <c r="AG46" t="n">
        <v>4.108796296296297</v>
      </c>
      <c r="AH46" t="n">
        <v>167859.9189734366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7.0401</v>
      </c>
      <c r="E47" t="n">
        <v>14.2</v>
      </c>
      <c r="F47" t="n">
        <v>11.74</v>
      </c>
      <c r="G47" t="n">
        <v>88.09</v>
      </c>
      <c r="H47" t="n">
        <v>1.38</v>
      </c>
      <c r="I47" t="n">
        <v>8</v>
      </c>
      <c r="J47" t="n">
        <v>157.42</v>
      </c>
      <c r="K47" t="n">
        <v>47.83</v>
      </c>
      <c r="L47" t="n">
        <v>12.25</v>
      </c>
      <c r="M47" t="n">
        <v>0</v>
      </c>
      <c r="N47" t="n">
        <v>27.34</v>
      </c>
      <c r="O47" t="n">
        <v>19649.2</v>
      </c>
      <c r="P47" t="n">
        <v>106.79</v>
      </c>
      <c r="Q47" t="n">
        <v>460.73</v>
      </c>
      <c r="R47" t="n">
        <v>47.03</v>
      </c>
      <c r="S47" t="n">
        <v>32.19</v>
      </c>
      <c r="T47" t="n">
        <v>3519.75</v>
      </c>
      <c r="U47" t="n">
        <v>0.68</v>
      </c>
      <c r="V47" t="n">
        <v>0.76</v>
      </c>
      <c r="W47" t="n">
        <v>1.47</v>
      </c>
      <c r="X47" t="n">
        <v>0.21</v>
      </c>
      <c r="Y47" t="n">
        <v>1</v>
      </c>
      <c r="Z47" t="n">
        <v>10</v>
      </c>
      <c r="AA47" t="n">
        <v>135.732350034228</v>
      </c>
      <c r="AB47" t="n">
        <v>185.7149894054142</v>
      </c>
      <c r="AC47" t="n">
        <v>167.9906114692384</v>
      </c>
      <c r="AD47" t="n">
        <v>135732.350034228</v>
      </c>
      <c r="AE47" t="n">
        <v>185714.9894054142</v>
      </c>
      <c r="AF47" t="n">
        <v>7.567730914900137e-06</v>
      </c>
      <c r="AG47" t="n">
        <v>4.108796296296297</v>
      </c>
      <c r="AH47" t="n">
        <v>167990.6114692384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4.177</v>
      </c>
      <c r="E2" t="n">
        <v>23.94</v>
      </c>
      <c r="F2" t="n">
        <v>16.08</v>
      </c>
      <c r="G2" t="n">
        <v>6.31</v>
      </c>
      <c r="H2" t="n">
        <v>0.1</v>
      </c>
      <c r="I2" t="n">
        <v>153</v>
      </c>
      <c r="J2" t="n">
        <v>176.73</v>
      </c>
      <c r="K2" t="n">
        <v>52.44</v>
      </c>
      <c r="L2" t="n">
        <v>1</v>
      </c>
      <c r="M2" t="n">
        <v>151</v>
      </c>
      <c r="N2" t="n">
        <v>33.29</v>
      </c>
      <c r="O2" t="n">
        <v>22031.19</v>
      </c>
      <c r="P2" t="n">
        <v>210.26</v>
      </c>
      <c r="Q2" t="n">
        <v>460.83</v>
      </c>
      <c r="R2" t="n">
        <v>188.73</v>
      </c>
      <c r="S2" t="n">
        <v>32.19</v>
      </c>
      <c r="T2" t="n">
        <v>73643.49000000001</v>
      </c>
      <c r="U2" t="n">
        <v>0.17</v>
      </c>
      <c r="V2" t="n">
        <v>0.5600000000000001</v>
      </c>
      <c r="W2" t="n">
        <v>1.71</v>
      </c>
      <c r="X2" t="n">
        <v>4.54</v>
      </c>
      <c r="Y2" t="n">
        <v>1</v>
      </c>
      <c r="Z2" t="n">
        <v>10</v>
      </c>
      <c r="AA2" t="n">
        <v>297.9324546179521</v>
      </c>
      <c r="AB2" t="n">
        <v>407.6443282605343</v>
      </c>
      <c r="AC2" t="n">
        <v>368.7393257037562</v>
      </c>
      <c r="AD2" t="n">
        <v>297932.4546179521</v>
      </c>
      <c r="AE2" t="n">
        <v>407644.3282605343</v>
      </c>
      <c r="AF2" t="n">
        <v>4.183646104632446e-06</v>
      </c>
      <c r="AG2" t="n">
        <v>6.927083333333333</v>
      </c>
      <c r="AH2" t="n">
        <v>368739.3257037561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4.7005</v>
      </c>
      <c r="E3" t="n">
        <v>21.27</v>
      </c>
      <c r="F3" t="n">
        <v>14.84</v>
      </c>
      <c r="G3" t="n">
        <v>7.88</v>
      </c>
      <c r="H3" t="n">
        <v>0.13</v>
      </c>
      <c r="I3" t="n">
        <v>113</v>
      </c>
      <c r="J3" t="n">
        <v>177.1</v>
      </c>
      <c r="K3" t="n">
        <v>52.44</v>
      </c>
      <c r="L3" t="n">
        <v>1.25</v>
      </c>
      <c r="M3" t="n">
        <v>111</v>
      </c>
      <c r="N3" t="n">
        <v>33.41</v>
      </c>
      <c r="O3" t="n">
        <v>22076.81</v>
      </c>
      <c r="P3" t="n">
        <v>193.41</v>
      </c>
      <c r="Q3" t="n">
        <v>460.87</v>
      </c>
      <c r="R3" t="n">
        <v>148.39</v>
      </c>
      <c r="S3" t="n">
        <v>32.19</v>
      </c>
      <c r="T3" t="n">
        <v>53671.04</v>
      </c>
      <c r="U3" t="n">
        <v>0.22</v>
      </c>
      <c r="V3" t="n">
        <v>0.6</v>
      </c>
      <c r="W3" t="n">
        <v>1.63</v>
      </c>
      <c r="X3" t="n">
        <v>3.3</v>
      </c>
      <c r="Y3" t="n">
        <v>1</v>
      </c>
      <c r="Z3" t="n">
        <v>10</v>
      </c>
      <c r="AA3" t="n">
        <v>256.096588450574</v>
      </c>
      <c r="AB3" t="n">
        <v>350.4026505020074</v>
      </c>
      <c r="AC3" t="n">
        <v>316.9607133314091</v>
      </c>
      <c r="AD3" t="n">
        <v>256096.588450574</v>
      </c>
      <c r="AE3" t="n">
        <v>350402.6505020073</v>
      </c>
      <c r="AF3" t="n">
        <v>4.707979055500314e-06</v>
      </c>
      <c r="AG3" t="n">
        <v>6.154513888888889</v>
      </c>
      <c r="AH3" t="n">
        <v>316960.7133314091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5.078</v>
      </c>
      <c r="E4" t="n">
        <v>19.69</v>
      </c>
      <c r="F4" t="n">
        <v>14.11</v>
      </c>
      <c r="G4" t="n">
        <v>9.51</v>
      </c>
      <c r="H4" t="n">
        <v>0.15</v>
      </c>
      <c r="I4" t="n">
        <v>89</v>
      </c>
      <c r="J4" t="n">
        <v>177.47</v>
      </c>
      <c r="K4" t="n">
        <v>52.44</v>
      </c>
      <c r="L4" t="n">
        <v>1.5</v>
      </c>
      <c r="M4" t="n">
        <v>87</v>
      </c>
      <c r="N4" t="n">
        <v>33.53</v>
      </c>
      <c r="O4" t="n">
        <v>22122.46</v>
      </c>
      <c r="P4" t="n">
        <v>183.5</v>
      </c>
      <c r="Q4" t="n">
        <v>460.73</v>
      </c>
      <c r="R4" t="n">
        <v>124.11</v>
      </c>
      <c r="S4" t="n">
        <v>32.19</v>
      </c>
      <c r="T4" t="n">
        <v>41651.79</v>
      </c>
      <c r="U4" t="n">
        <v>0.26</v>
      </c>
      <c r="V4" t="n">
        <v>0.63</v>
      </c>
      <c r="W4" t="n">
        <v>1.6</v>
      </c>
      <c r="X4" t="n">
        <v>2.57</v>
      </c>
      <c r="Y4" t="n">
        <v>1</v>
      </c>
      <c r="Z4" t="n">
        <v>10</v>
      </c>
      <c r="AA4" t="n">
        <v>227.8274738534341</v>
      </c>
      <c r="AB4" t="n">
        <v>311.7236007649031</v>
      </c>
      <c r="AC4" t="n">
        <v>281.9731378148145</v>
      </c>
      <c r="AD4" t="n">
        <v>227827.4738534341</v>
      </c>
      <c r="AE4" t="n">
        <v>311723.6007649031</v>
      </c>
      <c r="AF4" t="n">
        <v>5.086079702974279e-06</v>
      </c>
      <c r="AG4" t="n">
        <v>5.697337962962963</v>
      </c>
      <c r="AH4" t="n">
        <v>281973.1378148145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5.3393</v>
      </c>
      <c r="E5" t="n">
        <v>18.73</v>
      </c>
      <c r="F5" t="n">
        <v>13.68</v>
      </c>
      <c r="G5" t="n">
        <v>11.09</v>
      </c>
      <c r="H5" t="n">
        <v>0.17</v>
      </c>
      <c r="I5" t="n">
        <v>74</v>
      </c>
      <c r="J5" t="n">
        <v>177.84</v>
      </c>
      <c r="K5" t="n">
        <v>52.44</v>
      </c>
      <c r="L5" t="n">
        <v>1.75</v>
      </c>
      <c r="M5" t="n">
        <v>72</v>
      </c>
      <c r="N5" t="n">
        <v>33.65</v>
      </c>
      <c r="O5" t="n">
        <v>22168.15</v>
      </c>
      <c r="P5" t="n">
        <v>177.37</v>
      </c>
      <c r="Q5" t="n">
        <v>460.77</v>
      </c>
      <c r="R5" t="n">
        <v>109.71</v>
      </c>
      <c r="S5" t="n">
        <v>32.19</v>
      </c>
      <c r="T5" t="n">
        <v>34525.05</v>
      </c>
      <c r="U5" t="n">
        <v>0.29</v>
      </c>
      <c r="V5" t="n">
        <v>0.65</v>
      </c>
      <c r="W5" t="n">
        <v>1.59</v>
      </c>
      <c r="X5" t="n">
        <v>2.14</v>
      </c>
      <c r="Y5" t="n">
        <v>1</v>
      </c>
      <c r="Z5" t="n">
        <v>10</v>
      </c>
      <c r="AA5" t="n">
        <v>218.2205054551706</v>
      </c>
      <c r="AB5" t="n">
        <v>298.5789227728722</v>
      </c>
      <c r="AC5" t="n">
        <v>270.0829694416675</v>
      </c>
      <c r="AD5" t="n">
        <v>218220.5054551706</v>
      </c>
      <c r="AE5" t="n">
        <v>298578.9227728722</v>
      </c>
      <c r="AF5" t="n">
        <v>5.347795462404601e-06</v>
      </c>
      <c r="AG5" t="n">
        <v>5.419560185185186</v>
      </c>
      <c r="AH5" t="n">
        <v>270082.9694416675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5.5555</v>
      </c>
      <c r="E6" t="n">
        <v>18</v>
      </c>
      <c r="F6" t="n">
        <v>13.34</v>
      </c>
      <c r="G6" t="n">
        <v>12.7</v>
      </c>
      <c r="H6" t="n">
        <v>0.2</v>
      </c>
      <c r="I6" t="n">
        <v>63</v>
      </c>
      <c r="J6" t="n">
        <v>178.21</v>
      </c>
      <c r="K6" t="n">
        <v>52.44</v>
      </c>
      <c r="L6" t="n">
        <v>2</v>
      </c>
      <c r="M6" t="n">
        <v>61</v>
      </c>
      <c r="N6" t="n">
        <v>33.77</v>
      </c>
      <c r="O6" t="n">
        <v>22213.89</v>
      </c>
      <c r="P6" t="n">
        <v>172.43</v>
      </c>
      <c r="Q6" t="n">
        <v>460.79</v>
      </c>
      <c r="R6" t="n">
        <v>99.48999999999999</v>
      </c>
      <c r="S6" t="n">
        <v>32.19</v>
      </c>
      <c r="T6" t="n">
        <v>29472.34</v>
      </c>
      <c r="U6" t="n">
        <v>0.32</v>
      </c>
      <c r="V6" t="n">
        <v>0.67</v>
      </c>
      <c r="W6" t="n">
        <v>1.55</v>
      </c>
      <c r="X6" t="n">
        <v>1.8</v>
      </c>
      <c r="Y6" t="n">
        <v>1</v>
      </c>
      <c r="Z6" t="n">
        <v>10</v>
      </c>
      <c r="AA6" t="n">
        <v>199.356472881123</v>
      </c>
      <c r="AB6" t="n">
        <v>272.7683211826914</v>
      </c>
      <c r="AC6" t="n">
        <v>246.7356954418385</v>
      </c>
      <c r="AD6" t="n">
        <v>199356.472881123</v>
      </c>
      <c r="AE6" t="n">
        <v>272768.3211826914</v>
      </c>
      <c r="AF6" t="n">
        <v>5.564339462361877e-06</v>
      </c>
      <c r="AG6" t="n">
        <v>5.208333333333333</v>
      </c>
      <c r="AH6" t="n">
        <v>246735.6954418385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5.7239</v>
      </c>
      <c r="E7" t="n">
        <v>17.47</v>
      </c>
      <c r="F7" t="n">
        <v>13.09</v>
      </c>
      <c r="G7" t="n">
        <v>14.28</v>
      </c>
      <c r="H7" t="n">
        <v>0.22</v>
      </c>
      <c r="I7" t="n">
        <v>55</v>
      </c>
      <c r="J7" t="n">
        <v>178.59</v>
      </c>
      <c r="K7" t="n">
        <v>52.44</v>
      </c>
      <c r="L7" t="n">
        <v>2.25</v>
      </c>
      <c r="M7" t="n">
        <v>53</v>
      </c>
      <c r="N7" t="n">
        <v>33.89</v>
      </c>
      <c r="O7" t="n">
        <v>22259.66</v>
      </c>
      <c r="P7" t="n">
        <v>168.76</v>
      </c>
      <c r="Q7" t="n">
        <v>460.74</v>
      </c>
      <c r="R7" t="n">
        <v>91.45</v>
      </c>
      <c r="S7" t="n">
        <v>32.19</v>
      </c>
      <c r="T7" t="n">
        <v>25492.87</v>
      </c>
      <c r="U7" t="n">
        <v>0.35</v>
      </c>
      <c r="V7" t="n">
        <v>0.68</v>
      </c>
      <c r="W7" t="n">
        <v>1.53</v>
      </c>
      <c r="X7" t="n">
        <v>1.56</v>
      </c>
      <c r="Y7" t="n">
        <v>1</v>
      </c>
      <c r="Z7" t="n">
        <v>10</v>
      </c>
      <c r="AA7" t="n">
        <v>194.3393145982224</v>
      </c>
      <c r="AB7" t="n">
        <v>265.9036238786284</v>
      </c>
      <c r="AC7" t="n">
        <v>240.5261552138098</v>
      </c>
      <c r="AD7" t="n">
        <v>194339.3145982224</v>
      </c>
      <c r="AE7" t="n">
        <v>265903.6238786284</v>
      </c>
      <c r="AF7" t="n">
        <v>5.733007406824434e-06</v>
      </c>
      <c r="AG7" t="n">
        <v>5.054976851851852</v>
      </c>
      <c r="AH7" t="n">
        <v>240526.1552138098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5.8458</v>
      </c>
      <c r="E8" t="n">
        <v>17.11</v>
      </c>
      <c r="F8" t="n">
        <v>12.94</v>
      </c>
      <c r="G8" t="n">
        <v>15.85</v>
      </c>
      <c r="H8" t="n">
        <v>0.25</v>
      </c>
      <c r="I8" t="n">
        <v>49</v>
      </c>
      <c r="J8" t="n">
        <v>178.96</v>
      </c>
      <c r="K8" t="n">
        <v>52.44</v>
      </c>
      <c r="L8" t="n">
        <v>2.5</v>
      </c>
      <c r="M8" t="n">
        <v>47</v>
      </c>
      <c r="N8" t="n">
        <v>34.02</v>
      </c>
      <c r="O8" t="n">
        <v>22305.48</v>
      </c>
      <c r="P8" t="n">
        <v>166.43</v>
      </c>
      <c r="Q8" t="n">
        <v>460.7</v>
      </c>
      <c r="R8" t="n">
        <v>86.15000000000001</v>
      </c>
      <c r="S8" t="n">
        <v>32.19</v>
      </c>
      <c r="T8" t="n">
        <v>22870.09</v>
      </c>
      <c r="U8" t="n">
        <v>0.37</v>
      </c>
      <c r="V8" t="n">
        <v>0.6899999999999999</v>
      </c>
      <c r="W8" t="n">
        <v>1.53</v>
      </c>
      <c r="X8" t="n">
        <v>1.41</v>
      </c>
      <c r="Y8" t="n">
        <v>1</v>
      </c>
      <c r="Z8" t="n">
        <v>10</v>
      </c>
      <c r="AA8" t="n">
        <v>190.910712567142</v>
      </c>
      <c r="AB8" t="n">
        <v>261.2124593204601</v>
      </c>
      <c r="AC8" t="n">
        <v>236.2827088169808</v>
      </c>
      <c r="AD8" t="n">
        <v>190910.712567142</v>
      </c>
      <c r="AE8" t="n">
        <v>261212.4593204601</v>
      </c>
      <c r="AF8" t="n">
        <v>5.855101364247153e-06</v>
      </c>
      <c r="AG8" t="n">
        <v>4.950810185185185</v>
      </c>
      <c r="AH8" t="n">
        <v>236282.7088169808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5.9584</v>
      </c>
      <c r="E9" t="n">
        <v>16.78</v>
      </c>
      <c r="F9" t="n">
        <v>12.8</v>
      </c>
      <c r="G9" t="n">
        <v>17.45</v>
      </c>
      <c r="H9" t="n">
        <v>0.27</v>
      </c>
      <c r="I9" t="n">
        <v>44</v>
      </c>
      <c r="J9" t="n">
        <v>179.33</v>
      </c>
      <c r="K9" t="n">
        <v>52.44</v>
      </c>
      <c r="L9" t="n">
        <v>2.75</v>
      </c>
      <c r="M9" t="n">
        <v>42</v>
      </c>
      <c r="N9" t="n">
        <v>34.14</v>
      </c>
      <c r="O9" t="n">
        <v>22351.34</v>
      </c>
      <c r="P9" t="n">
        <v>164.07</v>
      </c>
      <c r="Q9" t="n">
        <v>460.71</v>
      </c>
      <c r="R9" t="n">
        <v>81.09999999999999</v>
      </c>
      <c r="S9" t="n">
        <v>32.19</v>
      </c>
      <c r="T9" t="n">
        <v>20372.26</v>
      </c>
      <c r="U9" t="n">
        <v>0.4</v>
      </c>
      <c r="V9" t="n">
        <v>0.7</v>
      </c>
      <c r="W9" t="n">
        <v>1.54</v>
      </c>
      <c r="X9" t="n">
        <v>1.26</v>
      </c>
      <c r="Y9" t="n">
        <v>1</v>
      </c>
      <c r="Z9" t="n">
        <v>10</v>
      </c>
      <c r="AA9" t="n">
        <v>187.9327027969649</v>
      </c>
      <c r="AB9" t="n">
        <v>257.1378149723871</v>
      </c>
      <c r="AC9" t="n">
        <v>232.5969428066874</v>
      </c>
      <c r="AD9" t="n">
        <v>187932.7027969648</v>
      </c>
      <c r="AE9" t="n">
        <v>257137.8149723871</v>
      </c>
      <c r="AF9" t="n">
        <v>5.967880524261903e-06</v>
      </c>
      <c r="AG9" t="n">
        <v>4.855324074074074</v>
      </c>
      <c r="AH9" t="n">
        <v>232596.9428066874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6.0685</v>
      </c>
      <c r="E10" t="n">
        <v>16.48</v>
      </c>
      <c r="F10" t="n">
        <v>12.64</v>
      </c>
      <c r="G10" t="n">
        <v>18.95</v>
      </c>
      <c r="H10" t="n">
        <v>0.3</v>
      </c>
      <c r="I10" t="n">
        <v>40</v>
      </c>
      <c r="J10" t="n">
        <v>179.7</v>
      </c>
      <c r="K10" t="n">
        <v>52.44</v>
      </c>
      <c r="L10" t="n">
        <v>3</v>
      </c>
      <c r="M10" t="n">
        <v>38</v>
      </c>
      <c r="N10" t="n">
        <v>34.26</v>
      </c>
      <c r="O10" t="n">
        <v>22397.24</v>
      </c>
      <c r="P10" t="n">
        <v>161.5</v>
      </c>
      <c r="Q10" t="n">
        <v>460.69</v>
      </c>
      <c r="R10" t="n">
        <v>76.59</v>
      </c>
      <c r="S10" t="n">
        <v>32.19</v>
      </c>
      <c r="T10" t="n">
        <v>18137.03</v>
      </c>
      <c r="U10" t="n">
        <v>0.42</v>
      </c>
      <c r="V10" t="n">
        <v>0.71</v>
      </c>
      <c r="W10" t="n">
        <v>1.5</v>
      </c>
      <c r="X10" t="n">
        <v>1.1</v>
      </c>
      <c r="Y10" t="n">
        <v>1</v>
      </c>
      <c r="Z10" t="n">
        <v>10</v>
      </c>
      <c r="AA10" t="n">
        <v>184.9811949510913</v>
      </c>
      <c r="AB10" t="n">
        <v>253.0994317263287</v>
      </c>
      <c r="AC10" t="n">
        <v>228.943977189725</v>
      </c>
      <c r="AD10" t="n">
        <v>184981.1949510913</v>
      </c>
      <c r="AE10" t="n">
        <v>253099.4317263287</v>
      </c>
      <c r="AF10" t="n">
        <v>6.078155706478813e-06</v>
      </c>
      <c r="AG10" t="n">
        <v>4.768518518518519</v>
      </c>
      <c r="AH10" t="n">
        <v>228943.977189725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6.1352</v>
      </c>
      <c r="E11" t="n">
        <v>16.3</v>
      </c>
      <c r="F11" t="n">
        <v>12.56</v>
      </c>
      <c r="G11" t="n">
        <v>20.37</v>
      </c>
      <c r="H11" t="n">
        <v>0.32</v>
      </c>
      <c r="I11" t="n">
        <v>37</v>
      </c>
      <c r="J11" t="n">
        <v>180.07</v>
      </c>
      <c r="K11" t="n">
        <v>52.44</v>
      </c>
      <c r="L11" t="n">
        <v>3.25</v>
      </c>
      <c r="M11" t="n">
        <v>35</v>
      </c>
      <c r="N11" t="n">
        <v>34.38</v>
      </c>
      <c r="O11" t="n">
        <v>22443.18</v>
      </c>
      <c r="P11" t="n">
        <v>159.98</v>
      </c>
      <c r="Q11" t="n">
        <v>460.7</v>
      </c>
      <c r="R11" t="n">
        <v>74.05</v>
      </c>
      <c r="S11" t="n">
        <v>32.19</v>
      </c>
      <c r="T11" t="n">
        <v>16881.96</v>
      </c>
      <c r="U11" t="n">
        <v>0.43</v>
      </c>
      <c r="V11" t="n">
        <v>0.71</v>
      </c>
      <c r="W11" t="n">
        <v>1.5</v>
      </c>
      <c r="X11" t="n">
        <v>1.03</v>
      </c>
      <c r="Y11" t="n">
        <v>1</v>
      </c>
      <c r="Z11" t="n">
        <v>10</v>
      </c>
      <c r="AA11" t="n">
        <v>183.2895839999608</v>
      </c>
      <c r="AB11" t="n">
        <v>250.7848949943849</v>
      </c>
      <c r="AC11" t="n">
        <v>226.8503365950045</v>
      </c>
      <c r="AD11" t="n">
        <v>183289.5839999608</v>
      </c>
      <c r="AE11" t="n">
        <v>250784.8949943849</v>
      </c>
      <c r="AF11" t="n">
        <v>6.144961834125207e-06</v>
      </c>
      <c r="AG11" t="n">
        <v>4.716435185185186</v>
      </c>
      <c r="AH11" t="n">
        <v>226850.3365950045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6.204</v>
      </c>
      <c r="E12" t="n">
        <v>16.12</v>
      </c>
      <c r="F12" t="n">
        <v>12.49</v>
      </c>
      <c r="G12" t="n">
        <v>22.04</v>
      </c>
      <c r="H12" t="n">
        <v>0.34</v>
      </c>
      <c r="I12" t="n">
        <v>34</v>
      </c>
      <c r="J12" t="n">
        <v>180.45</v>
      </c>
      <c r="K12" t="n">
        <v>52.44</v>
      </c>
      <c r="L12" t="n">
        <v>3.5</v>
      </c>
      <c r="M12" t="n">
        <v>32</v>
      </c>
      <c r="N12" t="n">
        <v>34.51</v>
      </c>
      <c r="O12" t="n">
        <v>22489.16</v>
      </c>
      <c r="P12" t="n">
        <v>158.69</v>
      </c>
      <c r="Q12" t="n">
        <v>460.74</v>
      </c>
      <c r="R12" t="n">
        <v>71.5</v>
      </c>
      <c r="S12" t="n">
        <v>32.19</v>
      </c>
      <c r="T12" t="n">
        <v>15620.68</v>
      </c>
      <c r="U12" t="n">
        <v>0.45</v>
      </c>
      <c r="V12" t="n">
        <v>0.72</v>
      </c>
      <c r="W12" t="n">
        <v>1.5</v>
      </c>
      <c r="X12" t="n">
        <v>0.95</v>
      </c>
      <c r="Y12" t="n">
        <v>1</v>
      </c>
      <c r="Z12" t="n">
        <v>10</v>
      </c>
      <c r="AA12" t="n">
        <v>181.7133474402659</v>
      </c>
      <c r="AB12" t="n">
        <v>248.6282185947622</v>
      </c>
      <c r="AC12" t="n">
        <v>224.8994903640468</v>
      </c>
      <c r="AD12" t="n">
        <v>181713.3474402659</v>
      </c>
      <c r="AE12" t="n">
        <v>248628.2185947622</v>
      </c>
      <c r="AF12" t="n">
        <v>6.213871303121785e-06</v>
      </c>
      <c r="AG12" t="n">
        <v>4.664351851851852</v>
      </c>
      <c r="AH12" t="n">
        <v>224899.4903640468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6.2458</v>
      </c>
      <c r="E13" t="n">
        <v>16.01</v>
      </c>
      <c r="F13" t="n">
        <v>12.45</v>
      </c>
      <c r="G13" t="n">
        <v>23.35</v>
      </c>
      <c r="H13" t="n">
        <v>0.37</v>
      </c>
      <c r="I13" t="n">
        <v>32</v>
      </c>
      <c r="J13" t="n">
        <v>180.82</v>
      </c>
      <c r="K13" t="n">
        <v>52.44</v>
      </c>
      <c r="L13" t="n">
        <v>3.75</v>
      </c>
      <c r="M13" t="n">
        <v>30</v>
      </c>
      <c r="N13" t="n">
        <v>34.63</v>
      </c>
      <c r="O13" t="n">
        <v>22535.19</v>
      </c>
      <c r="P13" t="n">
        <v>157.76</v>
      </c>
      <c r="Q13" t="n">
        <v>460.73</v>
      </c>
      <c r="R13" t="n">
        <v>70.51000000000001</v>
      </c>
      <c r="S13" t="n">
        <v>32.19</v>
      </c>
      <c r="T13" t="n">
        <v>15138.01</v>
      </c>
      <c r="U13" t="n">
        <v>0.46</v>
      </c>
      <c r="V13" t="n">
        <v>0.72</v>
      </c>
      <c r="W13" t="n">
        <v>1.5</v>
      </c>
      <c r="X13" t="n">
        <v>0.92</v>
      </c>
      <c r="Y13" t="n">
        <v>1</v>
      </c>
      <c r="Z13" t="n">
        <v>10</v>
      </c>
      <c r="AA13" t="n">
        <v>180.7204708567198</v>
      </c>
      <c r="AB13" t="n">
        <v>247.2697210505316</v>
      </c>
      <c r="AC13" t="n">
        <v>223.6706459187739</v>
      </c>
      <c r="AD13" t="n">
        <v>180720.4708567198</v>
      </c>
      <c r="AE13" t="n">
        <v>247269.7210505316</v>
      </c>
      <c r="AF13" t="n">
        <v>6.255737811901684e-06</v>
      </c>
      <c r="AG13" t="n">
        <v>4.632523148148149</v>
      </c>
      <c r="AH13" t="n">
        <v>223670.6459187739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6.3364</v>
      </c>
      <c r="E14" t="n">
        <v>15.78</v>
      </c>
      <c r="F14" t="n">
        <v>12.33</v>
      </c>
      <c r="G14" t="n">
        <v>25.51</v>
      </c>
      <c r="H14" t="n">
        <v>0.39</v>
      </c>
      <c r="I14" t="n">
        <v>29</v>
      </c>
      <c r="J14" t="n">
        <v>181.19</v>
      </c>
      <c r="K14" t="n">
        <v>52.44</v>
      </c>
      <c r="L14" t="n">
        <v>4</v>
      </c>
      <c r="M14" t="n">
        <v>27</v>
      </c>
      <c r="N14" t="n">
        <v>34.75</v>
      </c>
      <c r="O14" t="n">
        <v>22581.25</v>
      </c>
      <c r="P14" t="n">
        <v>155.72</v>
      </c>
      <c r="Q14" t="n">
        <v>460.74</v>
      </c>
      <c r="R14" t="n">
        <v>66.36</v>
      </c>
      <c r="S14" t="n">
        <v>32.19</v>
      </c>
      <c r="T14" t="n">
        <v>13075.91</v>
      </c>
      <c r="U14" t="n">
        <v>0.49</v>
      </c>
      <c r="V14" t="n">
        <v>0.72</v>
      </c>
      <c r="W14" t="n">
        <v>1.49</v>
      </c>
      <c r="X14" t="n">
        <v>0.8</v>
      </c>
      <c r="Y14" t="n">
        <v>1</v>
      </c>
      <c r="Z14" t="n">
        <v>10</v>
      </c>
      <c r="AA14" t="n">
        <v>166.7301807752266</v>
      </c>
      <c r="AB14" t="n">
        <v>228.1275889530043</v>
      </c>
      <c r="AC14" t="n">
        <v>206.3554120424773</v>
      </c>
      <c r="AD14" t="n">
        <v>166730.1807752266</v>
      </c>
      <c r="AE14" t="n">
        <v>228127.5889530043</v>
      </c>
      <c r="AF14" t="n">
        <v>6.346481967295435e-06</v>
      </c>
      <c r="AG14" t="n">
        <v>4.565972222222222</v>
      </c>
      <c r="AH14" t="n">
        <v>206355.4120424773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6.3602</v>
      </c>
      <c r="E15" t="n">
        <v>15.72</v>
      </c>
      <c r="F15" t="n">
        <v>12.31</v>
      </c>
      <c r="G15" t="n">
        <v>26.37</v>
      </c>
      <c r="H15" t="n">
        <v>0.42</v>
      </c>
      <c r="I15" t="n">
        <v>28</v>
      </c>
      <c r="J15" t="n">
        <v>181.57</v>
      </c>
      <c r="K15" t="n">
        <v>52.44</v>
      </c>
      <c r="L15" t="n">
        <v>4.25</v>
      </c>
      <c r="M15" t="n">
        <v>26</v>
      </c>
      <c r="N15" t="n">
        <v>34.88</v>
      </c>
      <c r="O15" t="n">
        <v>22627.36</v>
      </c>
      <c r="P15" t="n">
        <v>155.03</v>
      </c>
      <c r="Q15" t="n">
        <v>460.73</v>
      </c>
      <c r="R15" t="n">
        <v>65.75</v>
      </c>
      <c r="S15" t="n">
        <v>32.19</v>
      </c>
      <c r="T15" t="n">
        <v>12779.92</v>
      </c>
      <c r="U15" t="n">
        <v>0.49</v>
      </c>
      <c r="V15" t="n">
        <v>0.73</v>
      </c>
      <c r="W15" t="n">
        <v>1.49</v>
      </c>
      <c r="X15" t="n">
        <v>0.77</v>
      </c>
      <c r="Y15" t="n">
        <v>1</v>
      </c>
      <c r="Z15" t="n">
        <v>10</v>
      </c>
      <c r="AA15" t="n">
        <v>166.1306522130303</v>
      </c>
      <c r="AB15" t="n">
        <v>227.3072875248743</v>
      </c>
      <c r="AC15" t="n">
        <v>205.6133990313475</v>
      </c>
      <c r="AD15" t="n">
        <v>166130.6522130303</v>
      </c>
      <c r="AE15" t="n">
        <v>227307.2875248743</v>
      </c>
      <c r="AF15" t="n">
        <v>6.37031983593088e-06</v>
      </c>
      <c r="AG15" t="n">
        <v>4.548611111111112</v>
      </c>
      <c r="AH15" t="n">
        <v>205613.3990313475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6.4145</v>
      </c>
      <c r="E16" t="n">
        <v>15.59</v>
      </c>
      <c r="F16" t="n">
        <v>12.24</v>
      </c>
      <c r="G16" t="n">
        <v>28.26</v>
      </c>
      <c r="H16" t="n">
        <v>0.44</v>
      </c>
      <c r="I16" t="n">
        <v>26</v>
      </c>
      <c r="J16" t="n">
        <v>181.94</v>
      </c>
      <c r="K16" t="n">
        <v>52.44</v>
      </c>
      <c r="L16" t="n">
        <v>4.5</v>
      </c>
      <c r="M16" t="n">
        <v>24</v>
      </c>
      <c r="N16" t="n">
        <v>35</v>
      </c>
      <c r="O16" t="n">
        <v>22673.63</v>
      </c>
      <c r="P16" t="n">
        <v>153.77</v>
      </c>
      <c r="Q16" t="n">
        <v>460.74</v>
      </c>
      <c r="R16" t="n">
        <v>63.51</v>
      </c>
      <c r="S16" t="n">
        <v>32.19</v>
      </c>
      <c r="T16" t="n">
        <v>11666.4</v>
      </c>
      <c r="U16" t="n">
        <v>0.51</v>
      </c>
      <c r="V16" t="n">
        <v>0.73</v>
      </c>
      <c r="W16" t="n">
        <v>1.49</v>
      </c>
      <c r="X16" t="n">
        <v>0.71</v>
      </c>
      <c r="Y16" t="n">
        <v>1</v>
      </c>
      <c r="Z16" t="n">
        <v>10</v>
      </c>
      <c r="AA16" t="n">
        <v>164.8561629432212</v>
      </c>
      <c r="AB16" t="n">
        <v>225.563475079424</v>
      </c>
      <c r="AC16" t="n">
        <v>204.0360135982342</v>
      </c>
      <c r="AD16" t="n">
        <v>164856.1629432212</v>
      </c>
      <c r="AE16" t="n">
        <v>225563.475079424</v>
      </c>
      <c r="AF16" t="n">
        <v>6.424706233699983e-06</v>
      </c>
      <c r="AG16" t="n">
        <v>4.51099537037037</v>
      </c>
      <c r="AH16" t="n">
        <v>204036.0135982342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6.4671</v>
      </c>
      <c r="E17" t="n">
        <v>15.46</v>
      </c>
      <c r="F17" t="n">
        <v>12.19</v>
      </c>
      <c r="G17" t="n">
        <v>30.47</v>
      </c>
      <c r="H17" t="n">
        <v>0.46</v>
      </c>
      <c r="I17" t="n">
        <v>24</v>
      </c>
      <c r="J17" t="n">
        <v>182.32</v>
      </c>
      <c r="K17" t="n">
        <v>52.44</v>
      </c>
      <c r="L17" t="n">
        <v>4.75</v>
      </c>
      <c r="M17" t="n">
        <v>22</v>
      </c>
      <c r="N17" t="n">
        <v>35.12</v>
      </c>
      <c r="O17" t="n">
        <v>22719.83</v>
      </c>
      <c r="P17" t="n">
        <v>152.44</v>
      </c>
      <c r="Q17" t="n">
        <v>460.71</v>
      </c>
      <c r="R17" t="n">
        <v>61.84</v>
      </c>
      <c r="S17" t="n">
        <v>32.19</v>
      </c>
      <c r="T17" t="n">
        <v>10844.02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163.4607549168642</v>
      </c>
      <c r="AB17" t="n">
        <v>223.6542162567059</v>
      </c>
      <c r="AC17" t="n">
        <v>202.3089717578942</v>
      </c>
      <c r="AD17" t="n">
        <v>163460.7549168642</v>
      </c>
      <c r="AE17" t="n">
        <v>223654.2162567059</v>
      </c>
      <c r="AF17" t="n">
        <v>6.477389926566553e-06</v>
      </c>
      <c r="AG17" t="n">
        <v>4.47337962962963</v>
      </c>
      <c r="AH17" t="n">
        <v>202308.9717578942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6.4926</v>
      </c>
      <c r="E18" t="n">
        <v>15.4</v>
      </c>
      <c r="F18" t="n">
        <v>12.16</v>
      </c>
      <c r="G18" t="n">
        <v>31.73</v>
      </c>
      <c r="H18" t="n">
        <v>0.49</v>
      </c>
      <c r="I18" t="n">
        <v>23</v>
      </c>
      <c r="J18" t="n">
        <v>182.69</v>
      </c>
      <c r="K18" t="n">
        <v>52.44</v>
      </c>
      <c r="L18" t="n">
        <v>5</v>
      </c>
      <c r="M18" t="n">
        <v>21</v>
      </c>
      <c r="N18" t="n">
        <v>35.25</v>
      </c>
      <c r="O18" t="n">
        <v>22766.06</v>
      </c>
      <c r="P18" t="n">
        <v>151.71</v>
      </c>
      <c r="Q18" t="n">
        <v>460.69</v>
      </c>
      <c r="R18" t="n">
        <v>61.07</v>
      </c>
      <c r="S18" t="n">
        <v>32.19</v>
      </c>
      <c r="T18" t="n">
        <v>10461.34</v>
      </c>
      <c r="U18" t="n">
        <v>0.53</v>
      </c>
      <c r="V18" t="n">
        <v>0.73</v>
      </c>
      <c r="W18" t="n">
        <v>1.48</v>
      </c>
      <c r="X18" t="n">
        <v>0.63</v>
      </c>
      <c r="Y18" t="n">
        <v>1</v>
      </c>
      <c r="Z18" t="n">
        <v>10</v>
      </c>
      <c r="AA18" t="n">
        <v>162.8326067792949</v>
      </c>
      <c r="AB18" t="n">
        <v>222.794756262944</v>
      </c>
      <c r="AC18" t="n">
        <v>201.531537419677</v>
      </c>
      <c r="AD18" t="n">
        <v>162832.6067792949</v>
      </c>
      <c r="AE18" t="n">
        <v>222794.756262944</v>
      </c>
      <c r="AF18" t="n">
        <v>6.502930500104531e-06</v>
      </c>
      <c r="AG18" t="n">
        <v>4.456018518518518</v>
      </c>
      <c r="AH18" t="n">
        <v>201531.537419677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6.5143</v>
      </c>
      <c r="E19" t="n">
        <v>15.35</v>
      </c>
      <c r="F19" t="n">
        <v>12.15</v>
      </c>
      <c r="G19" t="n">
        <v>33.13</v>
      </c>
      <c r="H19" t="n">
        <v>0.51</v>
      </c>
      <c r="I19" t="n">
        <v>22</v>
      </c>
      <c r="J19" t="n">
        <v>183.07</v>
      </c>
      <c r="K19" t="n">
        <v>52.44</v>
      </c>
      <c r="L19" t="n">
        <v>5.25</v>
      </c>
      <c r="M19" t="n">
        <v>20</v>
      </c>
      <c r="N19" t="n">
        <v>35.37</v>
      </c>
      <c r="O19" t="n">
        <v>22812.34</v>
      </c>
      <c r="P19" t="n">
        <v>151.1</v>
      </c>
      <c r="Q19" t="n">
        <v>460.71</v>
      </c>
      <c r="R19" t="n">
        <v>60.23</v>
      </c>
      <c r="S19" t="n">
        <v>32.19</v>
      </c>
      <c r="T19" t="n">
        <v>10047.75</v>
      </c>
      <c r="U19" t="n">
        <v>0.53</v>
      </c>
      <c r="V19" t="n">
        <v>0.74</v>
      </c>
      <c r="W19" t="n">
        <v>1.49</v>
      </c>
      <c r="X19" t="n">
        <v>0.61</v>
      </c>
      <c r="Y19" t="n">
        <v>1</v>
      </c>
      <c r="Z19" t="n">
        <v>10</v>
      </c>
      <c r="AA19" t="n">
        <v>162.3323308889475</v>
      </c>
      <c r="AB19" t="n">
        <v>222.1102567191564</v>
      </c>
      <c r="AC19" t="n">
        <v>200.9123655516471</v>
      </c>
      <c r="AD19" t="n">
        <v>162332.3308889475</v>
      </c>
      <c r="AE19" t="n">
        <v>222110.2567191564</v>
      </c>
      <c r="AF19" t="n">
        <v>6.524665027389788e-06</v>
      </c>
      <c r="AG19" t="n">
        <v>4.441550925925926</v>
      </c>
      <c r="AH19" t="n">
        <v>200912.3655516471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6.5444</v>
      </c>
      <c r="E20" t="n">
        <v>15.28</v>
      </c>
      <c r="F20" t="n">
        <v>12.11</v>
      </c>
      <c r="G20" t="n">
        <v>34.61</v>
      </c>
      <c r="H20" t="n">
        <v>0.53</v>
      </c>
      <c r="I20" t="n">
        <v>21</v>
      </c>
      <c r="J20" t="n">
        <v>183.44</v>
      </c>
      <c r="K20" t="n">
        <v>52.44</v>
      </c>
      <c r="L20" t="n">
        <v>5.5</v>
      </c>
      <c r="M20" t="n">
        <v>19</v>
      </c>
      <c r="N20" t="n">
        <v>35.5</v>
      </c>
      <c r="O20" t="n">
        <v>22858.66</v>
      </c>
      <c r="P20" t="n">
        <v>150.07</v>
      </c>
      <c r="Q20" t="n">
        <v>460.8</v>
      </c>
      <c r="R20" t="n">
        <v>59.39</v>
      </c>
      <c r="S20" t="n">
        <v>32.19</v>
      </c>
      <c r="T20" t="n">
        <v>9630.77</v>
      </c>
      <c r="U20" t="n">
        <v>0.54</v>
      </c>
      <c r="V20" t="n">
        <v>0.74</v>
      </c>
      <c r="W20" t="n">
        <v>1.48</v>
      </c>
      <c r="X20" t="n">
        <v>0.58</v>
      </c>
      <c r="Y20" t="n">
        <v>1</v>
      </c>
      <c r="Z20" t="n">
        <v>10</v>
      </c>
      <c r="AA20" t="n">
        <v>161.5320102588608</v>
      </c>
      <c r="AB20" t="n">
        <v>221.0152227254181</v>
      </c>
      <c r="AC20" t="n">
        <v>199.9218400653809</v>
      </c>
      <c r="AD20" t="n">
        <v>161532.0102588608</v>
      </c>
      <c r="AE20" t="n">
        <v>221015.222725418</v>
      </c>
      <c r="AF20" t="n">
        <v>6.554812920075791e-06</v>
      </c>
      <c r="AG20" t="n">
        <v>4.421296296296297</v>
      </c>
      <c r="AH20" t="n">
        <v>199921.8400653809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6.578</v>
      </c>
      <c r="E21" t="n">
        <v>15.2</v>
      </c>
      <c r="F21" t="n">
        <v>12.07</v>
      </c>
      <c r="G21" t="n">
        <v>36.21</v>
      </c>
      <c r="H21" t="n">
        <v>0.55</v>
      </c>
      <c r="I21" t="n">
        <v>20</v>
      </c>
      <c r="J21" t="n">
        <v>183.82</v>
      </c>
      <c r="K21" t="n">
        <v>52.44</v>
      </c>
      <c r="L21" t="n">
        <v>5.75</v>
      </c>
      <c r="M21" t="n">
        <v>18</v>
      </c>
      <c r="N21" t="n">
        <v>35.63</v>
      </c>
      <c r="O21" t="n">
        <v>22905.03</v>
      </c>
      <c r="P21" t="n">
        <v>149.67</v>
      </c>
      <c r="Q21" t="n">
        <v>460.7</v>
      </c>
      <c r="R21" t="n">
        <v>57.93</v>
      </c>
      <c r="S21" t="n">
        <v>32.19</v>
      </c>
      <c r="T21" t="n">
        <v>8906.440000000001</v>
      </c>
      <c r="U21" t="n">
        <v>0.5600000000000001</v>
      </c>
      <c r="V21" t="n">
        <v>0.74</v>
      </c>
      <c r="W21" t="n">
        <v>1.48</v>
      </c>
      <c r="X21" t="n">
        <v>0.54</v>
      </c>
      <c r="Y21" t="n">
        <v>1</v>
      </c>
      <c r="Z21" t="n">
        <v>10</v>
      </c>
      <c r="AA21" t="n">
        <v>160.9307400784081</v>
      </c>
      <c r="AB21" t="n">
        <v>220.1925383383549</v>
      </c>
      <c r="AC21" t="n">
        <v>199.177671521574</v>
      </c>
      <c r="AD21" t="n">
        <v>160930.7400784081</v>
      </c>
      <c r="AE21" t="n">
        <v>220192.5383383549</v>
      </c>
      <c r="AF21" t="n">
        <v>6.588466381678773e-06</v>
      </c>
      <c r="AG21" t="n">
        <v>4.398148148148148</v>
      </c>
      <c r="AH21" t="n">
        <v>199177.671521574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6.6009</v>
      </c>
      <c r="E22" t="n">
        <v>15.15</v>
      </c>
      <c r="F22" t="n">
        <v>12.05</v>
      </c>
      <c r="G22" t="n">
        <v>38.06</v>
      </c>
      <c r="H22" t="n">
        <v>0.58</v>
      </c>
      <c r="I22" t="n">
        <v>19</v>
      </c>
      <c r="J22" t="n">
        <v>184.19</v>
      </c>
      <c r="K22" t="n">
        <v>52.44</v>
      </c>
      <c r="L22" t="n">
        <v>6</v>
      </c>
      <c r="M22" t="n">
        <v>17</v>
      </c>
      <c r="N22" t="n">
        <v>35.75</v>
      </c>
      <c r="O22" t="n">
        <v>22951.43</v>
      </c>
      <c r="P22" t="n">
        <v>148.69</v>
      </c>
      <c r="Q22" t="n">
        <v>460.69</v>
      </c>
      <c r="R22" t="n">
        <v>57.35</v>
      </c>
      <c r="S22" t="n">
        <v>32.19</v>
      </c>
      <c r="T22" t="n">
        <v>8621.91</v>
      </c>
      <c r="U22" t="n">
        <v>0.5600000000000001</v>
      </c>
      <c r="V22" t="n">
        <v>0.74</v>
      </c>
      <c r="W22" t="n">
        <v>1.48</v>
      </c>
      <c r="X22" t="n">
        <v>0.52</v>
      </c>
      <c r="Y22" t="n">
        <v>1</v>
      </c>
      <c r="Z22" t="n">
        <v>10</v>
      </c>
      <c r="AA22" t="n">
        <v>160.2773648073779</v>
      </c>
      <c r="AB22" t="n">
        <v>219.2985614676492</v>
      </c>
      <c r="AC22" t="n">
        <v>198.3690145487037</v>
      </c>
      <c r="AD22" t="n">
        <v>160277.3648073779</v>
      </c>
      <c r="AE22" t="n">
        <v>219298.5614676492</v>
      </c>
      <c r="AF22" t="n">
        <v>6.611402818306994e-06</v>
      </c>
      <c r="AG22" t="n">
        <v>4.383680555555556</v>
      </c>
      <c r="AH22" t="n">
        <v>198369.0145487037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6.6282</v>
      </c>
      <c r="E23" t="n">
        <v>15.09</v>
      </c>
      <c r="F23" t="n">
        <v>12.03</v>
      </c>
      <c r="G23" t="n">
        <v>40.09</v>
      </c>
      <c r="H23" t="n">
        <v>0.6</v>
      </c>
      <c r="I23" t="n">
        <v>18</v>
      </c>
      <c r="J23" t="n">
        <v>184.57</v>
      </c>
      <c r="K23" t="n">
        <v>52.44</v>
      </c>
      <c r="L23" t="n">
        <v>6.25</v>
      </c>
      <c r="M23" t="n">
        <v>16</v>
      </c>
      <c r="N23" t="n">
        <v>35.88</v>
      </c>
      <c r="O23" t="n">
        <v>22997.88</v>
      </c>
      <c r="P23" t="n">
        <v>147.75</v>
      </c>
      <c r="Q23" t="n">
        <v>460.69</v>
      </c>
      <c r="R23" t="n">
        <v>56.56</v>
      </c>
      <c r="S23" t="n">
        <v>32.19</v>
      </c>
      <c r="T23" t="n">
        <v>8234.370000000001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159.5940344303936</v>
      </c>
      <c r="AB23" t="n">
        <v>218.3635986994511</v>
      </c>
      <c r="AC23" t="n">
        <v>197.5232833148737</v>
      </c>
      <c r="AD23" t="n">
        <v>159594.0344303936</v>
      </c>
      <c r="AE23" t="n">
        <v>218363.5986994511</v>
      </c>
      <c r="AF23" t="n">
        <v>6.638746255859415e-06</v>
      </c>
      <c r="AG23" t="n">
        <v>4.366319444444445</v>
      </c>
      <c r="AH23" t="n">
        <v>197523.2833148737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6.6306</v>
      </c>
      <c r="E24" t="n">
        <v>15.08</v>
      </c>
      <c r="F24" t="n">
        <v>12.02</v>
      </c>
      <c r="G24" t="n">
        <v>40.07</v>
      </c>
      <c r="H24" t="n">
        <v>0.62</v>
      </c>
      <c r="I24" t="n">
        <v>18</v>
      </c>
      <c r="J24" t="n">
        <v>184.95</v>
      </c>
      <c r="K24" t="n">
        <v>52.44</v>
      </c>
      <c r="L24" t="n">
        <v>6.5</v>
      </c>
      <c r="M24" t="n">
        <v>16</v>
      </c>
      <c r="N24" t="n">
        <v>36.01</v>
      </c>
      <c r="O24" t="n">
        <v>23044.38</v>
      </c>
      <c r="P24" t="n">
        <v>147.13</v>
      </c>
      <c r="Q24" t="n">
        <v>460.7</v>
      </c>
      <c r="R24" t="n">
        <v>56.34</v>
      </c>
      <c r="S24" t="n">
        <v>32.19</v>
      </c>
      <c r="T24" t="n">
        <v>8124.27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159.3245405310424</v>
      </c>
      <c r="AB24" t="n">
        <v>217.9948652571273</v>
      </c>
      <c r="AC24" t="n">
        <v>197.1897412747645</v>
      </c>
      <c r="AD24" t="n">
        <v>159324.5405310424</v>
      </c>
      <c r="AE24" t="n">
        <v>217994.8652571273</v>
      </c>
      <c r="AF24" t="n">
        <v>6.641150074545344e-06</v>
      </c>
      <c r="AG24" t="n">
        <v>4.363425925925926</v>
      </c>
      <c r="AH24" t="n">
        <v>197189.7412747645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6.6669</v>
      </c>
      <c r="E25" t="n">
        <v>15</v>
      </c>
      <c r="F25" t="n">
        <v>11.97</v>
      </c>
      <c r="G25" t="n">
        <v>42.26</v>
      </c>
      <c r="H25" t="n">
        <v>0.65</v>
      </c>
      <c r="I25" t="n">
        <v>17</v>
      </c>
      <c r="J25" t="n">
        <v>185.33</v>
      </c>
      <c r="K25" t="n">
        <v>52.44</v>
      </c>
      <c r="L25" t="n">
        <v>6.75</v>
      </c>
      <c r="M25" t="n">
        <v>15</v>
      </c>
      <c r="N25" t="n">
        <v>36.13</v>
      </c>
      <c r="O25" t="n">
        <v>23090.91</v>
      </c>
      <c r="P25" t="n">
        <v>146.28</v>
      </c>
      <c r="Q25" t="n">
        <v>460.72</v>
      </c>
      <c r="R25" t="n">
        <v>54.76</v>
      </c>
      <c r="S25" t="n">
        <v>32.19</v>
      </c>
      <c r="T25" t="n">
        <v>7337.94</v>
      </c>
      <c r="U25" t="n">
        <v>0.59</v>
      </c>
      <c r="V25" t="n">
        <v>0.75</v>
      </c>
      <c r="W25" t="n">
        <v>1.47</v>
      </c>
      <c r="X25" t="n">
        <v>0.44</v>
      </c>
      <c r="Y25" t="n">
        <v>1</v>
      </c>
      <c r="Z25" t="n">
        <v>10</v>
      </c>
      <c r="AA25" t="n">
        <v>158.5328445839492</v>
      </c>
      <c r="AB25" t="n">
        <v>216.9116319351548</v>
      </c>
      <c r="AC25" t="n">
        <v>196.2098902207132</v>
      </c>
      <c r="AD25" t="n">
        <v>158532.8445839492</v>
      </c>
      <c r="AE25" t="n">
        <v>216911.6319351548</v>
      </c>
      <c r="AF25" t="n">
        <v>6.677507832169992e-06</v>
      </c>
      <c r="AG25" t="n">
        <v>4.340277777777778</v>
      </c>
      <c r="AH25" t="n">
        <v>196209.8902207132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6.6816</v>
      </c>
      <c r="E26" t="n">
        <v>14.97</v>
      </c>
      <c r="F26" t="n">
        <v>11.98</v>
      </c>
      <c r="G26" t="n">
        <v>44.91</v>
      </c>
      <c r="H26" t="n">
        <v>0.67</v>
      </c>
      <c r="I26" t="n">
        <v>16</v>
      </c>
      <c r="J26" t="n">
        <v>185.7</v>
      </c>
      <c r="K26" t="n">
        <v>52.44</v>
      </c>
      <c r="L26" t="n">
        <v>7</v>
      </c>
      <c r="M26" t="n">
        <v>14</v>
      </c>
      <c r="N26" t="n">
        <v>36.26</v>
      </c>
      <c r="O26" t="n">
        <v>23137.49</v>
      </c>
      <c r="P26" t="n">
        <v>145.64</v>
      </c>
      <c r="Q26" t="n">
        <v>460.71</v>
      </c>
      <c r="R26" t="n">
        <v>54.86</v>
      </c>
      <c r="S26" t="n">
        <v>32.19</v>
      </c>
      <c r="T26" t="n">
        <v>7393.74</v>
      </c>
      <c r="U26" t="n">
        <v>0.59</v>
      </c>
      <c r="V26" t="n">
        <v>0.75</v>
      </c>
      <c r="W26" t="n">
        <v>1.48</v>
      </c>
      <c r="X26" t="n">
        <v>0.44</v>
      </c>
      <c r="Y26" t="n">
        <v>1</v>
      </c>
      <c r="Z26" t="n">
        <v>10</v>
      </c>
      <c r="AA26" t="n">
        <v>158.1574258325182</v>
      </c>
      <c r="AB26" t="n">
        <v>216.3979674371407</v>
      </c>
      <c r="AC26" t="n">
        <v>195.7452491414568</v>
      </c>
      <c r="AD26" t="n">
        <v>158157.4258325182</v>
      </c>
      <c r="AE26" t="n">
        <v>216397.9674371407</v>
      </c>
      <c r="AF26" t="n">
        <v>6.692231221621297e-06</v>
      </c>
      <c r="AG26" t="n">
        <v>4.331597222222222</v>
      </c>
      <c r="AH26" t="n">
        <v>195745.2491414568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6.6872</v>
      </c>
      <c r="E27" t="n">
        <v>14.95</v>
      </c>
      <c r="F27" t="n">
        <v>11.96</v>
      </c>
      <c r="G27" t="n">
        <v>44.87</v>
      </c>
      <c r="H27" t="n">
        <v>0.6899999999999999</v>
      </c>
      <c r="I27" t="n">
        <v>16</v>
      </c>
      <c r="J27" t="n">
        <v>186.08</v>
      </c>
      <c r="K27" t="n">
        <v>52.44</v>
      </c>
      <c r="L27" t="n">
        <v>7.25</v>
      </c>
      <c r="M27" t="n">
        <v>14</v>
      </c>
      <c r="N27" t="n">
        <v>36.39</v>
      </c>
      <c r="O27" t="n">
        <v>23184.11</v>
      </c>
      <c r="P27" t="n">
        <v>145.2</v>
      </c>
      <c r="Q27" t="n">
        <v>460.71</v>
      </c>
      <c r="R27" t="n">
        <v>54.52</v>
      </c>
      <c r="S27" t="n">
        <v>32.19</v>
      </c>
      <c r="T27" t="n">
        <v>7220.91</v>
      </c>
      <c r="U27" t="n">
        <v>0.59</v>
      </c>
      <c r="V27" t="n">
        <v>0.75</v>
      </c>
      <c r="W27" t="n">
        <v>1.47</v>
      </c>
      <c r="X27" t="n">
        <v>0.43</v>
      </c>
      <c r="Y27" t="n">
        <v>1</v>
      </c>
      <c r="Z27" t="n">
        <v>10</v>
      </c>
      <c r="AA27" t="n">
        <v>157.9047108482825</v>
      </c>
      <c r="AB27" t="n">
        <v>216.0521916467114</v>
      </c>
      <c r="AC27" t="n">
        <v>195.4324737071666</v>
      </c>
      <c r="AD27" t="n">
        <v>157904.7108482826</v>
      </c>
      <c r="AE27" t="n">
        <v>216052.1916467114</v>
      </c>
      <c r="AF27" t="n">
        <v>6.697840131888459e-06</v>
      </c>
      <c r="AG27" t="n">
        <v>4.325810185185185</v>
      </c>
      <c r="AH27" t="n">
        <v>195432.4737071666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6.7118</v>
      </c>
      <c r="E28" t="n">
        <v>14.9</v>
      </c>
      <c r="F28" t="n">
        <v>11.95</v>
      </c>
      <c r="G28" t="n">
        <v>47.78</v>
      </c>
      <c r="H28" t="n">
        <v>0.71</v>
      </c>
      <c r="I28" t="n">
        <v>15</v>
      </c>
      <c r="J28" t="n">
        <v>186.46</v>
      </c>
      <c r="K28" t="n">
        <v>52.44</v>
      </c>
      <c r="L28" t="n">
        <v>7.5</v>
      </c>
      <c r="M28" t="n">
        <v>13</v>
      </c>
      <c r="N28" t="n">
        <v>36.52</v>
      </c>
      <c r="O28" t="n">
        <v>23230.78</v>
      </c>
      <c r="P28" t="n">
        <v>144.37</v>
      </c>
      <c r="Q28" t="n">
        <v>460.72</v>
      </c>
      <c r="R28" t="n">
        <v>54.04</v>
      </c>
      <c r="S28" t="n">
        <v>32.19</v>
      </c>
      <c r="T28" t="n">
        <v>6987.81</v>
      </c>
      <c r="U28" t="n">
        <v>0.6</v>
      </c>
      <c r="V28" t="n">
        <v>0.75</v>
      </c>
      <c r="W28" t="n">
        <v>1.47</v>
      </c>
      <c r="X28" t="n">
        <v>0.41</v>
      </c>
      <c r="Y28" t="n">
        <v>1</v>
      </c>
      <c r="Z28" t="n">
        <v>10</v>
      </c>
      <c r="AA28" t="n">
        <v>157.324616469435</v>
      </c>
      <c r="AB28" t="n">
        <v>215.2584809256147</v>
      </c>
      <c r="AC28" t="n">
        <v>194.7145136233111</v>
      </c>
      <c r="AD28" t="n">
        <v>157324.616469435</v>
      </c>
      <c r="AE28" t="n">
        <v>215258.4809256147</v>
      </c>
      <c r="AF28" t="n">
        <v>6.722479273419214e-06</v>
      </c>
      <c r="AG28" t="n">
        <v>4.311342592592593</v>
      </c>
      <c r="AH28" t="n">
        <v>194714.5136233112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6.7219</v>
      </c>
      <c r="E29" t="n">
        <v>14.88</v>
      </c>
      <c r="F29" t="n">
        <v>11.92</v>
      </c>
      <c r="G29" t="n">
        <v>47.69</v>
      </c>
      <c r="H29" t="n">
        <v>0.74</v>
      </c>
      <c r="I29" t="n">
        <v>15</v>
      </c>
      <c r="J29" t="n">
        <v>186.84</v>
      </c>
      <c r="K29" t="n">
        <v>52.44</v>
      </c>
      <c r="L29" t="n">
        <v>7.75</v>
      </c>
      <c r="M29" t="n">
        <v>13</v>
      </c>
      <c r="N29" t="n">
        <v>36.65</v>
      </c>
      <c r="O29" t="n">
        <v>23277.49</v>
      </c>
      <c r="P29" t="n">
        <v>144.02</v>
      </c>
      <c r="Q29" t="n">
        <v>460.71</v>
      </c>
      <c r="R29" t="n">
        <v>53.11</v>
      </c>
      <c r="S29" t="n">
        <v>32.19</v>
      </c>
      <c r="T29" t="n">
        <v>6523.84</v>
      </c>
      <c r="U29" t="n">
        <v>0.61</v>
      </c>
      <c r="V29" t="n">
        <v>0.75</v>
      </c>
      <c r="W29" t="n">
        <v>1.47</v>
      </c>
      <c r="X29" t="n">
        <v>0.39</v>
      </c>
      <c r="Y29" t="n">
        <v>1</v>
      </c>
      <c r="Z29" t="n">
        <v>10</v>
      </c>
      <c r="AA29" t="n">
        <v>157.0419730577017</v>
      </c>
      <c r="AB29" t="n">
        <v>214.8717557403342</v>
      </c>
      <c r="AC29" t="n">
        <v>194.3646969469414</v>
      </c>
      <c r="AD29" t="n">
        <v>157041.9730577017</v>
      </c>
      <c r="AE29" t="n">
        <v>214871.7557403342</v>
      </c>
      <c r="AF29" t="n">
        <v>6.73259534372249e-06</v>
      </c>
      <c r="AG29" t="n">
        <v>4.305555555555556</v>
      </c>
      <c r="AH29" t="n">
        <v>194364.6969469414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6.7517</v>
      </c>
      <c r="E30" t="n">
        <v>14.81</v>
      </c>
      <c r="F30" t="n">
        <v>11.89</v>
      </c>
      <c r="G30" t="n">
        <v>50.97</v>
      </c>
      <c r="H30" t="n">
        <v>0.76</v>
      </c>
      <c r="I30" t="n">
        <v>14</v>
      </c>
      <c r="J30" t="n">
        <v>187.22</v>
      </c>
      <c r="K30" t="n">
        <v>52.44</v>
      </c>
      <c r="L30" t="n">
        <v>8</v>
      </c>
      <c r="M30" t="n">
        <v>12</v>
      </c>
      <c r="N30" t="n">
        <v>36.78</v>
      </c>
      <c r="O30" t="n">
        <v>23324.24</v>
      </c>
      <c r="P30" t="n">
        <v>143.09</v>
      </c>
      <c r="Q30" t="n">
        <v>460.69</v>
      </c>
      <c r="R30" t="n">
        <v>52.18</v>
      </c>
      <c r="S30" t="n">
        <v>32.19</v>
      </c>
      <c r="T30" t="n">
        <v>6061.11</v>
      </c>
      <c r="U30" t="n">
        <v>0.62</v>
      </c>
      <c r="V30" t="n">
        <v>0.75</v>
      </c>
      <c r="W30" t="n">
        <v>1.47</v>
      </c>
      <c r="X30" t="n">
        <v>0.36</v>
      </c>
      <c r="Y30" t="n">
        <v>1</v>
      </c>
      <c r="Z30" t="n">
        <v>10</v>
      </c>
      <c r="AA30" t="n">
        <v>156.3450981593652</v>
      </c>
      <c r="AB30" t="n">
        <v>213.9182607604799</v>
      </c>
      <c r="AC30" t="n">
        <v>193.5022021897255</v>
      </c>
      <c r="AD30" t="n">
        <v>156345.0981593652</v>
      </c>
      <c r="AE30" t="n">
        <v>213918.2607604799</v>
      </c>
      <c r="AF30" t="n">
        <v>6.762442759072752e-06</v>
      </c>
      <c r="AG30" t="n">
        <v>4.285300925925926</v>
      </c>
      <c r="AH30" t="n">
        <v>193502.2021897255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6.7441</v>
      </c>
      <c r="E31" t="n">
        <v>14.83</v>
      </c>
      <c r="F31" t="n">
        <v>11.91</v>
      </c>
      <c r="G31" t="n">
        <v>51.04</v>
      </c>
      <c r="H31" t="n">
        <v>0.78</v>
      </c>
      <c r="I31" t="n">
        <v>14</v>
      </c>
      <c r="J31" t="n">
        <v>187.6</v>
      </c>
      <c r="K31" t="n">
        <v>52.44</v>
      </c>
      <c r="L31" t="n">
        <v>8.25</v>
      </c>
      <c r="M31" t="n">
        <v>12</v>
      </c>
      <c r="N31" t="n">
        <v>36.9</v>
      </c>
      <c r="O31" t="n">
        <v>23371.04</v>
      </c>
      <c r="P31" t="n">
        <v>142.75</v>
      </c>
      <c r="Q31" t="n">
        <v>460.72</v>
      </c>
      <c r="R31" t="n">
        <v>52.59</v>
      </c>
      <c r="S31" t="n">
        <v>32.19</v>
      </c>
      <c r="T31" t="n">
        <v>6266.51</v>
      </c>
      <c r="U31" t="n">
        <v>0.61</v>
      </c>
      <c r="V31" t="n">
        <v>0.75</v>
      </c>
      <c r="W31" t="n">
        <v>1.47</v>
      </c>
      <c r="X31" t="n">
        <v>0.38</v>
      </c>
      <c r="Y31" t="n">
        <v>1</v>
      </c>
      <c r="Z31" t="n">
        <v>10</v>
      </c>
      <c r="AA31" t="n">
        <v>156.3353904124633</v>
      </c>
      <c r="AB31" t="n">
        <v>213.9049781928933</v>
      </c>
      <c r="AC31" t="n">
        <v>193.4901872917472</v>
      </c>
      <c r="AD31" t="n">
        <v>156335.3904124633</v>
      </c>
      <c r="AE31" t="n">
        <v>213904.9781928933</v>
      </c>
      <c r="AF31" t="n">
        <v>6.754830666567317e-06</v>
      </c>
      <c r="AG31" t="n">
        <v>4.291087962962963</v>
      </c>
      <c r="AH31" t="n">
        <v>193490.1872917472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6.7734</v>
      </c>
      <c r="E32" t="n">
        <v>14.76</v>
      </c>
      <c r="F32" t="n">
        <v>11.88</v>
      </c>
      <c r="G32" t="n">
        <v>54.83</v>
      </c>
      <c r="H32" t="n">
        <v>0.8</v>
      </c>
      <c r="I32" t="n">
        <v>13</v>
      </c>
      <c r="J32" t="n">
        <v>187.98</v>
      </c>
      <c r="K32" t="n">
        <v>52.44</v>
      </c>
      <c r="L32" t="n">
        <v>8.5</v>
      </c>
      <c r="M32" t="n">
        <v>11</v>
      </c>
      <c r="N32" t="n">
        <v>37.03</v>
      </c>
      <c r="O32" t="n">
        <v>23417.88</v>
      </c>
      <c r="P32" t="n">
        <v>141.75</v>
      </c>
      <c r="Q32" t="n">
        <v>460.71</v>
      </c>
      <c r="R32" t="n">
        <v>51.8</v>
      </c>
      <c r="S32" t="n">
        <v>32.19</v>
      </c>
      <c r="T32" t="n">
        <v>5877.73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155.624074519925</v>
      </c>
      <c r="AB32" t="n">
        <v>212.9317244076803</v>
      </c>
      <c r="AC32" t="n">
        <v>192.6098194818244</v>
      </c>
      <c r="AD32" t="n">
        <v>155624.074519925</v>
      </c>
      <c r="AE32" t="n">
        <v>212931.7244076803</v>
      </c>
      <c r="AF32" t="n">
        <v>6.784177286358011e-06</v>
      </c>
      <c r="AG32" t="n">
        <v>4.270833333333333</v>
      </c>
      <c r="AH32" t="n">
        <v>192609.8194818244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6.7737</v>
      </c>
      <c r="E33" t="n">
        <v>14.76</v>
      </c>
      <c r="F33" t="n">
        <v>11.88</v>
      </c>
      <c r="G33" t="n">
        <v>54.83</v>
      </c>
      <c r="H33" t="n">
        <v>0.82</v>
      </c>
      <c r="I33" t="n">
        <v>13</v>
      </c>
      <c r="J33" t="n">
        <v>188.36</v>
      </c>
      <c r="K33" t="n">
        <v>52.44</v>
      </c>
      <c r="L33" t="n">
        <v>8.75</v>
      </c>
      <c r="M33" t="n">
        <v>11</v>
      </c>
      <c r="N33" t="n">
        <v>37.16</v>
      </c>
      <c r="O33" t="n">
        <v>23464.76</v>
      </c>
      <c r="P33" t="n">
        <v>141.65</v>
      </c>
      <c r="Q33" t="n">
        <v>460.69</v>
      </c>
      <c r="R33" t="n">
        <v>51.74</v>
      </c>
      <c r="S33" t="n">
        <v>32.19</v>
      </c>
      <c r="T33" t="n">
        <v>5846.53</v>
      </c>
      <c r="U33" t="n">
        <v>0.62</v>
      </c>
      <c r="V33" t="n">
        <v>0.75</v>
      </c>
      <c r="W33" t="n">
        <v>1.47</v>
      </c>
      <c r="X33" t="n">
        <v>0.35</v>
      </c>
      <c r="Y33" t="n">
        <v>1</v>
      </c>
      <c r="Z33" t="n">
        <v>10</v>
      </c>
      <c r="AA33" t="n">
        <v>155.585271669184</v>
      </c>
      <c r="AB33" t="n">
        <v>212.8786326354356</v>
      </c>
      <c r="AC33" t="n">
        <v>192.5617947138079</v>
      </c>
      <c r="AD33" t="n">
        <v>155585.271669184</v>
      </c>
      <c r="AE33" t="n">
        <v>212878.6326354356</v>
      </c>
      <c r="AF33" t="n">
        <v>6.784477763693752e-06</v>
      </c>
      <c r="AG33" t="n">
        <v>4.270833333333333</v>
      </c>
      <c r="AH33" t="n">
        <v>192561.7947138079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6.773</v>
      </c>
      <c r="E34" t="n">
        <v>14.76</v>
      </c>
      <c r="F34" t="n">
        <v>11.88</v>
      </c>
      <c r="G34" t="n">
        <v>54.84</v>
      </c>
      <c r="H34" t="n">
        <v>0.85</v>
      </c>
      <c r="I34" t="n">
        <v>13</v>
      </c>
      <c r="J34" t="n">
        <v>188.74</v>
      </c>
      <c r="K34" t="n">
        <v>52.44</v>
      </c>
      <c r="L34" t="n">
        <v>9</v>
      </c>
      <c r="M34" t="n">
        <v>11</v>
      </c>
      <c r="N34" t="n">
        <v>37.3</v>
      </c>
      <c r="O34" t="n">
        <v>23511.69</v>
      </c>
      <c r="P34" t="n">
        <v>141.14</v>
      </c>
      <c r="Q34" t="n">
        <v>460.73</v>
      </c>
      <c r="R34" t="n">
        <v>51.82</v>
      </c>
      <c r="S34" t="n">
        <v>32.19</v>
      </c>
      <c r="T34" t="n">
        <v>5886.83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155.4103715758007</v>
      </c>
      <c r="AB34" t="n">
        <v>212.6393266116211</v>
      </c>
      <c r="AC34" t="n">
        <v>192.3453277210381</v>
      </c>
      <c r="AD34" t="n">
        <v>155410.3715758007</v>
      </c>
      <c r="AE34" t="n">
        <v>212639.3266116211</v>
      </c>
      <c r="AF34" t="n">
        <v>6.783776649910357e-06</v>
      </c>
      <c r="AG34" t="n">
        <v>4.270833333333333</v>
      </c>
      <c r="AH34" t="n">
        <v>192345.3277210381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6.8065</v>
      </c>
      <c r="E35" t="n">
        <v>14.69</v>
      </c>
      <c r="F35" t="n">
        <v>11.84</v>
      </c>
      <c r="G35" t="n">
        <v>59.22</v>
      </c>
      <c r="H35" t="n">
        <v>0.87</v>
      </c>
      <c r="I35" t="n">
        <v>12</v>
      </c>
      <c r="J35" t="n">
        <v>189.12</v>
      </c>
      <c r="K35" t="n">
        <v>52.44</v>
      </c>
      <c r="L35" t="n">
        <v>9.25</v>
      </c>
      <c r="M35" t="n">
        <v>10</v>
      </c>
      <c r="N35" t="n">
        <v>37.43</v>
      </c>
      <c r="O35" t="n">
        <v>23558.67</v>
      </c>
      <c r="P35" t="n">
        <v>139.49</v>
      </c>
      <c r="Q35" t="n">
        <v>460.69</v>
      </c>
      <c r="R35" t="n">
        <v>50.87</v>
      </c>
      <c r="S35" t="n">
        <v>32.19</v>
      </c>
      <c r="T35" t="n">
        <v>5418.96</v>
      </c>
      <c r="U35" t="n">
        <v>0.63</v>
      </c>
      <c r="V35" t="n">
        <v>0.75</v>
      </c>
      <c r="W35" t="n">
        <v>1.46</v>
      </c>
      <c r="X35" t="n">
        <v>0.31</v>
      </c>
      <c r="Y35" t="n">
        <v>1</v>
      </c>
      <c r="Z35" t="n">
        <v>10</v>
      </c>
      <c r="AA35" t="n">
        <v>154.416349901776</v>
      </c>
      <c r="AB35" t="n">
        <v>211.2792623040799</v>
      </c>
      <c r="AC35" t="n">
        <v>191.1150660421459</v>
      </c>
      <c r="AD35" t="n">
        <v>154416.3499017759</v>
      </c>
      <c r="AE35" t="n">
        <v>211279.2623040799</v>
      </c>
      <c r="AF35" t="n">
        <v>6.817329952401423e-06</v>
      </c>
      <c r="AG35" t="n">
        <v>4.250578703703703</v>
      </c>
      <c r="AH35" t="n">
        <v>191115.0660421459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6.8083</v>
      </c>
      <c r="E36" t="n">
        <v>14.69</v>
      </c>
      <c r="F36" t="n">
        <v>11.84</v>
      </c>
      <c r="G36" t="n">
        <v>59.2</v>
      </c>
      <c r="H36" t="n">
        <v>0.89</v>
      </c>
      <c r="I36" t="n">
        <v>12</v>
      </c>
      <c r="J36" t="n">
        <v>189.5</v>
      </c>
      <c r="K36" t="n">
        <v>52.44</v>
      </c>
      <c r="L36" t="n">
        <v>9.5</v>
      </c>
      <c r="M36" t="n">
        <v>10</v>
      </c>
      <c r="N36" t="n">
        <v>37.56</v>
      </c>
      <c r="O36" t="n">
        <v>23605.68</v>
      </c>
      <c r="P36" t="n">
        <v>139.91</v>
      </c>
      <c r="Q36" t="n">
        <v>460.7</v>
      </c>
      <c r="R36" t="n">
        <v>50.36</v>
      </c>
      <c r="S36" t="n">
        <v>32.19</v>
      </c>
      <c r="T36" t="n">
        <v>5163.06</v>
      </c>
      <c r="U36" t="n">
        <v>0.64</v>
      </c>
      <c r="V36" t="n">
        <v>0.75</v>
      </c>
      <c r="W36" t="n">
        <v>1.47</v>
      </c>
      <c r="X36" t="n">
        <v>0.31</v>
      </c>
      <c r="Y36" t="n">
        <v>1</v>
      </c>
      <c r="Z36" t="n">
        <v>10</v>
      </c>
      <c r="AA36" t="n">
        <v>154.5473902350379</v>
      </c>
      <c r="AB36" t="n">
        <v>211.4585574691403</v>
      </c>
      <c r="AC36" t="n">
        <v>191.2772495282954</v>
      </c>
      <c r="AD36" t="n">
        <v>154547.3902350379</v>
      </c>
      <c r="AE36" t="n">
        <v>211458.5574691403</v>
      </c>
      <c r="AF36" t="n">
        <v>6.819132816415869e-06</v>
      </c>
      <c r="AG36" t="n">
        <v>4.250578703703703</v>
      </c>
      <c r="AH36" t="n">
        <v>191277.2495282954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6.8066</v>
      </c>
      <c r="E37" t="n">
        <v>14.69</v>
      </c>
      <c r="F37" t="n">
        <v>11.84</v>
      </c>
      <c r="G37" t="n">
        <v>59.22</v>
      </c>
      <c r="H37" t="n">
        <v>0.91</v>
      </c>
      <c r="I37" t="n">
        <v>12</v>
      </c>
      <c r="J37" t="n">
        <v>189.88</v>
      </c>
      <c r="K37" t="n">
        <v>52.44</v>
      </c>
      <c r="L37" t="n">
        <v>9.75</v>
      </c>
      <c r="M37" t="n">
        <v>10</v>
      </c>
      <c r="N37" t="n">
        <v>37.69</v>
      </c>
      <c r="O37" t="n">
        <v>23652.75</v>
      </c>
      <c r="P37" t="n">
        <v>138.34</v>
      </c>
      <c r="Q37" t="n">
        <v>460.7</v>
      </c>
      <c r="R37" t="n">
        <v>50.65</v>
      </c>
      <c r="S37" t="n">
        <v>32.19</v>
      </c>
      <c r="T37" t="n">
        <v>5307.58</v>
      </c>
      <c r="U37" t="n">
        <v>0.64</v>
      </c>
      <c r="V37" t="n">
        <v>0.75</v>
      </c>
      <c r="W37" t="n">
        <v>1.47</v>
      </c>
      <c r="X37" t="n">
        <v>0.31</v>
      </c>
      <c r="Y37" t="n">
        <v>1</v>
      </c>
      <c r="Z37" t="n">
        <v>10</v>
      </c>
      <c r="AA37" t="n">
        <v>154.0067010219232</v>
      </c>
      <c r="AB37" t="n">
        <v>210.7187626342325</v>
      </c>
      <c r="AC37" t="n">
        <v>190.6080596741224</v>
      </c>
      <c r="AD37" t="n">
        <v>154006.7010219232</v>
      </c>
      <c r="AE37" t="n">
        <v>210718.7626342325</v>
      </c>
      <c r="AF37" t="n">
        <v>6.817430111513337e-06</v>
      </c>
      <c r="AG37" t="n">
        <v>4.250578703703703</v>
      </c>
      <c r="AH37" t="n">
        <v>190608.0596741224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6.8384</v>
      </c>
      <c r="E38" t="n">
        <v>14.62</v>
      </c>
      <c r="F38" t="n">
        <v>11.81</v>
      </c>
      <c r="G38" t="n">
        <v>64.43000000000001</v>
      </c>
      <c r="H38" t="n">
        <v>0.93</v>
      </c>
      <c r="I38" t="n">
        <v>11</v>
      </c>
      <c r="J38" t="n">
        <v>190.26</v>
      </c>
      <c r="K38" t="n">
        <v>52.44</v>
      </c>
      <c r="L38" t="n">
        <v>10</v>
      </c>
      <c r="M38" t="n">
        <v>9</v>
      </c>
      <c r="N38" t="n">
        <v>37.82</v>
      </c>
      <c r="O38" t="n">
        <v>23699.85</v>
      </c>
      <c r="P38" t="n">
        <v>137.19</v>
      </c>
      <c r="Q38" t="n">
        <v>460.77</v>
      </c>
      <c r="R38" t="n">
        <v>49.54</v>
      </c>
      <c r="S38" t="n">
        <v>32.19</v>
      </c>
      <c r="T38" t="n">
        <v>4758.13</v>
      </c>
      <c r="U38" t="n">
        <v>0.65</v>
      </c>
      <c r="V38" t="n">
        <v>0.76</v>
      </c>
      <c r="W38" t="n">
        <v>1.46</v>
      </c>
      <c r="X38" t="n">
        <v>0.28</v>
      </c>
      <c r="Y38" t="n">
        <v>1</v>
      </c>
      <c r="Z38" t="n">
        <v>10</v>
      </c>
      <c r="AA38" t="n">
        <v>153.2341030489108</v>
      </c>
      <c r="AB38" t="n">
        <v>209.6616600029406</v>
      </c>
      <c r="AC38" t="n">
        <v>189.6518454343077</v>
      </c>
      <c r="AD38" t="n">
        <v>153234.1030489108</v>
      </c>
      <c r="AE38" t="n">
        <v>209661.6600029406</v>
      </c>
      <c r="AF38" t="n">
        <v>6.849280709101873e-06</v>
      </c>
      <c r="AG38" t="n">
        <v>4.230324074074074</v>
      </c>
      <c r="AH38" t="n">
        <v>189651.8454343077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6.8389</v>
      </c>
      <c r="E39" t="n">
        <v>14.62</v>
      </c>
      <c r="F39" t="n">
        <v>11.81</v>
      </c>
      <c r="G39" t="n">
        <v>64.42</v>
      </c>
      <c r="H39" t="n">
        <v>0.95</v>
      </c>
      <c r="I39" t="n">
        <v>11</v>
      </c>
      <c r="J39" t="n">
        <v>190.65</v>
      </c>
      <c r="K39" t="n">
        <v>52.44</v>
      </c>
      <c r="L39" t="n">
        <v>10.25</v>
      </c>
      <c r="M39" t="n">
        <v>9</v>
      </c>
      <c r="N39" t="n">
        <v>37.95</v>
      </c>
      <c r="O39" t="n">
        <v>23747</v>
      </c>
      <c r="P39" t="n">
        <v>137.68</v>
      </c>
      <c r="Q39" t="n">
        <v>460.69</v>
      </c>
      <c r="R39" t="n">
        <v>49.55</v>
      </c>
      <c r="S39" t="n">
        <v>32.19</v>
      </c>
      <c r="T39" t="n">
        <v>4764.55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153.4024599320006</v>
      </c>
      <c r="AB39" t="n">
        <v>209.8920133177654</v>
      </c>
      <c r="AC39" t="n">
        <v>189.8602141520687</v>
      </c>
      <c r="AD39" t="n">
        <v>153402.4599320006</v>
      </c>
      <c r="AE39" t="n">
        <v>209892.0133177654</v>
      </c>
      <c r="AF39" t="n">
        <v>6.84978150466144e-06</v>
      </c>
      <c r="AG39" t="n">
        <v>4.230324074074074</v>
      </c>
      <c r="AH39" t="n">
        <v>189860.2141520687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6.8385</v>
      </c>
      <c r="E40" t="n">
        <v>14.62</v>
      </c>
      <c r="F40" t="n">
        <v>11.81</v>
      </c>
      <c r="G40" t="n">
        <v>64.43000000000001</v>
      </c>
      <c r="H40" t="n">
        <v>0.98</v>
      </c>
      <c r="I40" t="n">
        <v>11</v>
      </c>
      <c r="J40" t="n">
        <v>191.03</v>
      </c>
      <c r="K40" t="n">
        <v>52.44</v>
      </c>
      <c r="L40" t="n">
        <v>10.5</v>
      </c>
      <c r="M40" t="n">
        <v>9</v>
      </c>
      <c r="N40" t="n">
        <v>38.09</v>
      </c>
      <c r="O40" t="n">
        <v>23794.2</v>
      </c>
      <c r="P40" t="n">
        <v>137.63</v>
      </c>
      <c r="Q40" t="n">
        <v>460.7</v>
      </c>
      <c r="R40" t="n">
        <v>49.6</v>
      </c>
      <c r="S40" t="n">
        <v>32.19</v>
      </c>
      <c r="T40" t="n">
        <v>4786.3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153.3887353337292</v>
      </c>
      <c r="AB40" t="n">
        <v>209.8732347169239</v>
      </c>
      <c r="AC40" t="n">
        <v>189.8432277545355</v>
      </c>
      <c r="AD40" t="n">
        <v>153388.7353337292</v>
      </c>
      <c r="AE40" t="n">
        <v>209873.2347169239</v>
      </c>
      <c r="AF40" t="n">
        <v>6.849380868213786e-06</v>
      </c>
      <c r="AG40" t="n">
        <v>4.230324074074074</v>
      </c>
      <c r="AH40" t="n">
        <v>189843.2277545355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6.838</v>
      </c>
      <c r="E41" t="n">
        <v>14.62</v>
      </c>
      <c r="F41" t="n">
        <v>11.81</v>
      </c>
      <c r="G41" t="n">
        <v>64.43000000000001</v>
      </c>
      <c r="H41" t="n">
        <v>1</v>
      </c>
      <c r="I41" t="n">
        <v>11</v>
      </c>
      <c r="J41" t="n">
        <v>191.41</v>
      </c>
      <c r="K41" t="n">
        <v>52.44</v>
      </c>
      <c r="L41" t="n">
        <v>10.75</v>
      </c>
      <c r="M41" t="n">
        <v>9</v>
      </c>
      <c r="N41" t="n">
        <v>38.22</v>
      </c>
      <c r="O41" t="n">
        <v>23841.44</v>
      </c>
      <c r="P41" t="n">
        <v>136.39</v>
      </c>
      <c r="Q41" t="n">
        <v>460.69</v>
      </c>
      <c r="R41" t="n">
        <v>49.5</v>
      </c>
      <c r="S41" t="n">
        <v>32.19</v>
      </c>
      <c r="T41" t="n">
        <v>4735.12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  <c r="AA41" t="n">
        <v>152.9550873722482</v>
      </c>
      <c r="AB41" t="n">
        <v>209.2798984448281</v>
      </c>
      <c r="AC41" t="n">
        <v>189.3065186634957</v>
      </c>
      <c r="AD41" t="n">
        <v>152955.0873722482</v>
      </c>
      <c r="AE41" t="n">
        <v>209279.8984448281</v>
      </c>
      <c r="AF41" t="n">
        <v>6.848880072654218e-06</v>
      </c>
      <c r="AG41" t="n">
        <v>4.230324074074074</v>
      </c>
      <c r="AH41" t="n">
        <v>189306.5186634957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6.8692</v>
      </c>
      <c r="E42" t="n">
        <v>14.56</v>
      </c>
      <c r="F42" t="n">
        <v>11.78</v>
      </c>
      <c r="G42" t="n">
        <v>70.69</v>
      </c>
      <c r="H42" t="n">
        <v>1.02</v>
      </c>
      <c r="I42" t="n">
        <v>10</v>
      </c>
      <c r="J42" t="n">
        <v>191.79</v>
      </c>
      <c r="K42" t="n">
        <v>52.44</v>
      </c>
      <c r="L42" t="n">
        <v>11</v>
      </c>
      <c r="M42" t="n">
        <v>8</v>
      </c>
      <c r="N42" t="n">
        <v>38.35</v>
      </c>
      <c r="O42" t="n">
        <v>23888.73</v>
      </c>
      <c r="P42" t="n">
        <v>135.69</v>
      </c>
      <c r="Q42" t="n">
        <v>460.7</v>
      </c>
      <c r="R42" t="n">
        <v>48.53</v>
      </c>
      <c r="S42" t="n">
        <v>32.19</v>
      </c>
      <c r="T42" t="n">
        <v>4258.74</v>
      </c>
      <c r="U42" t="n">
        <v>0.66</v>
      </c>
      <c r="V42" t="n">
        <v>0.76</v>
      </c>
      <c r="W42" t="n">
        <v>1.46</v>
      </c>
      <c r="X42" t="n">
        <v>0.25</v>
      </c>
      <c r="Y42" t="n">
        <v>1</v>
      </c>
      <c r="Z42" t="n">
        <v>10</v>
      </c>
      <c r="AA42" t="n">
        <v>152.3551406166214</v>
      </c>
      <c r="AB42" t="n">
        <v>208.4590248259969</v>
      </c>
      <c r="AC42" t="n">
        <v>188.5639880707422</v>
      </c>
      <c r="AD42" t="n">
        <v>152355.1406166214</v>
      </c>
      <c r="AE42" t="n">
        <v>208459.024825997</v>
      </c>
      <c r="AF42" t="n">
        <v>6.880129715571272e-06</v>
      </c>
      <c r="AG42" t="n">
        <v>4.212962962962963</v>
      </c>
      <c r="AH42" t="n">
        <v>188563.9880707422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6.8654</v>
      </c>
      <c r="E43" t="n">
        <v>14.57</v>
      </c>
      <c r="F43" t="n">
        <v>11.79</v>
      </c>
      <c r="G43" t="n">
        <v>70.73999999999999</v>
      </c>
      <c r="H43" t="n">
        <v>1.04</v>
      </c>
      <c r="I43" t="n">
        <v>10</v>
      </c>
      <c r="J43" t="n">
        <v>192.18</v>
      </c>
      <c r="K43" t="n">
        <v>52.44</v>
      </c>
      <c r="L43" t="n">
        <v>11.25</v>
      </c>
      <c r="M43" t="n">
        <v>8</v>
      </c>
      <c r="N43" t="n">
        <v>38.49</v>
      </c>
      <c r="O43" t="n">
        <v>23936.06</v>
      </c>
      <c r="P43" t="n">
        <v>135.25</v>
      </c>
      <c r="Q43" t="n">
        <v>460.69</v>
      </c>
      <c r="R43" t="n">
        <v>48.82</v>
      </c>
      <c r="S43" t="n">
        <v>32.19</v>
      </c>
      <c r="T43" t="n">
        <v>4401.57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152.2530443258535</v>
      </c>
      <c r="AB43" t="n">
        <v>208.319332176798</v>
      </c>
      <c r="AC43" t="n">
        <v>188.4376274919228</v>
      </c>
      <c r="AD43" t="n">
        <v>152253.0443258535</v>
      </c>
      <c r="AE43" t="n">
        <v>208319.332176798</v>
      </c>
      <c r="AF43" t="n">
        <v>6.876323669318555e-06</v>
      </c>
      <c r="AG43" t="n">
        <v>4.215856481481482</v>
      </c>
      <c r="AH43" t="n">
        <v>188437.6274919228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6.8625</v>
      </c>
      <c r="E44" t="n">
        <v>14.57</v>
      </c>
      <c r="F44" t="n">
        <v>11.8</v>
      </c>
      <c r="G44" t="n">
        <v>70.78</v>
      </c>
      <c r="H44" t="n">
        <v>1.06</v>
      </c>
      <c r="I44" t="n">
        <v>10</v>
      </c>
      <c r="J44" t="n">
        <v>192.56</v>
      </c>
      <c r="K44" t="n">
        <v>52.44</v>
      </c>
      <c r="L44" t="n">
        <v>11.5</v>
      </c>
      <c r="M44" t="n">
        <v>8</v>
      </c>
      <c r="N44" t="n">
        <v>38.62</v>
      </c>
      <c r="O44" t="n">
        <v>23983.44</v>
      </c>
      <c r="P44" t="n">
        <v>134.74</v>
      </c>
      <c r="Q44" t="n">
        <v>460.69</v>
      </c>
      <c r="R44" t="n">
        <v>48.93</v>
      </c>
      <c r="S44" t="n">
        <v>32.19</v>
      </c>
      <c r="T44" t="n">
        <v>4455.94</v>
      </c>
      <c r="U44" t="n">
        <v>0.66</v>
      </c>
      <c r="V44" t="n">
        <v>0.76</v>
      </c>
      <c r="W44" t="n">
        <v>1.47</v>
      </c>
      <c r="X44" t="n">
        <v>0.26</v>
      </c>
      <c r="Y44" t="n">
        <v>1</v>
      </c>
      <c r="Z44" t="n">
        <v>10</v>
      </c>
      <c r="AA44" t="n">
        <v>152.1174503840531</v>
      </c>
      <c r="AB44" t="n">
        <v>208.1338065636442</v>
      </c>
      <c r="AC44" t="n">
        <v>188.2698081829015</v>
      </c>
      <c r="AD44" t="n">
        <v>152117.4503840531</v>
      </c>
      <c r="AE44" t="n">
        <v>208133.8065636442</v>
      </c>
      <c r="AF44" t="n">
        <v>6.873419055073059e-06</v>
      </c>
      <c r="AG44" t="n">
        <v>4.215856481481482</v>
      </c>
      <c r="AH44" t="n">
        <v>188269.8081829015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6.8625</v>
      </c>
      <c r="E45" t="n">
        <v>14.57</v>
      </c>
      <c r="F45" t="n">
        <v>11.8</v>
      </c>
      <c r="G45" t="n">
        <v>70.78</v>
      </c>
      <c r="H45" t="n">
        <v>1.08</v>
      </c>
      <c r="I45" t="n">
        <v>10</v>
      </c>
      <c r="J45" t="n">
        <v>192.95</v>
      </c>
      <c r="K45" t="n">
        <v>52.44</v>
      </c>
      <c r="L45" t="n">
        <v>11.75</v>
      </c>
      <c r="M45" t="n">
        <v>8</v>
      </c>
      <c r="N45" t="n">
        <v>38.75</v>
      </c>
      <c r="O45" t="n">
        <v>24030.86</v>
      </c>
      <c r="P45" t="n">
        <v>133.48</v>
      </c>
      <c r="Q45" t="n">
        <v>460.71</v>
      </c>
      <c r="R45" t="n">
        <v>49.02</v>
      </c>
      <c r="S45" t="n">
        <v>32.19</v>
      </c>
      <c r="T45" t="n">
        <v>4501.84</v>
      </c>
      <c r="U45" t="n">
        <v>0.66</v>
      </c>
      <c r="V45" t="n">
        <v>0.76</v>
      </c>
      <c r="W45" t="n">
        <v>1.46</v>
      </c>
      <c r="X45" t="n">
        <v>0.26</v>
      </c>
      <c r="Y45" t="n">
        <v>1</v>
      </c>
      <c r="Z45" t="n">
        <v>10</v>
      </c>
      <c r="AA45" t="n">
        <v>151.6733707050007</v>
      </c>
      <c r="AB45" t="n">
        <v>207.5261971553523</v>
      </c>
      <c r="AC45" t="n">
        <v>187.7201881637517</v>
      </c>
      <c r="AD45" t="n">
        <v>151673.3707050007</v>
      </c>
      <c r="AE45" t="n">
        <v>207526.1971553523</v>
      </c>
      <c r="AF45" t="n">
        <v>6.873419055073059e-06</v>
      </c>
      <c r="AG45" t="n">
        <v>4.215856481481482</v>
      </c>
      <c r="AH45" t="n">
        <v>187720.1881637517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6.894</v>
      </c>
      <c r="E46" t="n">
        <v>14.51</v>
      </c>
      <c r="F46" t="n">
        <v>11.76</v>
      </c>
      <c r="G46" t="n">
        <v>78.43000000000001</v>
      </c>
      <c r="H46" t="n">
        <v>1.1</v>
      </c>
      <c r="I46" t="n">
        <v>9</v>
      </c>
      <c r="J46" t="n">
        <v>193.33</v>
      </c>
      <c r="K46" t="n">
        <v>52.44</v>
      </c>
      <c r="L46" t="n">
        <v>12</v>
      </c>
      <c r="M46" t="n">
        <v>7</v>
      </c>
      <c r="N46" t="n">
        <v>38.89</v>
      </c>
      <c r="O46" t="n">
        <v>24078.33</v>
      </c>
      <c r="P46" t="n">
        <v>132.59</v>
      </c>
      <c r="Q46" t="n">
        <v>460.73</v>
      </c>
      <c r="R46" t="n">
        <v>47.88</v>
      </c>
      <c r="S46" t="n">
        <v>32.19</v>
      </c>
      <c r="T46" t="n">
        <v>3938.64</v>
      </c>
      <c r="U46" t="n">
        <v>0.67</v>
      </c>
      <c r="V46" t="n">
        <v>0.76</v>
      </c>
      <c r="W46" t="n">
        <v>1.47</v>
      </c>
      <c r="X46" t="n">
        <v>0.23</v>
      </c>
      <c r="Y46" t="n">
        <v>1</v>
      </c>
      <c r="Z46" t="n">
        <v>10</v>
      </c>
      <c r="AA46" t="n">
        <v>150.9958945278283</v>
      </c>
      <c r="AB46" t="n">
        <v>206.599244361606</v>
      </c>
      <c r="AC46" t="n">
        <v>186.8817024436538</v>
      </c>
      <c r="AD46" t="n">
        <v>150995.8945278283</v>
      </c>
      <c r="AE46" t="n">
        <v>206599.244361606</v>
      </c>
      <c r="AF46" t="n">
        <v>6.904969175325853e-06</v>
      </c>
      <c r="AG46" t="n">
        <v>4.19849537037037</v>
      </c>
      <c r="AH46" t="n">
        <v>186881.7024436537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6.8992</v>
      </c>
      <c r="E47" t="n">
        <v>14.49</v>
      </c>
      <c r="F47" t="n">
        <v>11.75</v>
      </c>
      <c r="G47" t="n">
        <v>78.36</v>
      </c>
      <c r="H47" t="n">
        <v>1.12</v>
      </c>
      <c r="I47" t="n">
        <v>9</v>
      </c>
      <c r="J47" t="n">
        <v>193.72</v>
      </c>
      <c r="K47" t="n">
        <v>52.44</v>
      </c>
      <c r="L47" t="n">
        <v>12.25</v>
      </c>
      <c r="M47" t="n">
        <v>7</v>
      </c>
      <c r="N47" t="n">
        <v>39.02</v>
      </c>
      <c r="O47" t="n">
        <v>24125.85</v>
      </c>
      <c r="P47" t="n">
        <v>132.53</v>
      </c>
      <c r="Q47" t="n">
        <v>460.69</v>
      </c>
      <c r="R47" t="n">
        <v>47.49</v>
      </c>
      <c r="S47" t="n">
        <v>32.19</v>
      </c>
      <c r="T47" t="n">
        <v>3744.19</v>
      </c>
      <c r="U47" t="n">
        <v>0.68</v>
      </c>
      <c r="V47" t="n">
        <v>0.76</v>
      </c>
      <c r="W47" t="n">
        <v>1.46</v>
      </c>
      <c r="X47" t="n">
        <v>0.22</v>
      </c>
      <c r="Y47" t="n">
        <v>1</v>
      </c>
      <c r="Z47" t="n">
        <v>10</v>
      </c>
      <c r="AA47" t="n">
        <v>150.9097067755861</v>
      </c>
      <c r="AB47" t="n">
        <v>206.481318476653</v>
      </c>
      <c r="AC47" t="n">
        <v>186.7750312396506</v>
      </c>
      <c r="AD47" t="n">
        <v>150909.7067755861</v>
      </c>
      <c r="AE47" t="n">
        <v>206481.318476653</v>
      </c>
      <c r="AF47" t="n">
        <v>6.910177449145362e-06</v>
      </c>
      <c r="AG47" t="n">
        <v>4.192708333333333</v>
      </c>
      <c r="AH47" t="n">
        <v>186775.0312396506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6.8919</v>
      </c>
      <c r="E48" t="n">
        <v>14.51</v>
      </c>
      <c r="F48" t="n">
        <v>11.77</v>
      </c>
      <c r="G48" t="n">
        <v>78.45999999999999</v>
      </c>
      <c r="H48" t="n">
        <v>1.14</v>
      </c>
      <c r="I48" t="n">
        <v>9</v>
      </c>
      <c r="J48" t="n">
        <v>194.1</v>
      </c>
      <c r="K48" t="n">
        <v>52.44</v>
      </c>
      <c r="L48" t="n">
        <v>12.5</v>
      </c>
      <c r="M48" t="n">
        <v>7</v>
      </c>
      <c r="N48" t="n">
        <v>39.16</v>
      </c>
      <c r="O48" t="n">
        <v>24173.41</v>
      </c>
      <c r="P48" t="n">
        <v>132.86</v>
      </c>
      <c r="Q48" t="n">
        <v>460.7</v>
      </c>
      <c r="R48" t="n">
        <v>48.16</v>
      </c>
      <c r="S48" t="n">
        <v>32.19</v>
      </c>
      <c r="T48" t="n">
        <v>4078.49</v>
      </c>
      <c r="U48" t="n">
        <v>0.67</v>
      </c>
      <c r="V48" t="n">
        <v>0.76</v>
      </c>
      <c r="W48" t="n">
        <v>1.46</v>
      </c>
      <c r="X48" t="n">
        <v>0.23</v>
      </c>
      <c r="Y48" t="n">
        <v>1</v>
      </c>
      <c r="Z48" t="n">
        <v>10</v>
      </c>
      <c r="AA48" t="n">
        <v>151.1265055689359</v>
      </c>
      <c r="AB48" t="n">
        <v>206.7779521502018</v>
      </c>
      <c r="AC48" t="n">
        <v>187.043354611724</v>
      </c>
      <c r="AD48" t="n">
        <v>151126.5055689359</v>
      </c>
      <c r="AE48" t="n">
        <v>206777.9521502018</v>
      </c>
      <c r="AF48" t="n">
        <v>6.902865833975666e-06</v>
      </c>
      <c r="AG48" t="n">
        <v>4.19849537037037</v>
      </c>
      <c r="AH48" t="n">
        <v>187043.354611724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6.8958</v>
      </c>
      <c r="E49" t="n">
        <v>14.5</v>
      </c>
      <c r="F49" t="n">
        <v>11.76</v>
      </c>
      <c r="G49" t="n">
        <v>78.41</v>
      </c>
      <c r="H49" t="n">
        <v>1.16</v>
      </c>
      <c r="I49" t="n">
        <v>9</v>
      </c>
      <c r="J49" t="n">
        <v>194.49</v>
      </c>
      <c r="K49" t="n">
        <v>52.44</v>
      </c>
      <c r="L49" t="n">
        <v>12.75</v>
      </c>
      <c r="M49" t="n">
        <v>7</v>
      </c>
      <c r="N49" t="n">
        <v>39.3</v>
      </c>
      <c r="O49" t="n">
        <v>24221.02</v>
      </c>
      <c r="P49" t="n">
        <v>131.92</v>
      </c>
      <c r="Q49" t="n">
        <v>460.69</v>
      </c>
      <c r="R49" t="n">
        <v>47.87</v>
      </c>
      <c r="S49" t="n">
        <v>32.19</v>
      </c>
      <c r="T49" t="n">
        <v>3933.84</v>
      </c>
      <c r="U49" t="n">
        <v>0.67</v>
      </c>
      <c r="V49" t="n">
        <v>0.76</v>
      </c>
      <c r="W49" t="n">
        <v>1.46</v>
      </c>
      <c r="X49" t="n">
        <v>0.23</v>
      </c>
      <c r="Y49" t="n">
        <v>1</v>
      </c>
      <c r="Z49" t="n">
        <v>10</v>
      </c>
      <c r="AA49" t="n">
        <v>150.7438559138837</v>
      </c>
      <c r="AB49" t="n">
        <v>206.2543940108482</v>
      </c>
      <c r="AC49" t="n">
        <v>186.5697641263717</v>
      </c>
      <c r="AD49" t="n">
        <v>150743.8559138837</v>
      </c>
      <c r="AE49" t="n">
        <v>206254.3940108482</v>
      </c>
      <c r="AF49" t="n">
        <v>6.906772039340298e-06</v>
      </c>
      <c r="AG49" t="n">
        <v>4.195601851851852</v>
      </c>
      <c r="AH49" t="n">
        <v>186569.7641263717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6.8926</v>
      </c>
      <c r="E50" t="n">
        <v>14.51</v>
      </c>
      <c r="F50" t="n">
        <v>11.77</v>
      </c>
      <c r="G50" t="n">
        <v>78.45</v>
      </c>
      <c r="H50" t="n">
        <v>1.18</v>
      </c>
      <c r="I50" t="n">
        <v>9</v>
      </c>
      <c r="J50" t="n">
        <v>194.88</v>
      </c>
      <c r="K50" t="n">
        <v>52.44</v>
      </c>
      <c r="L50" t="n">
        <v>13</v>
      </c>
      <c r="M50" t="n">
        <v>7</v>
      </c>
      <c r="N50" t="n">
        <v>39.43</v>
      </c>
      <c r="O50" t="n">
        <v>24268.67</v>
      </c>
      <c r="P50" t="n">
        <v>131.25</v>
      </c>
      <c r="Q50" t="n">
        <v>460.69</v>
      </c>
      <c r="R50" t="n">
        <v>48.15</v>
      </c>
      <c r="S50" t="n">
        <v>32.19</v>
      </c>
      <c r="T50" t="n">
        <v>4073.94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150.5549048920584</v>
      </c>
      <c r="AB50" t="n">
        <v>205.9958628868563</v>
      </c>
      <c r="AC50" t="n">
        <v>186.3359068500028</v>
      </c>
      <c r="AD50" t="n">
        <v>150554.9048920584</v>
      </c>
      <c r="AE50" t="n">
        <v>205995.8628868563</v>
      </c>
      <c r="AF50" t="n">
        <v>6.903566947759061e-06</v>
      </c>
      <c r="AG50" t="n">
        <v>4.19849537037037</v>
      </c>
      <c r="AH50" t="n">
        <v>186335.9068500028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6.9277</v>
      </c>
      <c r="E51" t="n">
        <v>14.43</v>
      </c>
      <c r="F51" t="n">
        <v>11.73</v>
      </c>
      <c r="G51" t="n">
        <v>87.97</v>
      </c>
      <c r="H51" t="n">
        <v>1.2</v>
      </c>
      <c r="I51" t="n">
        <v>8</v>
      </c>
      <c r="J51" t="n">
        <v>195.26</v>
      </c>
      <c r="K51" t="n">
        <v>52.44</v>
      </c>
      <c r="L51" t="n">
        <v>13.25</v>
      </c>
      <c r="M51" t="n">
        <v>6</v>
      </c>
      <c r="N51" t="n">
        <v>39.57</v>
      </c>
      <c r="O51" t="n">
        <v>24316.37</v>
      </c>
      <c r="P51" t="n">
        <v>129.43</v>
      </c>
      <c r="Q51" t="n">
        <v>460.69</v>
      </c>
      <c r="R51" t="n">
        <v>46.74</v>
      </c>
      <c r="S51" t="n">
        <v>32.19</v>
      </c>
      <c r="T51" t="n">
        <v>3372.2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149.5274251376815</v>
      </c>
      <c r="AB51" t="n">
        <v>204.5900197577109</v>
      </c>
      <c r="AC51" t="n">
        <v>185.0642354159894</v>
      </c>
      <c r="AD51" t="n">
        <v>149527.4251376815</v>
      </c>
      <c r="AE51" t="n">
        <v>204590.0197577109</v>
      </c>
      <c r="AF51" t="n">
        <v>6.938722796040747e-06</v>
      </c>
      <c r="AG51" t="n">
        <v>4.175347222222222</v>
      </c>
      <c r="AH51" t="n">
        <v>185064.2354159894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6.9289</v>
      </c>
      <c r="E52" t="n">
        <v>14.43</v>
      </c>
      <c r="F52" t="n">
        <v>11.73</v>
      </c>
      <c r="G52" t="n">
        <v>87.95</v>
      </c>
      <c r="H52" t="n">
        <v>1.22</v>
      </c>
      <c r="I52" t="n">
        <v>8</v>
      </c>
      <c r="J52" t="n">
        <v>195.65</v>
      </c>
      <c r="K52" t="n">
        <v>52.44</v>
      </c>
      <c r="L52" t="n">
        <v>13.5</v>
      </c>
      <c r="M52" t="n">
        <v>6</v>
      </c>
      <c r="N52" t="n">
        <v>39.71</v>
      </c>
      <c r="O52" t="n">
        <v>24364.12</v>
      </c>
      <c r="P52" t="n">
        <v>129.35</v>
      </c>
      <c r="Q52" t="n">
        <v>460.71</v>
      </c>
      <c r="R52" t="n">
        <v>46.79</v>
      </c>
      <c r="S52" t="n">
        <v>32.19</v>
      </c>
      <c r="T52" t="n">
        <v>3395.64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149.488447513475</v>
      </c>
      <c r="AB52" t="n">
        <v>204.5366888527001</v>
      </c>
      <c r="AC52" t="n">
        <v>185.0159943377024</v>
      </c>
      <c r="AD52" t="n">
        <v>149488.447513475</v>
      </c>
      <c r="AE52" t="n">
        <v>204536.6888527001</v>
      </c>
      <c r="AF52" t="n">
        <v>6.939924705383711e-06</v>
      </c>
      <c r="AG52" t="n">
        <v>4.175347222222222</v>
      </c>
      <c r="AH52" t="n">
        <v>185015.9943377024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6.93</v>
      </c>
      <c r="E53" t="n">
        <v>14.43</v>
      </c>
      <c r="F53" t="n">
        <v>11.72</v>
      </c>
      <c r="G53" t="n">
        <v>87.94</v>
      </c>
      <c r="H53" t="n">
        <v>1.25</v>
      </c>
      <c r="I53" t="n">
        <v>8</v>
      </c>
      <c r="J53" t="n">
        <v>196.04</v>
      </c>
      <c r="K53" t="n">
        <v>52.44</v>
      </c>
      <c r="L53" t="n">
        <v>13.75</v>
      </c>
      <c r="M53" t="n">
        <v>6</v>
      </c>
      <c r="N53" t="n">
        <v>39.84</v>
      </c>
      <c r="O53" t="n">
        <v>24411.91</v>
      </c>
      <c r="P53" t="n">
        <v>129.05</v>
      </c>
      <c r="Q53" t="n">
        <v>460.69</v>
      </c>
      <c r="R53" t="n">
        <v>46.74</v>
      </c>
      <c r="S53" t="n">
        <v>32.19</v>
      </c>
      <c r="T53" t="n">
        <v>3370.26</v>
      </c>
      <c r="U53" t="n">
        <v>0.6899999999999999</v>
      </c>
      <c r="V53" t="n">
        <v>0.76</v>
      </c>
      <c r="W53" t="n">
        <v>1.46</v>
      </c>
      <c r="X53" t="n">
        <v>0.19</v>
      </c>
      <c r="Y53" t="n">
        <v>1</v>
      </c>
      <c r="Z53" t="n">
        <v>10</v>
      </c>
      <c r="AA53" t="n">
        <v>149.3577441675648</v>
      </c>
      <c r="AB53" t="n">
        <v>204.3578547686012</v>
      </c>
      <c r="AC53" t="n">
        <v>184.8542279275946</v>
      </c>
      <c r="AD53" t="n">
        <v>149357.7441675648</v>
      </c>
      <c r="AE53" t="n">
        <v>204357.8547686012</v>
      </c>
      <c r="AF53" t="n">
        <v>6.94102645561476e-06</v>
      </c>
      <c r="AG53" t="n">
        <v>4.175347222222222</v>
      </c>
      <c r="AH53" t="n">
        <v>184854.2279275946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6.9275</v>
      </c>
      <c r="E54" t="n">
        <v>14.44</v>
      </c>
      <c r="F54" t="n">
        <v>11.73</v>
      </c>
      <c r="G54" t="n">
        <v>87.98</v>
      </c>
      <c r="H54" t="n">
        <v>1.27</v>
      </c>
      <c r="I54" t="n">
        <v>8</v>
      </c>
      <c r="J54" t="n">
        <v>196.42</v>
      </c>
      <c r="K54" t="n">
        <v>52.44</v>
      </c>
      <c r="L54" t="n">
        <v>14</v>
      </c>
      <c r="M54" t="n">
        <v>6</v>
      </c>
      <c r="N54" t="n">
        <v>39.98</v>
      </c>
      <c r="O54" t="n">
        <v>24459.75</v>
      </c>
      <c r="P54" t="n">
        <v>128.75</v>
      </c>
      <c r="Q54" t="n">
        <v>460.71</v>
      </c>
      <c r="R54" t="n">
        <v>46.94</v>
      </c>
      <c r="S54" t="n">
        <v>32.19</v>
      </c>
      <c r="T54" t="n">
        <v>3474.36</v>
      </c>
      <c r="U54" t="n">
        <v>0.6899999999999999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149.2918542326442</v>
      </c>
      <c r="AB54" t="n">
        <v>204.2677012527841</v>
      </c>
      <c r="AC54" t="n">
        <v>184.7726785367958</v>
      </c>
      <c r="AD54" t="n">
        <v>149291.8542326442</v>
      </c>
      <c r="AE54" t="n">
        <v>204267.7012527841</v>
      </c>
      <c r="AF54" t="n">
        <v>6.93852247781692e-06</v>
      </c>
      <c r="AG54" t="n">
        <v>4.17824074074074</v>
      </c>
      <c r="AH54" t="n">
        <v>184772.6785367958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6.9296</v>
      </c>
      <c r="E55" t="n">
        <v>14.43</v>
      </c>
      <c r="F55" t="n">
        <v>11.73</v>
      </c>
      <c r="G55" t="n">
        <v>87.94</v>
      </c>
      <c r="H55" t="n">
        <v>1.29</v>
      </c>
      <c r="I55" t="n">
        <v>8</v>
      </c>
      <c r="J55" t="n">
        <v>196.81</v>
      </c>
      <c r="K55" t="n">
        <v>52.44</v>
      </c>
      <c r="L55" t="n">
        <v>14.25</v>
      </c>
      <c r="M55" t="n">
        <v>6</v>
      </c>
      <c r="N55" t="n">
        <v>40.12</v>
      </c>
      <c r="O55" t="n">
        <v>24507.64</v>
      </c>
      <c r="P55" t="n">
        <v>128.32</v>
      </c>
      <c r="Q55" t="n">
        <v>460.69</v>
      </c>
      <c r="R55" t="n">
        <v>46.81</v>
      </c>
      <c r="S55" t="n">
        <v>32.19</v>
      </c>
      <c r="T55" t="n">
        <v>3409.67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149.1225025529206</v>
      </c>
      <c r="AB55" t="n">
        <v>204.0359868133176</v>
      </c>
      <c r="AC55" t="n">
        <v>184.5630785982187</v>
      </c>
      <c r="AD55" t="n">
        <v>149122.5025529206</v>
      </c>
      <c r="AE55" t="n">
        <v>204035.9868133176</v>
      </c>
      <c r="AF55" t="n">
        <v>6.940625819167106e-06</v>
      </c>
      <c r="AG55" t="n">
        <v>4.175347222222222</v>
      </c>
      <c r="AH55" t="n">
        <v>184563.0785982187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6.9287</v>
      </c>
      <c r="E56" t="n">
        <v>14.43</v>
      </c>
      <c r="F56" t="n">
        <v>11.73</v>
      </c>
      <c r="G56" t="n">
        <v>87.95999999999999</v>
      </c>
      <c r="H56" t="n">
        <v>1.31</v>
      </c>
      <c r="I56" t="n">
        <v>8</v>
      </c>
      <c r="J56" t="n">
        <v>197.2</v>
      </c>
      <c r="K56" t="n">
        <v>52.44</v>
      </c>
      <c r="L56" t="n">
        <v>14.5</v>
      </c>
      <c r="M56" t="n">
        <v>6</v>
      </c>
      <c r="N56" t="n">
        <v>40.26</v>
      </c>
      <c r="O56" t="n">
        <v>24555.57</v>
      </c>
      <c r="P56" t="n">
        <v>126.99</v>
      </c>
      <c r="Q56" t="n">
        <v>460.69</v>
      </c>
      <c r="R56" t="n">
        <v>46.79</v>
      </c>
      <c r="S56" t="n">
        <v>32.19</v>
      </c>
      <c r="T56" t="n">
        <v>3395.93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148.6664673002315</v>
      </c>
      <c r="AB56" t="n">
        <v>203.4120192617332</v>
      </c>
      <c r="AC56" t="n">
        <v>183.9986616340134</v>
      </c>
      <c r="AD56" t="n">
        <v>148666.4673002315</v>
      </c>
      <c r="AE56" t="n">
        <v>203412.0192617332</v>
      </c>
      <c r="AF56" t="n">
        <v>6.939724387159884e-06</v>
      </c>
      <c r="AG56" t="n">
        <v>4.175347222222222</v>
      </c>
      <c r="AH56" t="n">
        <v>183998.6616340133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6.9205</v>
      </c>
      <c r="E57" t="n">
        <v>14.45</v>
      </c>
      <c r="F57" t="n">
        <v>11.74</v>
      </c>
      <c r="G57" t="n">
        <v>88.09</v>
      </c>
      <c r="H57" t="n">
        <v>1.33</v>
      </c>
      <c r="I57" t="n">
        <v>8</v>
      </c>
      <c r="J57" t="n">
        <v>197.59</v>
      </c>
      <c r="K57" t="n">
        <v>52.44</v>
      </c>
      <c r="L57" t="n">
        <v>14.75</v>
      </c>
      <c r="M57" t="n">
        <v>6</v>
      </c>
      <c r="N57" t="n">
        <v>40.4</v>
      </c>
      <c r="O57" t="n">
        <v>24603.55</v>
      </c>
      <c r="P57" t="n">
        <v>126.02</v>
      </c>
      <c r="Q57" t="n">
        <v>460.69</v>
      </c>
      <c r="R57" t="n">
        <v>47.29</v>
      </c>
      <c r="S57" t="n">
        <v>32.19</v>
      </c>
      <c r="T57" t="n">
        <v>3648.78</v>
      </c>
      <c r="U57" t="n">
        <v>0.68</v>
      </c>
      <c r="V57" t="n">
        <v>0.76</v>
      </c>
      <c r="W57" t="n">
        <v>1.46</v>
      </c>
      <c r="X57" t="n">
        <v>0.21</v>
      </c>
      <c r="Y57" t="n">
        <v>1</v>
      </c>
      <c r="Z57" t="n">
        <v>10</v>
      </c>
      <c r="AA57" t="n">
        <v>148.4179554074706</v>
      </c>
      <c r="AB57" t="n">
        <v>203.071994326487</v>
      </c>
      <c r="AC57" t="n">
        <v>183.6910882013589</v>
      </c>
      <c r="AD57" t="n">
        <v>148417.9554074706</v>
      </c>
      <c r="AE57" t="n">
        <v>203071.994326487</v>
      </c>
      <c r="AF57" t="n">
        <v>6.931511339982965e-06</v>
      </c>
      <c r="AG57" t="n">
        <v>4.181134259259259</v>
      </c>
      <c r="AH57" t="n">
        <v>183691.0882013589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6.9505</v>
      </c>
      <c r="E58" t="n">
        <v>14.39</v>
      </c>
      <c r="F58" t="n">
        <v>11.72</v>
      </c>
      <c r="G58" t="n">
        <v>100.44</v>
      </c>
      <c r="H58" t="n">
        <v>1.35</v>
      </c>
      <c r="I58" t="n">
        <v>7</v>
      </c>
      <c r="J58" t="n">
        <v>197.98</v>
      </c>
      <c r="K58" t="n">
        <v>52.44</v>
      </c>
      <c r="L58" t="n">
        <v>15</v>
      </c>
      <c r="M58" t="n">
        <v>5</v>
      </c>
      <c r="N58" t="n">
        <v>40.54</v>
      </c>
      <c r="O58" t="n">
        <v>24651.58</v>
      </c>
      <c r="P58" t="n">
        <v>125.42</v>
      </c>
      <c r="Q58" t="n">
        <v>460.69</v>
      </c>
      <c r="R58" t="n">
        <v>46.62</v>
      </c>
      <c r="S58" t="n">
        <v>32.19</v>
      </c>
      <c r="T58" t="n">
        <v>3317.02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147.9068471412122</v>
      </c>
      <c r="AB58" t="n">
        <v>202.3726734480873</v>
      </c>
      <c r="AC58" t="n">
        <v>183.0585095260905</v>
      </c>
      <c r="AD58" t="n">
        <v>147906.8471412122</v>
      </c>
      <c r="AE58" t="n">
        <v>202372.6734480873</v>
      </c>
      <c r="AF58" t="n">
        <v>6.961559073557056e-06</v>
      </c>
      <c r="AG58" t="n">
        <v>4.163773148148148</v>
      </c>
      <c r="AH58" t="n">
        <v>183058.5095260905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6.9592</v>
      </c>
      <c r="E59" t="n">
        <v>14.37</v>
      </c>
      <c r="F59" t="n">
        <v>11.7</v>
      </c>
      <c r="G59" t="n">
        <v>100.29</v>
      </c>
      <c r="H59" t="n">
        <v>1.36</v>
      </c>
      <c r="I59" t="n">
        <v>7</v>
      </c>
      <c r="J59" t="n">
        <v>198.37</v>
      </c>
      <c r="K59" t="n">
        <v>52.44</v>
      </c>
      <c r="L59" t="n">
        <v>15.25</v>
      </c>
      <c r="M59" t="n">
        <v>5</v>
      </c>
      <c r="N59" t="n">
        <v>40.68</v>
      </c>
      <c r="O59" t="n">
        <v>24699.65</v>
      </c>
      <c r="P59" t="n">
        <v>125.18</v>
      </c>
      <c r="Q59" t="n">
        <v>460.69</v>
      </c>
      <c r="R59" t="n">
        <v>45.91</v>
      </c>
      <c r="S59" t="n">
        <v>32.19</v>
      </c>
      <c r="T59" t="n">
        <v>2964.76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147.7140618866441</v>
      </c>
      <c r="AB59" t="n">
        <v>202.1088961577022</v>
      </c>
      <c r="AC59" t="n">
        <v>182.8199067700859</v>
      </c>
      <c r="AD59" t="n">
        <v>147714.061886644</v>
      </c>
      <c r="AE59" t="n">
        <v>202108.8961577022</v>
      </c>
      <c r="AF59" t="n">
        <v>6.970272916293541e-06</v>
      </c>
      <c r="AG59" t="n">
        <v>4.157986111111111</v>
      </c>
      <c r="AH59" t="n">
        <v>182819.9067700859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6.9541</v>
      </c>
      <c r="E60" t="n">
        <v>14.38</v>
      </c>
      <c r="F60" t="n">
        <v>11.71</v>
      </c>
      <c r="G60" t="n">
        <v>100.38</v>
      </c>
      <c r="H60" t="n">
        <v>1.38</v>
      </c>
      <c r="I60" t="n">
        <v>7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125.18</v>
      </c>
      <c r="Q60" t="n">
        <v>460.69</v>
      </c>
      <c r="R60" t="n">
        <v>46.2</v>
      </c>
      <c r="S60" t="n">
        <v>32.19</v>
      </c>
      <c r="T60" t="n">
        <v>3109.89</v>
      </c>
      <c r="U60" t="n">
        <v>0.7</v>
      </c>
      <c r="V60" t="n">
        <v>0.76</v>
      </c>
      <c r="W60" t="n">
        <v>1.46</v>
      </c>
      <c r="X60" t="n">
        <v>0.18</v>
      </c>
      <c r="Y60" t="n">
        <v>1</v>
      </c>
      <c r="Z60" t="n">
        <v>10</v>
      </c>
      <c r="AA60" t="n">
        <v>147.775355478682</v>
      </c>
      <c r="AB60" t="n">
        <v>202.1927607544108</v>
      </c>
      <c r="AC60" t="n">
        <v>182.8957674473893</v>
      </c>
      <c r="AD60" t="n">
        <v>147775.355478682</v>
      </c>
      <c r="AE60" t="n">
        <v>202192.7607544108</v>
      </c>
      <c r="AF60" t="n">
        <v>6.965164801585946e-06</v>
      </c>
      <c r="AG60" t="n">
        <v>4.16087962962963</v>
      </c>
      <c r="AH60" t="n">
        <v>182895.7674473893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6.9564</v>
      </c>
      <c r="E61" t="n">
        <v>14.38</v>
      </c>
      <c r="F61" t="n">
        <v>11.71</v>
      </c>
      <c r="G61" t="n">
        <v>100.34</v>
      </c>
      <c r="H61" t="n">
        <v>1.4</v>
      </c>
      <c r="I61" t="n">
        <v>7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125.26</v>
      </c>
      <c r="Q61" t="n">
        <v>460.69</v>
      </c>
      <c r="R61" t="n">
        <v>45.93</v>
      </c>
      <c r="S61" t="n">
        <v>32.19</v>
      </c>
      <c r="T61" t="n">
        <v>2974.59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147.7826498986854</v>
      </c>
      <c r="AB61" t="n">
        <v>202.2027413016667</v>
      </c>
      <c r="AC61" t="n">
        <v>182.9047954652229</v>
      </c>
      <c r="AD61" t="n">
        <v>147782.6498986854</v>
      </c>
      <c r="AE61" t="n">
        <v>202202.7413016667</v>
      </c>
      <c r="AF61" t="n">
        <v>6.967468461159959e-06</v>
      </c>
      <c r="AG61" t="n">
        <v>4.16087962962963</v>
      </c>
      <c r="AH61" t="n">
        <v>182904.7954652229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6.9579</v>
      </c>
      <c r="E62" t="n">
        <v>14.37</v>
      </c>
      <c r="F62" t="n">
        <v>11.7</v>
      </c>
      <c r="G62" t="n">
        <v>100.31</v>
      </c>
      <c r="H62" t="n">
        <v>1.42</v>
      </c>
      <c r="I62" t="n">
        <v>7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125.04</v>
      </c>
      <c r="Q62" t="n">
        <v>460.79</v>
      </c>
      <c r="R62" t="n">
        <v>45.91</v>
      </c>
      <c r="S62" t="n">
        <v>32.19</v>
      </c>
      <c r="T62" t="n">
        <v>2962.78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147.6769808357599</v>
      </c>
      <c r="AB62" t="n">
        <v>202.058160227982</v>
      </c>
      <c r="AC62" t="n">
        <v>182.7740130062898</v>
      </c>
      <c r="AD62" t="n">
        <v>147676.9808357599</v>
      </c>
      <c r="AE62" t="n">
        <v>202058.160227982</v>
      </c>
      <c r="AF62" t="n">
        <v>6.968970847838664e-06</v>
      </c>
      <c r="AG62" t="n">
        <v>4.157986111111111</v>
      </c>
      <c r="AH62" t="n">
        <v>182774.0130062898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6.9571</v>
      </c>
      <c r="E63" t="n">
        <v>14.37</v>
      </c>
      <c r="F63" t="n">
        <v>11.7</v>
      </c>
      <c r="G63" t="n">
        <v>100.32</v>
      </c>
      <c r="H63" t="n">
        <v>1.44</v>
      </c>
      <c r="I63" t="n">
        <v>7</v>
      </c>
      <c r="J63" t="n">
        <v>199.93</v>
      </c>
      <c r="K63" t="n">
        <v>52.44</v>
      </c>
      <c r="L63" t="n">
        <v>16.25</v>
      </c>
      <c r="M63" t="n">
        <v>2</v>
      </c>
      <c r="N63" t="n">
        <v>41.24</v>
      </c>
      <c r="O63" t="n">
        <v>24892.44</v>
      </c>
      <c r="P63" t="n">
        <v>124.78</v>
      </c>
      <c r="Q63" t="n">
        <v>460.69</v>
      </c>
      <c r="R63" t="n">
        <v>45.96</v>
      </c>
      <c r="S63" t="n">
        <v>32.19</v>
      </c>
      <c r="T63" t="n">
        <v>2985.19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147.5937169134141</v>
      </c>
      <c r="AB63" t="n">
        <v>201.9442348560834</v>
      </c>
      <c r="AC63" t="n">
        <v>182.67096051199</v>
      </c>
      <c r="AD63" t="n">
        <v>147593.716913414</v>
      </c>
      <c r="AE63" t="n">
        <v>201944.2348560834</v>
      </c>
      <c r="AF63" t="n">
        <v>6.968169574943354e-06</v>
      </c>
      <c r="AG63" t="n">
        <v>4.157986111111111</v>
      </c>
      <c r="AH63" t="n">
        <v>182670.9605119899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6.9595</v>
      </c>
      <c r="E64" t="n">
        <v>14.37</v>
      </c>
      <c r="F64" t="n">
        <v>11.7</v>
      </c>
      <c r="G64" t="n">
        <v>100.28</v>
      </c>
      <c r="H64" t="n">
        <v>1.46</v>
      </c>
      <c r="I64" t="n">
        <v>7</v>
      </c>
      <c r="J64" t="n">
        <v>200.32</v>
      </c>
      <c r="K64" t="n">
        <v>52.44</v>
      </c>
      <c r="L64" t="n">
        <v>16.5</v>
      </c>
      <c r="M64" t="n">
        <v>2</v>
      </c>
      <c r="N64" t="n">
        <v>41.38</v>
      </c>
      <c r="O64" t="n">
        <v>24940.75</v>
      </c>
      <c r="P64" t="n">
        <v>124.07</v>
      </c>
      <c r="Q64" t="n">
        <v>460.69</v>
      </c>
      <c r="R64" t="n">
        <v>45.73</v>
      </c>
      <c r="S64" t="n">
        <v>32.19</v>
      </c>
      <c r="T64" t="n">
        <v>2871.3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147.3256287232306</v>
      </c>
      <c r="AB64" t="n">
        <v>201.5774247670585</v>
      </c>
      <c r="AC64" t="n">
        <v>182.3391582630402</v>
      </c>
      <c r="AD64" t="n">
        <v>147325.6287232306</v>
      </c>
      <c r="AE64" t="n">
        <v>201577.4247670585</v>
      </c>
      <c r="AF64" t="n">
        <v>6.970573393629282e-06</v>
      </c>
      <c r="AG64" t="n">
        <v>4.157986111111111</v>
      </c>
      <c r="AH64" t="n">
        <v>182339.1582630402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6.9572</v>
      </c>
      <c r="E65" t="n">
        <v>14.37</v>
      </c>
      <c r="F65" t="n">
        <v>11.7</v>
      </c>
      <c r="G65" t="n">
        <v>100.32</v>
      </c>
      <c r="H65" t="n">
        <v>1.48</v>
      </c>
      <c r="I65" t="n">
        <v>7</v>
      </c>
      <c r="J65" t="n">
        <v>200.72</v>
      </c>
      <c r="K65" t="n">
        <v>52.44</v>
      </c>
      <c r="L65" t="n">
        <v>16.75</v>
      </c>
      <c r="M65" t="n">
        <v>2</v>
      </c>
      <c r="N65" t="n">
        <v>41.52</v>
      </c>
      <c r="O65" t="n">
        <v>24989.11</v>
      </c>
      <c r="P65" t="n">
        <v>124.03</v>
      </c>
      <c r="Q65" t="n">
        <v>460.72</v>
      </c>
      <c r="R65" t="n">
        <v>45.97</v>
      </c>
      <c r="S65" t="n">
        <v>32.19</v>
      </c>
      <c r="T65" t="n">
        <v>2993.72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147.3320923372175</v>
      </c>
      <c r="AB65" t="n">
        <v>201.5862685688699</v>
      </c>
      <c r="AC65" t="n">
        <v>182.3471580248191</v>
      </c>
      <c r="AD65" t="n">
        <v>147332.0923372175</v>
      </c>
      <c r="AE65" t="n">
        <v>201586.2685688699</v>
      </c>
      <c r="AF65" t="n">
        <v>6.968269734055269e-06</v>
      </c>
      <c r="AG65" t="n">
        <v>4.157986111111111</v>
      </c>
      <c r="AH65" t="n">
        <v>182347.1580248191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6.9565</v>
      </c>
      <c r="E66" t="n">
        <v>14.38</v>
      </c>
      <c r="F66" t="n">
        <v>11.71</v>
      </c>
      <c r="G66" t="n">
        <v>100.33</v>
      </c>
      <c r="H66" t="n">
        <v>1.5</v>
      </c>
      <c r="I66" t="n">
        <v>7</v>
      </c>
      <c r="J66" t="n">
        <v>201.11</v>
      </c>
      <c r="K66" t="n">
        <v>52.44</v>
      </c>
      <c r="L66" t="n">
        <v>17</v>
      </c>
      <c r="M66" t="n">
        <v>2</v>
      </c>
      <c r="N66" t="n">
        <v>41.67</v>
      </c>
      <c r="O66" t="n">
        <v>25037.53</v>
      </c>
      <c r="P66" t="n">
        <v>123.91</v>
      </c>
      <c r="Q66" t="n">
        <v>460.69</v>
      </c>
      <c r="R66" t="n">
        <v>45.99</v>
      </c>
      <c r="S66" t="n">
        <v>32.19</v>
      </c>
      <c r="T66" t="n">
        <v>3000.16</v>
      </c>
      <c r="U66" t="n">
        <v>0.7</v>
      </c>
      <c r="V66" t="n">
        <v>0.76</v>
      </c>
      <c r="W66" t="n">
        <v>1.46</v>
      </c>
      <c r="X66" t="n">
        <v>0.17</v>
      </c>
      <c r="Y66" t="n">
        <v>1</v>
      </c>
      <c r="Z66" t="n">
        <v>10</v>
      </c>
      <c r="AA66" t="n">
        <v>147.3123872168768</v>
      </c>
      <c r="AB66" t="n">
        <v>201.5593071538911</v>
      </c>
      <c r="AC66" t="n">
        <v>182.3227697694454</v>
      </c>
      <c r="AD66" t="n">
        <v>147312.3872168768</v>
      </c>
      <c r="AE66" t="n">
        <v>201559.3071538911</v>
      </c>
      <c r="AF66" t="n">
        <v>6.967568620271873e-06</v>
      </c>
      <c r="AG66" t="n">
        <v>4.16087962962963</v>
      </c>
      <c r="AH66" t="n">
        <v>182322.7697694454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6.9585</v>
      </c>
      <c r="E67" t="n">
        <v>14.37</v>
      </c>
      <c r="F67" t="n">
        <v>11.7</v>
      </c>
      <c r="G67" t="n">
        <v>100.3</v>
      </c>
      <c r="H67" t="n">
        <v>1.52</v>
      </c>
      <c r="I67" t="n">
        <v>7</v>
      </c>
      <c r="J67" t="n">
        <v>201.5</v>
      </c>
      <c r="K67" t="n">
        <v>52.44</v>
      </c>
      <c r="L67" t="n">
        <v>17.25</v>
      </c>
      <c r="M67" t="n">
        <v>2</v>
      </c>
      <c r="N67" t="n">
        <v>41.81</v>
      </c>
      <c r="O67" t="n">
        <v>25085.99</v>
      </c>
      <c r="P67" t="n">
        <v>123.47</v>
      </c>
      <c r="Q67" t="n">
        <v>460.69</v>
      </c>
      <c r="R67" t="n">
        <v>45.89</v>
      </c>
      <c r="S67" t="n">
        <v>32.19</v>
      </c>
      <c r="T67" t="n">
        <v>2951.01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147.1259342611917</v>
      </c>
      <c r="AB67" t="n">
        <v>201.304193994199</v>
      </c>
      <c r="AC67" t="n">
        <v>182.0920042516606</v>
      </c>
      <c r="AD67" t="n">
        <v>147125.9342611917</v>
      </c>
      <c r="AE67" t="n">
        <v>201304.193994199</v>
      </c>
      <c r="AF67" t="n">
        <v>6.969571802510145e-06</v>
      </c>
      <c r="AG67" t="n">
        <v>4.157986111111111</v>
      </c>
      <c r="AH67" t="n">
        <v>182092.0042516606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6.9571</v>
      </c>
      <c r="E68" t="n">
        <v>14.37</v>
      </c>
      <c r="F68" t="n">
        <v>11.7</v>
      </c>
      <c r="G68" t="n">
        <v>100.32</v>
      </c>
      <c r="H68" t="n">
        <v>1.54</v>
      </c>
      <c r="I68" t="n">
        <v>7</v>
      </c>
      <c r="J68" t="n">
        <v>201.9</v>
      </c>
      <c r="K68" t="n">
        <v>52.44</v>
      </c>
      <c r="L68" t="n">
        <v>17.5</v>
      </c>
      <c r="M68" t="n">
        <v>1</v>
      </c>
      <c r="N68" t="n">
        <v>41.95</v>
      </c>
      <c r="O68" t="n">
        <v>25134.5</v>
      </c>
      <c r="P68" t="n">
        <v>123.25</v>
      </c>
      <c r="Q68" t="n">
        <v>460.69</v>
      </c>
      <c r="R68" t="n">
        <v>45.92</v>
      </c>
      <c r="S68" t="n">
        <v>32.19</v>
      </c>
      <c r="T68" t="n">
        <v>2968.74</v>
      </c>
      <c r="U68" t="n">
        <v>0.7</v>
      </c>
      <c r="V68" t="n">
        <v>0.76</v>
      </c>
      <c r="W68" t="n">
        <v>1.46</v>
      </c>
      <c r="X68" t="n">
        <v>0.17</v>
      </c>
      <c r="Y68" t="n">
        <v>1</v>
      </c>
      <c r="Z68" t="n">
        <v>10</v>
      </c>
      <c r="AA68" t="n">
        <v>147.0618096782828</v>
      </c>
      <c r="AB68" t="n">
        <v>201.2164559108861</v>
      </c>
      <c r="AC68" t="n">
        <v>182.0126397678779</v>
      </c>
      <c r="AD68" t="n">
        <v>147061.8096782828</v>
      </c>
      <c r="AE68" t="n">
        <v>201216.4559108861</v>
      </c>
      <c r="AF68" t="n">
        <v>6.968169574943354e-06</v>
      </c>
      <c r="AG68" t="n">
        <v>4.157986111111111</v>
      </c>
      <c r="AH68" t="n">
        <v>182012.6397678779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6.9587</v>
      </c>
      <c r="E69" t="n">
        <v>14.37</v>
      </c>
      <c r="F69" t="n">
        <v>11.7</v>
      </c>
      <c r="G69" t="n">
        <v>100.3</v>
      </c>
      <c r="H69" t="n">
        <v>1.56</v>
      </c>
      <c r="I69" t="n">
        <v>7</v>
      </c>
      <c r="J69" t="n">
        <v>202.29</v>
      </c>
      <c r="K69" t="n">
        <v>52.44</v>
      </c>
      <c r="L69" t="n">
        <v>17.75</v>
      </c>
      <c r="M69" t="n">
        <v>1</v>
      </c>
      <c r="N69" t="n">
        <v>42.1</v>
      </c>
      <c r="O69" t="n">
        <v>25183.06</v>
      </c>
      <c r="P69" t="n">
        <v>122.87</v>
      </c>
      <c r="Q69" t="n">
        <v>460.69</v>
      </c>
      <c r="R69" t="n">
        <v>45.91</v>
      </c>
      <c r="S69" t="n">
        <v>32.19</v>
      </c>
      <c r="T69" t="n">
        <v>2959.98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  <c r="AA69" t="n">
        <v>146.9156260111285</v>
      </c>
      <c r="AB69" t="n">
        <v>201.0164409683175</v>
      </c>
      <c r="AC69" t="n">
        <v>181.8317139707052</v>
      </c>
      <c r="AD69" t="n">
        <v>146915.6260111285</v>
      </c>
      <c r="AE69" t="n">
        <v>201016.4409683175</v>
      </c>
      <c r="AF69" t="n">
        <v>6.969772120733974e-06</v>
      </c>
      <c r="AG69" t="n">
        <v>4.157986111111111</v>
      </c>
      <c r="AH69" t="n">
        <v>181831.7139707052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6.9572</v>
      </c>
      <c r="E70" t="n">
        <v>14.37</v>
      </c>
      <c r="F70" t="n">
        <v>11.7</v>
      </c>
      <c r="G70" t="n">
        <v>100.32</v>
      </c>
      <c r="H70" t="n">
        <v>1.58</v>
      </c>
      <c r="I70" t="n">
        <v>7</v>
      </c>
      <c r="J70" t="n">
        <v>202.68</v>
      </c>
      <c r="K70" t="n">
        <v>52.44</v>
      </c>
      <c r="L70" t="n">
        <v>18</v>
      </c>
      <c r="M70" t="n">
        <v>0</v>
      </c>
      <c r="N70" t="n">
        <v>42.24</v>
      </c>
      <c r="O70" t="n">
        <v>25231.66</v>
      </c>
      <c r="P70" t="n">
        <v>123.08</v>
      </c>
      <c r="Q70" t="n">
        <v>460.7</v>
      </c>
      <c r="R70" t="n">
        <v>45.94</v>
      </c>
      <c r="S70" t="n">
        <v>32.19</v>
      </c>
      <c r="T70" t="n">
        <v>2978.24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147.0018278860903</v>
      </c>
      <c r="AB70" t="n">
        <v>201.1343861765985</v>
      </c>
      <c r="AC70" t="n">
        <v>181.938402653845</v>
      </c>
      <c r="AD70" t="n">
        <v>147001.8278860903</v>
      </c>
      <c r="AE70" t="n">
        <v>201134.3861765985</v>
      </c>
      <c r="AF70" t="n">
        <v>6.968269734055269e-06</v>
      </c>
      <c r="AG70" t="n">
        <v>4.157986111111111</v>
      </c>
      <c r="AH70" t="n">
        <v>181938.402653845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3.6598</v>
      </c>
      <c r="E2" t="n">
        <v>27.32</v>
      </c>
      <c r="F2" t="n">
        <v>16.98</v>
      </c>
      <c r="G2" t="n">
        <v>5.57</v>
      </c>
      <c r="H2" t="n">
        <v>0.08</v>
      </c>
      <c r="I2" t="n">
        <v>183</v>
      </c>
      <c r="J2" t="n">
        <v>213.37</v>
      </c>
      <c r="K2" t="n">
        <v>56.13</v>
      </c>
      <c r="L2" t="n">
        <v>1</v>
      </c>
      <c r="M2" t="n">
        <v>181</v>
      </c>
      <c r="N2" t="n">
        <v>46.25</v>
      </c>
      <c r="O2" t="n">
        <v>26550.29</v>
      </c>
      <c r="P2" t="n">
        <v>250.88</v>
      </c>
      <c r="Q2" t="n">
        <v>460.82</v>
      </c>
      <c r="R2" t="n">
        <v>218.82</v>
      </c>
      <c r="S2" t="n">
        <v>32.19</v>
      </c>
      <c r="T2" t="n">
        <v>88537.39</v>
      </c>
      <c r="U2" t="n">
        <v>0.15</v>
      </c>
      <c r="V2" t="n">
        <v>0.53</v>
      </c>
      <c r="W2" t="n">
        <v>1.74</v>
      </c>
      <c r="X2" t="n">
        <v>5.45</v>
      </c>
      <c r="Y2" t="n">
        <v>1</v>
      </c>
      <c r="Z2" t="n">
        <v>10</v>
      </c>
      <c r="AA2" t="n">
        <v>371.9998723283516</v>
      </c>
      <c r="AB2" t="n">
        <v>508.9866367957549</v>
      </c>
      <c r="AC2" t="n">
        <v>460.4096665471986</v>
      </c>
      <c r="AD2" t="n">
        <v>371999.8723283516</v>
      </c>
      <c r="AE2" t="n">
        <v>508986.6367957549</v>
      </c>
      <c r="AF2" t="n">
        <v>3.459177112326366e-06</v>
      </c>
      <c r="AG2" t="n">
        <v>7.905092592592593</v>
      </c>
      <c r="AH2" t="n">
        <v>460409.6665471987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4.2186</v>
      </c>
      <c r="E3" t="n">
        <v>23.7</v>
      </c>
      <c r="F3" t="n">
        <v>15.48</v>
      </c>
      <c r="G3" t="n">
        <v>6.98</v>
      </c>
      <c r="H3" t="n">
        <v>0.1</v>
      </c>
      <c r="I3" t="n">
        <v>133</v>
      </c>
      <c r="J3" t="n">
        <v>213.78</v>
      </c>
      <c r="K3" t="n">
        <v>56.13</v>
      </c>
      <c r="L3" t="n">
        <v>1.25</v>
      </c>
      <c r="M3" t="n">
        <v>131</v>
      </c>
      <c r="N3" t="n">
        <v>46.4</v>
      </c>
      <c r="O3" t="n">
        <v>26600.32</v>
      </c>
      <c r="P3" t="n">
        <v>228.15</v>
      </c>
      <c r="Q3" t="n">
        <v>460.87</v>
      </c>
      <c r="R3" t="n">
        <v>169.08</v>
      </c>
      <c r="S3" t="n">
        <v>32.19</v>
      </c>
      <c r="T3" t="n">
        <v>63916.37</v>
      </c>
      <c r="U3" t="n">
        <v>0.19</v>
      </c>
      <c r="V3" t="n">
        <v>0.58</v>
      </c>
      <c r="W3" t="n">
        <v>1.66</v>
      </c>
      <c r="X3" t="n">
        <v>3.94</v>
      </c>
      <c r="Y3" t="n">
        <v>1</v>
      </c>
      <c r="Z3" t="n">
        <v>10</v>
      </c>
      <c r="AA3" t="n">
        <v>312.8697363350112</v>
      </c>
      <c r="AB3" t="n">
        <v>428.082176092175</v>
      </c>
      <c r="AC3" t="n">
        <v>387.2266140230446</v>
      </c>
      <c r="AD3" t="n">
        <v>312869.7363350111</v>
      </c>
      <c r="AE3" t="n">
        <v>428082.176092175</v>
      </c>
      <c r="AF3" t="n">
        <v>3.987344818312478e-06</v>
      </c>
      <c r="AG3" t="n">
        <v>6.857638888888889</v>
      </c>
      <c r="AH3" t="n">
        <v>387226.6140230446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4.6373</v>
      </c>
      <c r="E4" t="n">
        <v>21.56</v>
      </c>
      <c r="F4" t="n">
        <v>14.56</v>
      </c>
      <c r="G4" t="n">
        <v>8.4</v>
      </c>
      <c r="H4" t="n">
        <v>0.12</v>
      </c>
      <c r="I4" t="n">
        <v>104</v>
      </c>
      <c r="J4" t="n">
        <v>214.19</v>
      </c>
      <c r="K4" t="n">
        <v>56.13</v>
      </c>
      <c r="L4" t="n">
        <v>1.5</v>
      </c>
      <c r="M4" t="n">
        <v>102</v>
      </c>
      <c r="N4" t="n">
        <v>46.56</v>
      </c>
      <c r="O4" t="n">
        <v>26650.41</v>
      </c>
      <c r="P4" t="n">
        <v>214.25</v>
      </c>
      <c r="Q4" t="n">
        <v>460.79</v>
      </c>
      <c r="R4" t="n">
        <v>139.23</v>
      </c>
      <c r="S4" t="n">
        <v>32.19</v>
      </c>
      <c r="T4" t="n">
        <v>49139.75</v>
      </c>
      <c r="U4" t="n">
        <v>0.23</v>
      </c>
      <c r="V4" t="n">
        <v>0.61</v>
      </c>
      <c r="W4" t="n">
        <v>1.61</v>
      </c>
      <c r="X4" t="n">
        <v>3.02</v>
      </c>
      <c r="Y4" t="n">
        <v>1</v>
      </c>
      <c r="Z4" t="n">
        <v>10</v>
      </c>
      <c r="AA4" t="n">
        <v>275.0980865780846</v>
      </c>
      <c r="AB4" t="n">
        <v>376.4013385271671</v>
      </c>
      <c r="AC4" t="n">
        <v>340.4781230607301</v>
      </c>
      <c r="AD4" t="n">
        <v>275098.0865780846</v>
      </c>
      <c r="AE4" t="n">
        <v>376401.3385271671</v>
      </c>
      <c r="AF4" t="n">
        <v>4.383092524998922e-06</v>
      </c>
      <c r="AG4" t="n">
        <v>6.238425925925926</v>
      </c>
      <c r="AH4" t="n">
        <v>340478.1230607301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4.9351</v>
      </c>
      <c r="E5" t="n">
        <v>20.26</v>
      </c>
      <c r="F5" t="n">
        <v>14.02</v>
      </c>
      <c r="G5" t="n">
        <v>9.779999999999999</v>
      </c>
      <c r="H5" t="n">
        <v>0.14</v>
      </c>
      <c r="I5" t="n">
        <v>86</v>
      </c>
      <c r="J5" t="n">
        <v>214.59</v>
      </c>
      <c r="K5" t="n">
        <v>56.13</v>
      </c>
      <c r="L5" t="n">
        <v>1.75</v>
      </c>
      <c r="M5" t="n">
        <v>84</v>
      </c>
      <c r="N5" t="n">
        <v>46.72</v>
      </c>
      <c r="O5" t="n">
        <v>26700.55</v>
      </c>
      <c r="P5" t="n">
        <v>205.87</v>
      </c>
      <c r="Q5" t="n">
        <v>460.73</v>
      </c>
      <c r="R5" t="n">
        <v>121.5</v>
      </c>
      <c r="S5" t="n">
        <v>32.19</v>
      </c>
      <c r="T5" t="n">
        <v>40362.18</v>
      </c>
      <c r="U5" t="n">
        <v>0.26</v>
      </c>
      <c r="V5" t="n">
        <v>0.64</v>
      </c>
      <c r="W5" t="n">
        <v>1.59</v>
      </c>
      <c r="X5" t="n">
        <v>2.48</v>
      </c>
      <c r="Y5" t="n">
        <v>1</v>
      </c>
      <c r="Z5" t="n">
        <v>10</v>
      </c>
      <c r="AA5" t="n">
        <v>248.2902116845638</v>
      </c>
      <c r="AB5" t="n">
        <v>339.7216214177208</v>
      </c>
      <c r="AC5" t="n">
        <v>307.299066672005</v>
      </c>
      <c r="AD5" t="n">
        <v>248290.2116845638</v>
      </c>
      <c r="AE5" t="n">
        <v>339721.6214177207</v>
      </c>
      <c r="AF5" t="n">
        <v>4.664567726936404e-06</v>
      </c>
      <c r="AG5" t="n">
        <v>5.862268518518519</v>
      </c>
      <c r="AH5" t="n">
        <v>307299.066672005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5.1717</v>
      </c>
      <c r="E6" t="n">
        <v>19.34</v>
      </c>
      <c r="F6" t="n">
        <v>13.64</v>
      </c>
      <c r="G6" t="n">
        <v>11.21</v>
      </c>
      <c r="H6" t="n">
        <v>0.17</v>
      </c>
      <c r="I6" t="n">
        <v>73</v>
      </c>
      <c r="J6" t="n">
        <v>215</v>
      </c>
      <c r="K6" t="n">
        <v>56.13</v>
      </c>
      <c r="L6" t="n">
        <v>2</v>
      </c>
      <c r="M6" t="n">
        <v>71</v>
      </c>
      <c r="N6" t="n">
        <v>46.87</v>
      </c>
      <c r="O6" t="n">
        <v>26750.75</v>
      </c>
      <c r="P6" t="n">
        <v>199.94</v>
      </c>
      <c r="Q6" t="n">
        <v>460.73</v>
      </c>
      <c r="R6" t="n">
        <v>109.08</v>
      </c>
      <c r="S6" t="n">
        <v>32.19</v>
      </c>
      <c r="T6" t="n">
        <v>34216.23</v>
      </c>
      <c r="U6" t="n">
        <v>0.3</v>
      </c>
      <c r="V6" t="n">
        <v>0.66</v>
      </c>
      <c r="W6" t="n">
        <v>1.57</v>
      </c>
      <c r="X6" t="n">
        <v>2.1</v>
      </c>
      <c r="Y6" t="n">
        <v>1</v>
      </c>
      <c r="Z6" t="n">
        <v>10</v>
      </c>
      <c r="AA6" t="n">
        <v>238.4739934236296</v>
      </c>
      <c r="AB6" t="n">
        <v>326.2906385321314</v>
      </c>
      <c r="AC6" t="n">
        <v>295.1499179425092</v>
      </c>
      <c r="AD6" t="n">
        <v>238473.9934236296</v>
      </c>
      <c r="AE6" t="n">
        <v>326290.6385321314</v>
      </c>
      <c r="AF6" t="n">
        <v>4.888197789993515e-06</v>
      </c>
      <c r="AG6" t="n">
        <v>5.596064814814816</v>
      </c>
      <c r="AH6" t="n">
        <v>295149.9179425092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5.3487</v>
      </c>
      <c r="E7" t="n">
        <v>18.7</v>
      </c>
      <c r="F7" t="n">
        <v>13.38</v>
      </c>
      <c r="G7" t="n">
        <v>12.54</v>
      </c>
      <c r="H7" t="n">
        <v>0.19</v>
      </c>
      <c r="I7" t="n">
        <v>64</v>
      </c>
      <c r="J7" t="n">
        <v>215.41</v>
      </c>
      <c r="K7" t="n">
        <v>56.13</v>
      </c>
      <c r="L7" t="n">
        <v>2.25</v>
      </c>
      <c r="M7" t="n">
        <v>62</v>
      </c>
      <c r="N7" t="n">
        <v>47.03</v>
      </c>
      <c r="O7" t="n">
        <v>26801</v>
      </c>
      <c r="P7" t="n">
        <v>195.77</v>
      </c>
      <c r="Q7" t="n">
        <v>460.73</v>
      </c>
      <c r="R7" t="n">
        <v>100.57</v>
      </c>
      <c r="S7" t="n">
        <v>32.19</v>
      </c>
      <c r="T7" t="n">
        <v>30005.5</v>
      </c>
      <c r="U7" t="n">
        <v>0.32</v>
      </c>
      <c r="V7" t="n">
        <v>0.67</v>
      </c>
      <c r="W7" t="n">
        <v>1.56</v>
      </c>
      <c r="X7" t="n">
        <v>1.85</v>
      </c>
      <c r="Y7" t="n">
        <v>1</v>
      </c>
      <c r="Z7" t="n">
        <v>10</v>
      </c>
      <c r="AA7" t="n">
        <v>231.7022921981028</v>
      </c>
      <c r="AB7" t="n">
        <v>317.0252981689968</v>
      </c>
      <c r="AC7" t="n">
        <v>286.7688486596422</v>
      </c>
      <c r="AD7" t="n">
        <v>231702.2921981027</v>
      </c>
      <c r="AE7" t="n">
        <v>317025.2981689968</v>
      </c>
      <c r="AF7" t="n">
        <v>5.055495005382817e-06</v>
      </c>
      <c r="AG7" t="n">
        <v>5.41087962962963</v>
      </c>
      <c r="AH7" t="n">
        <v>286768.8486596422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5.4981</v>
      </c>
      <c r="E8" t="n">
        <v>18.19</v>
      </c>
      <c r="F8" t="n">
        <v>13.17</v>
      </c>
      <c r="G8" t="n">
        <v>13.86</v>
      </c>
      <c r="H8" t="n">
        <v>0.21</v>
      </c>
      <c r="I8" t="n">
        <v>57</v>
      </c>
      <c r="J8" t="n">
        <v>215.82</v>
      </c>
      <c r="K8" t="n">
        <v>56.13</v>
      </c>
      <c r="L8" t="n">
        <v>2.5</v>
      </c>
      <c r="M8" t="n">
        <v>55</v>
      </c>
      <c r="N8" t="n">
        <v>47.19</v>
      </c>
      <c r="O8" t="n">
        <v>26851.31</v>
      </c>
      <c r="P8" t="n">
        <v>192.36</v>
      </c>
      <c r="Q8" t="n">
        <v>460.79</v>
      </c>
      <c r="R8" t="n">
        <v>93.38</v>
      </c>
      <c r="S8" t="n">
        <v>32.19</v>
      </c>
      <c r="T8" t="n">
        <v>26446.76</v>
      </c>
      <c r="U8" t="n">
        <v>0.34</v>
      </c>
      <c r="V8" t="n">
        <v>0.68</v>
      </c>
      <c r="W8" t="n">
        <v>1.55</v>
      </c>
      <c r="X8" t="n">
        <v>1.63</v>
      </c>
      <c r="Y8" t="n">
        <v>1</v>
      </c>
      <c r="Z8" t="n">
        <v>10</v>
      </c>
      <c r="AA8" t="n">
        <v>214.3085181052685</v>
      </c>
      <c r="AB8" t="n">
        <v>293.2263690960373</v>
      </c>
      <c r="AC8" t="n">
        <v>265.2412559753918</v>
      </c>
      <c r="AD8" t="n">
        <v>214308.5181052685</v>
      </c>
      <c r="AE8" t="n">
        <v>293226.3690960373</v>
      </c>
      <c r="AF8" t="n">
        <v>5.196705197355481e-06</v>
      </c>
      <c r="AG8" t="n">
        <v>5.263310185185186</v>
      </c>
      <c r="AH8" t="n">
        <v>265241.2559753918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5.6291</v>
      </c>
      <c r="E9" t="n">
        <v>17.76</v>
      </c>
      <c r="F9" t="n">
        <v>13</v>
      </c>
      <c r="G9" t="n">
        <v>15.29</v>
      </c>
      <c r="H9" t="n">
        <v>0.23</v>
      </c>
      <c r="I9" t="n">
        <v>51</v>
      </c>
      <c r="J9" t="n">
        <v>216.22</v>
      </c>
      <c r="K9" t="n">
        <v>56.13</v>
      </c>
      <c r="L9" t="n">
        <v>2.75</v>
      </c>
      <c r="M9" t="n">
        <v>49</v>
      </c>
      <c r="N9" t="n">
        <v>47.35</v>
      </c>
      <c r="O9" t="n">
        <v>26901.66</v>
      </c>
      <c r="P9" t="n">
        <v>189.39</v>
      </c>
      <c r="Q9" t="n">
        <v>460.85</v>
      </c>
      <c r="R9" t="n">
        <v>88.13</v>
      </c>
      <c r="S9" t="n">
        <v>32.19</v>
      </c>
      <c r="T9" t="n">
        <v>23852.71</v>
      </c>
      <c r="U9" t="n">
        <v>0.37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210.0377956122295</v>
      </c>
      <c r="AB9" t="n">
        <v>287.3829781700853</v>
      </c>
      <c r="AC9" t="n">
        <v>259.9555500781601</v>
      </c>
      <c r="AD9" t="n">
        <v>210037.7956122295</v>
      </c>
      <c r="AE9" t="n">
        <v>287382.9781700853</v>
      </c>
      <c r="AF9" t="n">
        <v>5.320524040383722e-06</v>
      </c>
      <c r="AG9" t="n">
        <v>5.138888888888889</v>
      </c>
      <c r="AH9" t="n">
        <v>259955.5500781601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5.7531</v>
      </c>
      <c r="E10" t="n">
        <v>17.38</v>
      </c>
      <c r="F10" t="n">
        <v>12.83</v>
      </c>
      <c r="G10" t="n">
        <v>16.73</v>
      </c>
      <c r="H10" t="n">
        <v>0.25</v>
      </c>
      <c r="I10" t="n">
        <v>46</v>
      </c>
      <c r="J10" t="n">
        <v>216.63</v>
      </c>
      <c r="K10" t="n">
        <v>56.13</v>
      </c>
      <c r="L10" t="n">
        <v>3</v>
      </c>
      <c r="M10" t="n">
        <v>44</v>
      </c>
      <c r="N10" t="n">
        <v>47.51</v>
      </c>
      <c r="O10" t="n">
        <v>26952.08</v>
      </c>
      <c r="P10" t="n">
        <v>186.69</v>
      </c>
      <c r="Q10" t="n">
        <v>460.73</v>
      </c>
      <c r="R10" t="n">
        <v>82.48999999999999</v>
      </c>
      <c r="S10" t="n">
        <v>32.19</v>
      </c>
      <c r="T10" t="n">
        <v>21056.38</v>
      </c>
      <c r="U10" t="n">
        <v>0.39</v>
      </c>
      <c r="V10" t="n">
        <v>0.7</v>
      </c>
      <c r="W10" t="n">
        <v>1.52</v>
      </c>
      <c r="X10" t="n">
        <v>1.29</v>
      </c>
      <c r="Y10" t="n">
        <v>1</v>
      </c>
      <c r="Z10" t="n">
        <v>10</v>
      </c>
      <c r="AA10" t="n">
        <v>206.2024131420275</v>
      </c>
      <c r="AB10" t="n">
        <v>282.1352386692249</v>
      </c>
      <c r="AC10" t="n">
        <v>255.2086474700115</v>
      </c>
      <c r="AD10" t="n">
        <v>206202.4131420275</v>
      </c>
      <c r="AE10" t="n">
        <v>282135.2386692249</v>
      </c>
      <c r="AF10" t="n">
        <v>5.437726609357018e-06</v>
      </c>
      <c r="AG10" t="n">
        <v>5.028935185185185</v>
      </c>
      <c r="AH10" t="n">
        <v>255208.6474700115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5.8504</v>
      </c>
      <c r="E11" t="n">
        <v>17.09</v>
      </c>
      <c r="F11" t="n">
        <v>12.71</v>
      </c>
      <c r="G11" t="n">
        <v>18.15</v>
      </c>
      <c r="H11" t="n">
        <v>0.27</v>
      </c>
      <c r="I11" t="n">
        <v>42</v>
      </c>
      <c r="J11" t="n">
        <v>217.04</v>
      </c>
      <c r="K11" t="n">
        <v>56.13</v>
      </c>
      <c r="L11" t="n">
        <v>3.25</v>
      </c>
      <c r="M11" t="n">
        <v>40</v>
      </c>
      <c r="N11" t="n">
        <v>47.66</v>
      </c>
      <c r="O11" t="n">
        <v>27002.55</v>
      </c>
      <c r="P11" t="n">
        <v>184.54</v>
      </c>
      <c r="Q11" t="n">
        <v>460.7</v>
      </c>
      <c r="R11" t="n">
        <v>78.67</v>
      </c>
      <c r="S11" t="n">
        <v>32.19</v>
      </c>
      <c r="T11" t="n">
        <v>19168.49</v>
      </c>
      <c r="U11" t="n">
        <v>0.41</v>
      </c>
      <c r="V11" t="n">
        <v>0.7</v>
      </c>
      <c r="W11" t="n">
        <v>1.51</v>
      </c>
      <c r="X11" t="n">
        <v>1.17</v>
      </c>
      <c r="Y11" t="n">
        <v>1</v>
      </c>
      <c r="Z11" t="n">
        <v>10</v>
      </c>
      <c r="AA11" t="n">
        <v>203.1504690322263</v>
      </c>
      <c r="AB11" t="n">
        <v>277.9594340959254</v>
      </c>
      <c r="AC11" t="n">
        <v>251.4313758244078</v>
      </c>
      <c r="AD11" t="n">
        <v>203150.4690322262</v>
      </c>
      <c r="AE11" t="n">
        <v>277959.4340959254</v>
      </c>
      <c r="AF11" t="n">
        <v>5.529692818720741e-06</v>
      </c>
      <c r="AG11" t="n">
        <v>4.945023148148148</v>
      </c>
      <c r="AH11" t="n">
        <v>251431.3758244078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5.9185</v>
      </c>
      <c r="E12" t="n">
        <v>16.9</v>
      </c>
      <c r="F12" t="n">
        <v>12.64</v>
      </c>
      <c r="G12" t="n">
        <v>19.44</v>
      </c>
      <c r="H12" t="n">
        <v>0.29</v>
      </c>
      <c r="I12" t="n">
        <v>39</v>
      </c>
      <c r="J12" t="n">
        <v>217.45</v>
      </c>
      <c r="K12" t="n">
        <v>56.13</v>
      </c>
      <c r="L12" t="n">
        <v>3.5</v>
      </c>
      <c r="M12" t="n">
        <v>37</v>
      </c>
      <c r="N12" t="n">
        <v>47.82</v>
      </c>
      <c r="O12" t="n">
        <v>27053.07</v>
      </c>
      <c r="P12" t="n">
        <v>183.2</v>
      </c>
      <c r="Q12" t="n">
        <v>460.73</v>
      </c>
      <c r="R12" t="n">
        <v>76.28</v>
      </c>
      <c r="S12" t="n">
        <v>32.19</v>
      </c>
      <c r="T12" t="n">
        <v>17989.7</v>
      </c>
      <c r="U12" t="n">
        <v>0.42</v>
      </c>
      <c r="V12" t="n">
        <v>0.71</v>
      </c>
      <c r="W12" t="n">
        <v>1.51</v>
      </c>
      <c r="X12" t="n">
        <v>1.1</v>
      </c>
      <c r="Y12" t="n">
        <v>1</v>
      </c>
      <c r="Z12" t="n">
        <v>10</v>
      </c>
      <c r="AA12" t="n">
        <v>201.2857102960778</v>
      </c>
      <c r="AB12" t="n">
        <v>275.407988925779</v>
      </c>
      <c r="AC12" t="n">
        <v>249.1234370003236</v>
      </c>
      <c r="AD12" t="n">
        <v>201285.7102960778</v>
      </c>
      <c r="AE12" t="n">
        <v>275407.988925779</v>
      </c>
      <c r="AF12" t="n">
        <v>5.594059713455269e-06</v>
      </c>
      <c r="AG12" t="n">
        <v>4.890046296296296</v>
      </c>
      <c r="AH12" t="n">
        <v>249123.4370003236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5.9954</v>
      </c>
      <c r="E13" t="n">
        <v>16.68</v>
      </c>
      <c r="F13" t="n">
        <v>12.55</v>
      </c>
      <c r="G13" t="n">
        <v>20.91</v>
      </c>
      <c r="H13" t="n">
        <v>0.31</v>
      </c>
      <c r="I13" t="n">
        <v>36</v>
      </c>
      <c r="J13" t="n">
        <v>217.86</v>
      </c>
      <c r="K13" t="n">
        <v>56.13</v>
      </c>
      <c r="L13" t="n">
        <v>3.75</v>
      </c>
      <c r="M13" t="n">
        <v>34</v>
      </c>
      <c r="N13" t="n">
        <v>47.98</v>
      </c>
      <c r="O13" t="n">
        <v>27103.65</v>
      </c>
      <c r="P13" t="n">
        <v>181.47</v>
      </c>
      <c r="Q13" t="n">
        <v>460.71</v>
      </c>
      <c r="R13" t="n">
        <v>73.54000000000001</v>
      </c>
      <c r="S13" t="n">
        <v>32.19</v>
      </c>
      <c r="T13" t="n">
        <v>16632.36</v>
      </c>
      <c r="U13" t="n">
        <v>0.44</v>
      </c>
      <c r="V13" t="n">
        <v>0.71</v>
      </c>
      <c r="W13" t="n">
        <v>1.5</v>
      </c>
      <c r="X13" t="n">
        <v>1.01</v>
      </c>
      <c r="Y13" t="n">
        <v>1</v>
      </c>
      <c r="Z13" t="n">
        <v>10</v>
      </c>
      <c r="AA13" t="n">
        <v>199.1216355453414</v>
      </c>
      <c r="AB13" t="n">
        <v>272.4470063795831</v>
      </c>
      <c r="AC13" t="n">
        <v>246.4450464725705</v>
      </c>
      <c r="AD13" t="n">
        <v>199121.6355453414</v>
      </c>
      <c r="AE13" t="n">
        <v>272447.006379583</v>
      </c>
      <c r="AF13" t="n">
        <v>5.66674420985887e-06</v>
      </c>
      <c r="AG13" t="n">
        <v>4.826388888888888</v>
      </c>
      <c r="AH13" t="n">
        <v>246445.0464725705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6.0421</v>
      </c>
      <c r="E14" t="n">
        <v>16.55</v>
      </c>
      <c r="F14" t="n">
        <v>12.5</v>
      </c>
      <c r="G14" t="n">
        <v>22.06</v>
      </c>
      <c r="H14" t="n">
        <v>0.33</v>
      </c>
      <c r="I14" t="n">
        <v>34</v>
      </c>
      <c r="J14" t="n">
        <v>218.27</v>
      </c>
      <c r="K14" t="n">
        <v>56.13</v>
      </c>
      <c r="L14" t="n">
        <v>4</v>
      </c>
      <c r="M14" t="n">
        <v>32</v>
      </c>
      <c r="N14" t="n">
        <v>48.15</v>
      </c>
      <c r="O14" t="n">
        <v>27154.29</v>
      </c>
      <c r="P14" t="n">
        <v>180.45</v>
      </c>
      <c r="Q14" t="n">
        <v>460.73</v>
      </c>
      <c r="R14" t="n">
        <v>71.91</v>
      </c>
      <c r="S14" t="n">
        <v>32.19</v>
      </c>
      <c r="T14" t="n">
        <v>15824.99</v>
      </c>
      <c r="U14" t="n">
        <v>0.45</v>
      </c>
      <c r="V14" t="n">
        <v>0.71</v>
      </c>
      <c r="W14" t="n">
        <v>1.5</v>
      </c>
      <c r="X14" t="n">
        <v>0.97</v>
      </c>
      <c r="Y14" t="n">
        <v>1</v>
      </c>
      <c r="Z14" t="n">
        <v>10</v>
      </c>
      <c r="AA14" t="n">
        <v>197.8557559007685</v>
      </c>
      <c r="AB14" t="n">
        <v>270.7149740032108</v>
      </c>
      <c r="AC14" t="n">
        <v>244.878316835276</v>
      </c>
      <c r="AD14" t="n">
        <v>197855.7559007685</v>
      </c>
      <c r="AE14" t="n">
        <v>270714.9740032108</v>
      </c>
      <c r="AF14" t="n">
        <v>5.710884209625426e-06</v>
      </c>
      <c r="AG14" t="n">
        <v>4.788773148148148</v>
      </c>
      <c r="AH14" t="n">
        <v>244878.316835276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6.0891</v>
      </c>
      <c r="E15" t="n">
        <v>16.42</v>
      </c>
      <c r="F15" t="n">
        <v>12.46</v>
      </c>
      <c r="G15" t="n">
        <v>23.36</v>
      </c>
      <c r="H15" t="n">
        <v>0.35</v>
      </c>
      <c r="I15" t="n">
        <v>32</v>
      </c>
      <c r="J15" t="n">
        <v>218.68</v>
      </c>
      <c r="K15" t="n">
        <v>56.13</v>
      </c>
      <c r="L15" t="n">
        <v>4.25</v>
      </c>
      <c r="M15" t="n">
        <v>30</v>
      </c>
      <c r="N15" t="n">
        <v>48.31</v>
      </c>
      <c r="O15" t="n">
        <v>27204.98</v>
      </c>
      <c r="P15" t="n">
        <v>179.53</v>
      </c>
      <c r="Q15" t="n">
        <v>460.79</v>
      </c>
      <c r="R15" t="n">
        <v>70.84</v>
      </c>
      <c r="S15" t="n">
        <v>32.19</v>
      </c>
      <c r="T15" t="n">
        <v>15303.7</v>
      </c>
      <c r="U15" t="n">
        <v>0.45</v>
      </c>
      <c r="V15" t="n">
        <v>0.72</v>
      </c>
      <c r="W15" t="n">
        <v>1.5</v>
      </c>
      <c r="X15" t="n">
        <v>0.92</v>
      </c>
      <c r="Y15" t="n">
        <v>1</v>
      </c>
      <c r="Z15" t="n">
        <v>10</v>
      </c>
      <c r="AA15" t="n">
        <v>196.6638943328647</v>
      </c>
      <c r="AB15" t="n">
        <v>269.0842164247843</v>
      </c>
      <c r="AC15" t="n">
        <v>243.4031964713514</v>
      </c>
      <c r="AD15" t="n">
        <v>196663.8943328647</v>
      </c>
      <c r="AE15" t="n">
        <v>269084.2164247843</v>
      </c>
      <c r="AF15" t="n">
        <v>5.755307763994337e-06</v>
      </c>
      <c r="AG15" t="n">
        <v>4.751157407407408</v>
      </c>
      <c r="AH15" t="n">
        <v>243403.1964713513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6.1511</v>
      </c>
      <c r="E16" t="n">
        <v>16.26</v>
      </c>
      <c r="F16" t="n">
        <v>12.38</v>
      </c>
      <c r="G16" t="n">
        <v>24.76</v>
      </c>
      <c r="H16" t="n">
        <v>0.36</v>
      </c>
      <c r="I16" t="n">
        <v>30</v>
      </c>
      <c r="J16" t="n">
        <v>219.09</v>
      </c>
      <c r="K16" t="n">
        <v>56.13</v>
      </c>
      <c r="L16" t="n">
        <v>4.5</v>
      </c>
      <c r="M16" t="n">
        <v>28</v>
      </c>
      <c r="N16" t="n">
        <v>48.47</v>
      </c>
      <c r="O16" t="n">
        <v>27255.72</v>
      </c>
      <c r="P16" t="n">
        <v>178.02</v>
      </c>
      <c r="Q16" t="n">
        <v>460.71</v>
      </c>
      <c r="R16" t="n">
        <v>67.89</v>
      </c>
      <c r="S16" t="n">
        <v>32.19</v>
      </c>
      <c r="T16" t="n">
        <v>13837.36</v>
      </c>
      <c r="U16" t="n">
        <v>0.47</v>
      </c>
      <c r="V16" t="n">
        <v>0.72</v>
      </c>
      <c r="W16" t="n">
        <v>1.5</v>
      </c>
      <c r="X16" t="n">
        <v>0.84</v>
      </c>
      <c r="Y16" t="n">
        <v>1</v>
      </c>
      <c r="Z16" t="n">
        <v>10</v>
      </c>
      <c r="AA16" t="n">
        <v>194.9501524193007</v>
      </c>
      <c r="AB16" t="n">
        <v>266.7393991336899</v>
      </c>
      <c r="AC16" t="n">
        <v>241.2821652515465</v>
      </c>
      <c r="AD16" t="n">
        <v>194950.1524193007</v>
      </c>
      <c r="AE16" t="n">
        <v>266739.3991336899</v>
      </c>
      <c r="AF16" t="n">
        <v>5.813909048480984e-06</v>
      </c>
      <c r="AG16" t="n">
        <v>4.704861111111112</v>
      </c>
      <c r="AH16" t="n">
        <v>241282.1652515465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6.2165</v>
      </c>
      <c r="E17" t="n">
        <v>16.09</v>
      </c>
      <c r="F17" t="n">
        <v>12.29</v>
      </c>
      <c r="G17" t="n">
        <v>26.34</v>
      </c>
      <c r="H17" t="n">
        <v>0.38</v>
      </c>
      <c r="I17" t="n">
        <v>28</v>
      </c>
      <c r="J17" t="n">
        <v>219.51</v>
      </c>
      <c r="K17" t="n">
        <v>56.13</v>
      </c>
      <c r="L17" t="n">
        <v>4.75</v>
      </c>
      <c r="M17" t="n">
        <v>26</v>
      </c>
      <c r="N17" t="n">
        <v>48.63</v>
      </c>
      <c r="O17" t="n">
        <v>27306.53</v>
      </c>
      <c r="P17" t="n">
        <v>176.43</v>
      </c>
      <c r="Q17" t="n">
        <v>460.69</v>
      </c>
      <c r="R17" t="n">
        <v>64.98999999999999</v>
      </c>
      <c r="S17" t="n">
        <v>32.19</v>
      </c>
      <c r="T17" t="n">
        <v>12399.51</v>
      </c>
      <c r="U17" t="n">
        <v>0.5</v>
      </c>
      <c r="V17" t="n">
        <v>0.73</v>
      </c>
      <c r="W17" t="n">
        <v>1.5</v>
      </c>
      <c r="X17" t="n">
        <v>0.76</v>
      </c>
      <c r="Y17" t="n">
        <v>1</v>
      </c>
      <c r="Z17" t="n">
        <v>10</v>
      </c>
      <c r="AA17" t="n">
        <v>193.1697985111953</v>
      </c>
      <c r="AB17" t="n">
        <v>264.3034403729503</v>
      </c>
      <c r="AC17" t="n">
        <v>239.0786909760415</v>
      </c>
      <c r="AD17" t="n">
        <v>193169.7985111953</v>
      </c>
      <c r="AE17" t="n">
        <v>264303.4403729503</v>
      </c>
      <c r="AF17" t="n">
        <v>5.87572395179432e-06</v>
      </c>
      <c r="AG17" t="n">
        <v>4.655671296296297</v>
      </c>
      <c r="AH17" t="n">
        <v>239078.6909760415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6.2345</v>
      </c>
      <c r="E18" t="n">
        <v>16.04</v>
      </c>
      <c r="F18" t="n">
        <v>12.29</v>
      </c>
      <c r="G18" t="n">
        <v>27.3</v>
      </c>
      <c r="H18" t="n">
        <v>0.4</v>
      </c>
      <c r="I18" t="n">
        <v>27</v>
      </c>
      <c r="J18" t="n">
        <v>219.92</v>
      </c>
      <c r="K18" t="n">
        <v>56.13</v>
      </c>
      <c r="L18" t="n">
        <v>5</v>
      </c>
      <c r="M18" t="n">
        <v>25</v>
      </c>
      <c r="N18" t="n">
        <v>48.79</v>
      </c>
      <c r="O18" t="n">
        <v>27357.39</v>
      </c>
      <c r="P18" t="n">
        <v>176.11</v>
      </c>
      <c r="Q18" t="n">
        <v>460.7</v>
      </c>
      <c r="R18" t="n">
        <v>64.87</v>
      </c>
      <c r="S18" t="n">
        <v>32.19</v>
      </c>
      <c r="T18" t="n">
        <v>12344.63</v>
      </c>
      <c r="U18" t="n">
        <v>0.5</v>
      </c>
      <c r="V18" t="n">
        <v>0.73</v>
      </c>
      <c r="W18" t="n">
        <v>1.5</v>
      </c>
      <c r="X18" t="n">
        <v>0.75</v>
      </c>
      <c r="Y18" t="n">
        <v>1</v>
      </c>
      <c r="Z18" t="n">
        <v>10</v>
      </c>
      <c r="AA18" t="n">
        <v>192.7793757105078</v>
      </c>
      <c r="AB18" t="n">
        <v>263.7692466728116</v>
      </c>
      <c r="AC18" t="n">
        <v>238.5954799728983</v>
      </c>
      <c r="AD18" t="n">
        <v>192779.3757105078</v>
      </c>
      <c r="AE18" t="n">
        <v>263769.2466728116</v>
      </c>
      <c r="AF18" t="n">
        <v>5.892737227935605e-06</v>
      </c>
      <c r="AG18" t="n">
        <v>4.641203703703703</v>
      </c>
      <c r="AH18" t="n">
        <v>238595.4799728983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6.2929</v>
      </c>
      <c r="E19" t="n">
        <v>15.89</v>
      </c>
      <c r="F19" t="n">
        <v>12.22</v>
      </c>
      <c r="G19" t="n">
        <v>29.33</v>
      </c>
      <c r="H19" t="n">
        <v>0.42</v>
      </c>
      <c r="I19" t="n">
        <v>25</v>
      </c>
      <c r="J19" t="n">
        <v>220.33</v>
      </c>
      <c r="K19" t="n">
        <v>56.13</v>
      </c>
      <c r="L19" t="n">
        <v>5.25</v>
      </c>
      <c r="M19" t="n">
        <v>23</v>
      </c>
      <c r="N19" t="n">
        <v>48.95</v>
      </c>
      <c r="O19" t="n">
        <v>27408.3</v>
      </c>
      <c r="P19" t="n">
        <v>174.74</v>
      </c>
      <c r="Q19" t="n">
        <v>460.7</v>
      </c>
      <c r="R19" t="n">
        <v>62.92</v>
      </c>
      <c r="S19" t="n">
        <v>32.19</v>
      </c>
      <c r="T19" t="n">
        <v>11375.69</v>
      </c>
      <c r="U19" t="n">
        <v>0.51</v>
      </c>
      <c r="V19" t="n">
        <v>0.73</v>
      </c>
      <c r="W19" t="n">
        <v>1.49</v>
      </c>
      <c r="X19" t="n">
        <v>0.6899999999999999</v>
      </c>
      <c r="Y19" t="n">
        <v>1</v>
      </c>
      <c r="Z19" t="n">
        <v>10</v>
      </c>
      <c r="AA19" t="n">
        <v>179.0462548567309</v>
      </c>
      <c r="AB19" t="n">
        <v>244.9789848581509</v>
      </c>
      <c r="AC19" t="n">
        <v>221.5985343735248</v>
      </c>
      <c r="AD19" t="n">
        <v>179046.2548567309</v>
      </c>
      <c r="AE19" t="n">
        <v>244978.9848581509</v>
      </c>
      <c r="AF19" t="n">
        <v>5.947935857193996e-06</v>
      </c>
      <c r="AG19" t="n">
        <v>4.597800925925926</v>
      </c>
      <c r="AH19" t="n">
        <v>221598.5343735248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6.3244</v>
      </c>
      <c r="E20" t="n">
        <v>15.81</v>
      </c>
      <c r="F20" t="n">
        <v>12.19</v>
      </c>
      <c r="G20" t="n">
        <v>30.46</v>
      </c>
      <c r="H20" t="n">
        <v>0.44</v>
      </c>
      <c r="I20" t="n">
        <v>24</v>
      </c>
      <c r="J20" t="n">
        <v>220.74</v>
      </c>
      <c r="K20" t="n">
        <v>56.13</v>
      </c>
      <c r="L20" t="n">
        <v>5.5</v>
      </c>
      <c r="M20" t="n">
        <v>22</v>
      </c>
      <c r="N20" t="n">
        <v>49.12</v>
      </c>
      <c r="O20" t="n">
        <v>27459.27</v>
      </c>
      <c r="P20" t="n">
        <v>174.02</v>
      </c>
      <c r="Q20" t="n">
        <v>460.69</v>
      </c>
      <c r="R20" t="n">
        <v>61.75</v>
      </c>
      <c r="S20" t="n">
        <v>32.19</v>
      </c>
      <c r="T20" t="n">
        <v>10799.62</v>
      </c>
      <c r="U20" t="n">
        <v>0.52</v>
      </c>
      <c r="V20" t="n">
        <v>0.73</v>
      </c>
      <c r="W20" t="n">
        <v>1.48</v>
      </c>
      <c r="X20" t="n">
        <v>0.65</v>
      </c>
      <c r="Y20" t="n">
        <v>1</v>
      </c>
      <c r="Z20" t="n">
        <v>10</v>
      </c>
      <c r="AA20" t="n">
        <v>178.2644207738503</v>
      </c>
      <c r="AB20" t="n">
        <v>243.9092449738689</v>
      </c>
      <c r="AC20" t="n">
        <v>220.6308889624089</v>
      </c>
      <c r="AD20" t="n">
        <v>178264.4207738503</v>
      </c>
      <c r="AE20" t="n">
        <v>243909.2449738689</v>
      </c>
      <c r="AF20" t="n">
        <v>5.977709090441244e-06</v>
      </c>
      <c r="AG20" t="n">
        <v>4.574652777777778</v>
      </c>
      <c r="AH20" t="n">
        <v>220630.8889624089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6.3542</v>
      </c>
      <c r="E21" t="n">
        <v>15.74</v>
      </c>
      <c r="F21" t="n">
        <v>12.15</v>
      </c>
      <c r="G21" t="n">
        <v>31.71</v>
      </c>
      <c r="H21" t="n">
        <v>0.46</v>
      </c>
      <c r="I21" t="n">
        <v>23</v>
      </c>
      <c r="J21" t="n">
        <v>221.16</v>
      </c>
      <c r="K21" t="n">
        <v>56.13</v>
      </c>
      <c r="L21" t="n">
        <v>5.75</v>
      </c>
      <c r="M21" t="n">
        <v>21</v>
      </c>
      <c r="N21" t="n">
        <v>49.28</v>
      </c>
      <c r="O21" t="n">
        <v>27510.3</v>
      </c>
      <c r="P21" t="n">
        <v>172.95</v>
      </c>
      <c r="Q21" t="n">
        <v>460.71</v>
      </c>
      <c r="R21" t="n">
        <v>60.7</v>
      </c>
      <c r="S21" t="n">
        <v>32.19</v>
      </c>
      <c r="T21" t="n">
        <v>10279.75</v>
      </c>
      <c r="U21" t="n">
        <v>0.53</v>
      </c>
      <c r="V21" t="n">
        <v>0.74</v>
      </c>
      <c r="W21" t="n">
        <v>1.48</v>
      </c>
      <c r="X21" t="n">
        <v>0.62</v>
      </c>
      <c r="Y21" t="n">
        <v>1</v>
      </c>
      <c r="Z21" t="n">
        <v>10</v>
      </c>
      <c r="AA21" t="n">
        <v>177.3620878521466</v>
      </c>
      <c r="AB21" t="n">
        <v>242.6746332622754</v>
      </c>
      <c r="AC21" t="n">
        <v>219.5141068597812</v>
      </c>
      <c r="AD21" t="n">
        <v>177362.0878521466</v>
      </c>
      <c r="AE21" t="n">
        <v>242674.6332622754</v>
      </c>
      <c r="AF21" t="n">
        <v>6.00587551427515e-06</v>
      </c>
      <c r="AG21" t="n">
        <v>4.554398148148148</v>
      </c>
      <c r="AH21" t="n">
        <v>219514.1068597812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6.3757</v>
      </c>
      <c r="E22" t="n">
        <v>15.68</v>
      </c>
      <c r="F22" t="n">
        <v>12.14</v>
      </c>
      <c r="G22" t="n">
        <v>33.12</v>
      </c>
      <c r="H22" t="n">
        <v>0.48</v>
      </c>
      <c r="I22" t="n">
        <v>22</v>
      </c>
      <c r="J22" t="n">
        <v>221.57</v>
      </c>
      <c r="K22" t="n">
        <v>56.13</v>
      </c>
      <c r="L22" t="n">
        <v>6</v>
      </c>
      <c r="M22" t="n">
        <v>20</v>
      </c>
      <c r="N22" t="n">
        <v>49.45</v>
      </c>
      <c r="O22" t="n">
        <v>27561.39</v>
      </c>
      <c r="P22" t="n">
        <v>172.45</v>
      </c>
      <c r="Q22" t="n">
        <v>460.69</v>
      </c>
      <c r="R22" t="n">
        <v>60.16</v>
      </c>
      <c r="S22" t="n">
        <v>32.19</v>
      </c>
      <c r="T22" t="n">
        <v>10014.12</v>
      </c>
      <c r="U22" t="n">
        <v>0.53</v>
      </c>
      <c r="V22" t="n">
        <v>0.74</v>
      </c>
      <c r="W22" t="n">
        <v>1.49</v>
      </c>
      <c r="X22" t="n">
        <v>0.61</v>
      </c>
      <c r="Y22" t="n">
        <v>1</v>
      </c>
      <c r="Z22" t="n">
        <v>10</v>
      </c>
      <c r="AA22" t="n">
        <v>176.8547792150089</v>
      </c>
      <c r="AB22" t="n">
        <v>241.9805112040665</v>
      </c>
      <c r="AC22" t="n">
        <v>218.886230836601</v>
      </c>
      <c r="AD22" t="n">
        <v>176854.7792150089</v>
      </c>
      <c r="AE22" t="n">
        <v>241980.5112040665</v>
      </c>
      <c r="AF22" t="n">
        <v>6.026196927443907e-06</v>
      </c>
      <c r="AG22" t="n">
        <v>4.537037037037037</v>
      </c>
      <c r="AH22" t="n">
        <v>218886.230836601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6.4046</v>
      </c>
      <c r="E23" t="n">
        <v>15.61</v>
      </c>
      <c r="F23" t="n">
        <v>12.11</v>
      </c>
      <c r="G23" t="n">
        <v>34.61</v>
      </c>
      <c r="H23" t="n">
        <v>0.5</v>
      </c>
      <c r="I23" t="n">
        <v>21</v>
      </c>
      <c r="J23" t="n">
        <v>221.99</v>
      </c>
      <c r="K23" t="n">
        <v>56.13</v>
      </c>
      <c r="L23" t="n">
        <v>6.25</v>
      </c>
      <c r="M23" t="n">
        <v>19</v>
      </c>
      <c r="N23" t="n">
        <v>49.61</v>
      </c>
      <c r="O23" t="n">
        <v>27612.53</v>
      </c>
      <c r="P23" t="n">
        <v>171.6</v>
      </c>
      <c r="Q23" t="n">
        <v>460.73</v>
      </c>
      <c r="R23" t="n">
        <v>59.33</v>
      </c>
      <c r="S23" t="n">
        <v>32.19</v>
      </c>
      <c r="T23" t="n">
        <v>9603</v>
      </c>
      <c r="U23" t="n">
        <v>0.54</v>
      </c>
      <c r="V23" t="n">
        <v>0.74</v>
      </c>
      <c r="W23" t="n">
        <v>1.48</v>
      </c>
      <c r="X23" t="n">
        <v>0.58</v>
      </c>
      <c r="Y23" t="n">
        <v>1</v>
      </c>
      <c r="Z23" t="n">
        <v>10</v>
      </c>
      <c r="AA23" t="n">
        <v>176.0801997550317</v>
      </c>
      <c r="AB23" t="n">
        <v>240.9206974148922</v>
      </c>
      <c r="AC23" t="n">
        <v>217.9275641880072</v>
      </c>
      <c r="AD23" t="n">
        <v>176080.1997550317</v>
      </c>
      <c r="AE23" t="n">
        <v>240920.6974148922</v>
      </c>
      <c r="AF23" t="n">
        <v>6.053512687470748e-06</v>
      </c>
      <c r="AG23" t="n">
        <v>4.516782407407407</v>
      </c>
      <c r="AH23" t="n">
        <v>217927.5641880072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6.4375</v>
      </c>
      <c r="E24" t="n">
        <v>15.53</v>
      </c>
      <c r="F24" t="n">
        <v>12.08</v>
      </c>
      <c r="G24" t="n">
        <v>36.23</v>
      </c>
      <c r="H24" t="n">
        <v>0.52</v>
      </c>
      <c r="I24" t="n">
        <v>20</v>
      </c>
      <c r="J24" t="n">
        <v>222.4</v>
      </c>
      <c r="K24" t="n">
        <v>56.13</v>
      </c>
      <c r="L24" t="n">
        <v>6.5</v>
      </c>
      <c r="M24" t="n">
        <v>18</v>
      </c>
      <c r="N24" t="n">
        <v>49.78</v>
      </c>
      <c r="O24" t="n">
        <v>27663.85</v>
      </c>
      <c r="P24" t="n">
        <v>171.06</v>
      </c>
      <c r="Q24" t="n">
        <v>460.7</v>
      </c>
      <c r="R24" t="n">
        <v>58.09</v>
      </c>
      <c r="S24" t="n">
        <v>32.19</v>
      </c>
      <c r="T24" t="n">
        <v>8988.709999999999</v>
      </c>
      <c r="U24" t="n">
        <v>0.55</v>
      </c>
      <c r="V24" t="n">
        <v>0.74</v>
      </c>
      <c r="W24" t="n">
        <v>1.48</v>
      </c>
      <c r="X24" t="n">
        <v>0.54</v>
      </c>
      <c r="Y24" t="n">
        <v>1</v>
      </c>
      <c r="Z24" t="n">
        <v>10</v>
      </c>
      <c r="AA24" t="n">
        <v>175.204652287283</v>
      </c>
      <c r="AB24" t="n">
        <v>239.7227347430909</v>
      </c>
      <c r="AC24" t="n">
        <v>216.8439333922511</v>
      </c>
      <c r="AD24" t="n">
        <v>175204.652287283</v>
      </c>
      <c r="AE24" t="n">
        <v>239722.7347430909</v>
      </c>
      <c r="AF24" t="n">
        <v>6.084609175528985e-06</v>
      </c>
      <c r="AG24" t="n">
        <v>4.493634259259259</v>
      </c>
      <c r="AH24" t="n">
        <v>216843.9333922511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6.4379</v>
      </c>
      <c r="E25" t="n">
        <v>15.53</v>
      </c>
      <c r="F25" t="n">
        <v>12.08</v>
      </c>
      <c r="G25" t="n">
        <v>36.23</v>
      </c>
      <c r="H25" t="n">
        <v>0.54</v>
      </c>
      <c r="I25" t="n">
        <v>20</v>
      </c>
      <c r="J25" t="n">
        <v>222.82</v>
      </c>
      <c r="K25" t="n">
        <v>56.13</v>
      </c>
      <c r="L25" t="n">
        <v>6.75</v>
      </c>
      <c r="M25" t="n">
        <v>18</v>
      </c>
      <c r="N25" t="n">
        <v>49.94</v>
      </c>
      <c r="O25" t="n">
        <v>27715.11</v>
      </c>
      <c r="P25" t="n">
        <v>170.41</v>
      </c>
      <c r="Q25" t="n">
        <v>460.79</v>
      </c>
      <c r="R25" t="n">
        <v>58.2</v>
      </c>
      <c r="S25" t="n">
        <v>32.19</v>
      </c>
      <c r="T25" t="n">
        <v>9043.99</v>
      </c>
      <c r="U25" t="n">
        <v>0.55</v>
      </c>
      <c r="V25" t="n">
        <v>0.74</v>
      </c>
      <c r="W25" t="n">
        <v>1.48</v>
      </c>
      <c r="X25" t="n">
        <v>0.54</v>
      </c>
      <c r="Y25" t="n">
        <v>1</v>
      </c>
      <c r="Z25" t="n">
        <v>10</v>
      </c>
      <c r="AA25" t="n">
        <v>174.9550703111065</v>
      </c>
      <c r="AB25" t="n">
        <v>239.3812456725066</v>
      </c>
      <c r="AC25" t="n">
        <v>216.5350355592804</v>
      </c>
      <c r="AD25" t="n">
        <v>174955.0703111065</v>
      </c>
      <c r="AE25" t="n">
        <v>239381.2456725066</v>
      </c>
      <c r="AF25" t="n">
        <v>6.084987248332125e-06</v>
      </c>
      <c r="AG25" t="n">
        <v>4.493634259259259</v>
      </c>
      <c r="AH25" t="n">
        <v>216535.0355592804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6.4699</v>
      </c>
      <c r="E26" t="n">
        <v>15.46</v>
      </c>
      <c r="F26" t="n">
        <v>12.04</v>
      </c>
      <c r="G26" t="n">
        <v>38.02</v>
      </c>
      <c r="H26" t="n">
        <v>0.5600000000000001</v>
      </c>
      <c r="I26" t="n">
        <v>19</v>
      </c>
      <c r="J26" t="n">
        <v>223.23</v>
      </c>
      <c r="K26" t="n">
        <v>56.13</v>
      </c>
      <c r="L26" t="n">
        <v>7</v>
      </c>
      <c r="M26" t="n">
        <v>17</v>
      </c>
      <c r="N26" t="n">
        <v>50.11</v>
      </c>
      <c r="O26" t="n">
        <v>27766.43</v>
      </c>
      <c r="P26" t="n">
        <v>169.69</v>
      </c>
      <c r="Q26" t="n">
        <v>460.69</v>
      </c>
      <c r="R26" t="n">
        <v>57.06</v>
      </c>
      <c r="S26" t="n">
        <v>32.19</v>
      </c>
      <c r="T26" t="n">
        <v>8477.200000000001</v>
      </c>
      <c r="U26" t="n">
        <v>0.5600000000000001</v>
      </c>
      <c r="V26" t="n">
        <v>0.74</v>
      </c>
      <c r="W26" t="n">
        <v>1.48</v>
      </c>
      <c r="X26" t="n">
        <v>0.51</v>
      </c>
      <c r="Y26" t="n">
        <v>1</v>
      </c>
      <c r="Z26" t="n">
        <v>10</v>
      </c>
      <c r="AA26" t="n">
        <v>174.184790042501</v>
      </c>
      <c r="AB26" t="n">
        <v>238.3273142266342</v>
      </c>
      <c r="AC26" t="n">
        <v>215.5816898513995</v>
      </c>
      <c r="AD26" t="n">
        <v>174184.7900425011</v>
      </c>
      <c r="AE26" t="n">
        <v>238327.3142266342</v>
      </c>
      <c r="AF26" t="n">
        <v>6.115233072583298e-06</v>
      </c>
      <c r="AG26" t="n">
        <v>4.47337962962963</v>
      </c>
      <c r="AH26" t="n">
        <v>215581.6898513995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6.4918</v>
      </c>
      <c r="E27" t="n">
        <v>15.4</v>
      </c>
      <c r="F27" t="n">
        <v>12.03</v>
      </c>
      <c r="G27" t="n">
        <v>40.1</v>
      </c>
      <c r="H27" t="n">
        <v>0.58</v>
      </c>
      <c r="I27" t="n">
        <v>18</v>
      </c>
      <c r="J27" t="n">
        <v>223.65</v>
      </c>
      <c r="K27" t="n">
        <v>56.13</v>
      </c>
      <c r="L27" t="n">
        <v>7.25</v>
      </c>
      <c r="M27" t="n">
        <v>16</v>
      </c>
      <c r="N27" t="n">
        <v>50.27</v>
      </c>
      <c r="O27" t="n">
        <v>27817.81</v>
      </c>
      <c r="P27" t="n">
        <v>169.32</v>
      </c>
      <c r="Q27" t="n">
        <v>460.7</v>
      </c>
      <c r="R27" t="n">
        <v>56.73</v>
      </c>
      <c r="S27" t="n">
        <v>32.19</v>
      </c>
      <c r="T27" t="n">
        <v>8318.76</v>
      </c>
      <c r="U27" t="n">
        <v>0.57</v>
      </c>
      <c r="V27" t="n">
        <v>0.74</v>
      </c>
      <c r="W27" t="n">
        <v>1.48</v>
      </c>
      <c r="X27" t="n">
        <v>0.5</v>
      </c>
      <c r="Y27" t="n">
        <v>1</v>
      </c>
      <c r="Z27" t="n">
        <v>10</v>
      </c>
      <c r="AA27" t="n">
        <v>173.7396694703659</v>
      </c>
      <c r="AB27" t="n">
        <v>237.7182806225053</v>
      </c>
      <c r="AC27" t="n">
        <v>215.0307815596645</v>
      </c>
      <c r="AD27" t="n">
        <v>173739.6694703659</v>
      </c>
      <c r="AE27" t="n">
        <v>237718.2806225054</v>
      </c>
      <c r="AF27" t="n">
        <v>6.135932558555194e-06</v>
      </c>
      <c r="AG27" t="n">
        <v>4.456018518518518</v>
      </c>
      <c r="AH27" t="n">
        <v>215030.7815596646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6.4957</v>
      </c>
      <c r="E28" t="n">
        <v>15.39</v>
      </c>
      <c r="F28" t="n">
        <v>12.02</v>
      </c>
      <c r="G28" t="n">
        <v>40.07</v>
      </c>
      <c r="H28" t="n">
        <v>0.59</v>
      </c>
      <c r="I28" t="n">
        <v>18</v>
      </c>
      <c r="J28" t="n">
        <v>224.07</v>
      </c>
      <c r="K28" t="n">
        <v>56.13</v>
      </c>
      <c r="L28" t="n">
        <v>7.5</v>
      </c>
      <c r="M28" t="n">
        <v>16</v>
      </c>
      <c r="N28" t="n">
        <v>50.44</v>
      </c>
      <c r="O28" t="n">
        <v>27869.24</v>
      </c>
      <c r="P28" t="n">
        <v>168.44</v>
      </c>
      <c r="Q28" t="n">
        <v>460.69</v>
      </c>
      <c r="R28" t="n">
        <v>56.57</v>
      </c>
      <c r="S28" t="n">
        <v>32.19</v>
      </c>
      <c r="T28" t="n">
        <v>8238.92</v>
      </c>
      <c r="U28" t="n">
        <v>0.57</v>
      </c>
      <c r="V28" t="n">
        <v>0.74</v>
      </c>
      <c r="W28" t="n">
        <v>1.47</v>
      </c>
      <c r="X28" t="n">
        <v>0.49</v>
      </c>
      <c r="Y28" t="n">
        <v>1</v>
      </c>
      <c r="Z28" t="n">
        <v>10</v>
      </c>
      <c r="AA28" t="n">
        <v>173.3424904041952</v>
      </c>
      <c r="AB28" t="n">
        <v>237.1748427018672</v>
      </c>
      <c r="AC28" t="n">
        <v>214.539208591452</v>
      </c>
      <c r="AD28" t="n">
        <v>173342.4904041952</v>
      </c>
      <c r="AE28" t="n">
        <v>237174.8427018672</v>
      </c>
      <c r="AF28" t="n">
        <v>6.139618768385807e-06</v>
      </c>
      <c r="AG28" t="n">
        <v>4.453125</v>
      </c>
      <c r="AH28" t="n">
        <v>214539.208591452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6.534</v>
      </c>
      <c r="E29" t="n">
        <v>15.3</v>
      </c>
      <c r="F29" t="n">
        <v>11.97</v>
      </c>
      <c r="G29" t="n">
        <v>42.26</v>
      </c>
      <c r="H29" t="n">
        <v>0.61</v>
      </c>
      <c r="I29" t="n">
        <v>17</v>
      </c>
      <c r="J29" t="n">
        <v>224.49</v>
      </c>
      <c r="K29" t="n">
        <v>56.13</v>
      </c>
      <c r="L29" t="n">
        <v>7.75</v>
      </c>
      <c r="M29" t="n">
        <v>15</v>
      </c>
      <c r="N29" t="n">
        <v>50.61</v>
      </c>
      <c r="O29" t="n">
        <v>27920.73</v>
      </c>
      <c r="P29" t="n">
        <v>167.78</v>
      </c>
      <c r="Q29" t="n">
        <v>460.75</v>
      </c>
      <c r="R29" t="n">
        <v>54.87</v>
      </c>
      <c r="S29" t="n">
        <v>32.19</v>
      </c>
      <c r="T29" t="n">
        <v>7392.85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172.5098584921892</v>
      </c>
      <c r="AB29" t="n">
        <v>236.0355989867337</v>
      </c>
      <c r="AC29" t="n">
        <v>213.5086926975519</v>
      </c>
      <c r="AD29" t="n">
        <v>172509.8584921892</v>
      </c>
      <c r="AE29" t="n">
        <v>236035.5989867337</v>
      </c>
      <c r="AF29" t="n">
        <v>6.175819239286429e-06</v>
      </c>
      <c r="AG29" t="n">
        <v>4.427083333333334</v>
      </c>
      <c r="AH29" t="n">
        <v>213508.6926975519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6.5511</v>
      </c>
      <c r="E30" t="n">
        <v>15.26</v>
      </c>
      <c r="F30" t="n">
        <v>11.98</v>
      </c>
      <c r="G30" t="n">
        <v>44.91</v>
      </c>
      <c r="H30" t="n">
        <v>0.63</v>
      </c>
      <c r="I30" t="n">
        <v>16</v>
      </c>
      <c r="J30" t="n">
        <v>224.9</v>
      </c>
      <c r="K30" t="n">
        <v>56.13</v>
      </c>
      <c r="L30" t="n">
        <v>8</v>
      </c>
      <c r="M30" t="n">
        <v>14</v>
      </c>
      <c r="N30" t="n">
        <v>50.78</v>
      </c>
      <c r="O30" t="n">
        <v>27972.28</v>
      </c>
      <c r="P30" t="n">
        <v>167.24</v>
      </c>
      <c r="Q30" t="n">
        <v>460.7</v>
      </c>
      <c r="R30" t="n">
        <v>54.9</v>
      </c>
      <c r="S30" t="n">
        <v>32.19</v>
      </c>
      <c r="T30" t="n">
        <v>7410.1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172.1095427918723</v>
      </c>
      <c r="AB30" t="n">
        <v>235.4878693848782</v>
      </c>
      <c r="AC30" t="n">
        <v>213.013237640154</v>
      </c>
      <c r="AD30" t="n">
        <v>172109.5427918723</v>
      </c>
      <c r="AE30" t="n">
        <v>235487.8693848782</v>
      </c>
      <c r="AF30" t="n">
        <v>6.19198185162065e-06</v>
      </c>
      <c r="AG30" t="n">
        <v>4.41550925925926</v>
      </c>
      <c r="AH30" t="n">
        <v>213013.237640154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6.5563</v>
      </c>
      <c r="E31" t="n">
        <v>15.25</v>
      </c>
      <c r="F31" t="n">
        <v>11.96</v>
      </c>
      <c r="G31" t="n">
        <v>44.87</v>
      </c>
      <c r="H31" t="n">
        <v>0.65</v>
      </c>
      <c r="I31" t="n">
        <v>16</v>
      </c>
      <c r="J31" t="n">
        <v>225.32</v>
      </c>
      <c r="K31" t="n">
        <v>56.13</v>
      </c>
      <c r="L31" t="n">
        <v>8.25</v>
      </c>
      <c r="M31" t="n">
        <v>14</v>
      </c>
      <c r="N31" t="n">
        <v>50.95</v>
      </c>
      <c r="O31" t="n">
        <v>28023.89</v>
      </c>
      <c r="P31" t="n">
        <v>166.74</v>
      </c>
      <c r="Q31" t="n">
        <v>460.71</v>
      </c>
      <c r="R31" t="n">
        <v>54.53</v>
      </c>
      <c r="S31" t="n">
        <v>32.19</v>
      </c>
      <c r="T31" t="n">
        <v>7226.46</v>
      </c>
      <c r="U31" t="n">
        <v>0.59</v>
      </c>
      <c r="V31" t="n">
        <v>0.75</v>
      </c>
      <c r="W31" t="n">
        <v>1.47</v>
      </c>
      <c r="X31" t="n">
        <v>0.43</v>
      </c>
      <c r="Y31" t="n">
        <v>1</v>
      </c>
      <c r="Z31" t="n">
        <v>10</v>
      </c>
      <c r="AA31" t="n">
        <v>171.8224232648225</v>
      </c>
      <c r="AB31" t="n">
        <v>235.0950197811493</v>
      </c>
      <c r="AC31" t="n">
        <v>212.6578810512369</v>
      </c>
      <c r="AD31" t="n">
        <v>171822.4232648225</v>
      </c>
      <c r="AE31" t="n">
        <v>235095.0197811493</v>
      </c>
      <c r="AF31" t="n">
        <v>6.196896798061466e-06</v>
      </c>
      <c r="AG31" t="n">
        <v>4.412615740740741</v>
      </c>
      <c r="AH31" t="n">
        <v>212657.8810512369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6.586</v>
      </c>
      <c r="E32" t="n">
        <v>15.18</v>
      </c>
      <c r="F32" t="n">
        <v>11.94</v>
      </c>
      <c r="G32" t="n">
        <v>47.75</v>
      </c>
      <c r="H32" t="n">
        <v>0.67</v>
      </c>
      <c r="I32" t="n">
        <v>15</v>
      </c>
      <c r="J32" t="n">
        <v>225.74</v>
      </c>
      <c r="K32" t="n">
        <v>56.13</v>
      </c>
      <c r="L32" t="n">
        <v>8.5</v>
      </c>
      <c r="M32" t="n">
        <v>13</v>
      </c>
      <c r="N32" t="n">
        <v>51.11</v>
      </c>
      <c r="O32" t="n">
        <v>28075.56</v>
      </c>
      <c r="P32" t="n">
        <v>165.9</v>
      </c>
      <c r="Q32" t="n">
        <v>460.69</v>
      </c>
      <c r="R32" t="n">
        <v>53.52</v>
      </c>
      <c r="S32" t="n">
        <v>32.19</v>
      </c>
      <c r="T32" t="n">
        <v>6727.01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171.1021835111924</v>
      </c>
      <c r="AB32" t="n">
        <v>234.1095559754976</v>
      </c>
      <c r="AC32" t="n">
        <v>211.7664685280892</v>
      </c>
      <c r="AD32" t="n">
        <v>171102.1835111924</v>
      </c>
      <c r="AE32" t="n">
        <v>234109.5559754976</v>
      </c>
      <c r="AF32" t="n">
        <v>6.224968703694587e-06</v>
      </c>
      <c r="AG32" t="n">
        <v>4.392361111111112</v>
      </c>
      <c r="AH32" t="n">
        <v>211766.4685280892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6.5918</v>
      </c>
      <c r="E33" t="n">
        <v>15.17</v>
      </c>
      <c r="F33" t="n">
        <v>11.92</v>
      </c>
      <c r="G33" t="n">
        <v>47.7</v>
      </c>
      <c r="H33" t="n">
        <v>0.6899999999999999</v>
      </c>
      <c r="I33" t="n">
        <v>15</v>
      </c>
      <c r="J33" t="n">
        <v>226.16</v>
      </c>
      <c r="K33" t="n">
        <v>56.13</v>
      </c>
      <c r="L33" t="n">
        <v>8.75</v>
      </c>
      <c r="M33" t="n">
        <v>13</v>
      </c>
      <c r="N33" t="n">
        <v>51.28</v>
      </c>
      <c r="O33" t="n">
        <v>28127.29</v>
      </c>
      <c r="P33" t="n">
        <v>165.73</v>
      </c>
      <c r="Q33" t="n">
        <v>460.72</v>
      </c>
      <c r="R33" t="n">
        <v>53.25</v>
      </c>
      <c r="S33" t="n">
        <v>32.19</v>
      </c>
      <c r="T33" t="n">
        <v>6593.45</v>
      </c>
      <c r="U33" t="n">
        <v>0.6</v>
      </c>
      <c r="V33" t="n">
        <v>0.75</v>
      </c>
      <c r="W33" t="n">
        <v>1.47</v>
      </c>
      <c r="X33" t="n">
        <v>0.39</v>
      </c>
      <c r="Y33" t="n">
        <v>1</v>
      </c>
      <c r="Z33" t="n">
        <v>10</v>
      </c>
      <c r="AA33" t="n">
        <v>170.9309735619409</v>
      </c>
      <c r="AB33" t="n">
        <v>233.875298969682</v>
      </c>
      <c r="AC33" t="n">
        <v>211.5545686821268</v>
      </c>
      <c r="AD33" t="n">
        <v>170930.9735619409</v>
      </c>
      <c r="AE33" t="n">
        <v>233875.298969682</v>
      </c>
      <c r="AF33" t="n">
        <v>6.230450759340111e-06</v>
      </c>
      <c r="AG33" t="n">
        <v>4.389467592592593</v>
      </c>
      <c r="AH33" t="n">
        <v>211554.5686821268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6.5862</v>
      </c>
      <c r="E34" t="n">
        <v>15.18</v>
      </c>
      <c r="F34" t="n">
        <v>11.94</v>
      </c>
      <c r="G34" t="n">
        <v>47.75</v>
      </c>
      <c r="H34" t="n">
        <v>0.71</v>
      </c>
      <c r="I34" t="n">
        <v>15</v>
      </c>
      <c r="J34" t="n">
        <v>226.58</v>
      </c>
      <c r="K34" t="n">
        <v>56.13</v>
      </c>
      <c r="L34" t="n">
        <v>9</v>
      </c>
      <c r="M34" t="n">
        <v>13</v>
      </c>
      <c r="N34" t="n">
        <v>51.45</v>
      </c>
      <c r="O34" t="n">
        <v>28179.08</v>
      </c>
      <c r="P34" t="n">
        <v>165.46</v>
      </c>
      <c r="Q34" t="n">
        <v>460.69</v>
      </c>
      <c r="R34" t="n">
        <v>53.49</v>
      </c>
      <c r="S34" t="n">
        <v>32.19</v>
      </c>
      <c r="T34" t="n">
        <v>6710.52</v>
      </c>
      <c r="U34" t="n">
        <v>0.6</v>
      </c>
      <c r="V34" t="n">
        <v>0.75</v>
      </c>
      <c r="W34" t="n">
        <v>1.48</v>
      </c>
      <c r="X34" t="n">
        <v>0.4</v>
      </c>
      <c r="Y34" t="n">
        <v>1</v>
      </c>
      <c r="Z34" t="n">
        <v>10</v>
      </c>
      <c r="AA34" t="n">
        <v>170.9380955762016</v>
      </c>
      <c r="AB34" t="n">
        <v>233.8850436237946</v>
      </c>
      <c r="AC34" t="n">
        <v>211.5633833201276</v>
      </c>
      <c r="AD34" t="n">
        <v>170938.0955762016</v>
      </c>
      <c r="AE34" t="n">
        <v>233885.0436237946</v>
      </c>
      <c r="AF34" t="n">
        <v>6.225157740096156e-06</v>
      </c>
      <c r="AG34" t="n">
        <v>4.392361111111112</v>
      </c>
      <c r="AH34" t="n">
        <v>211563.3833201276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6.624</v>
      </c>
      <c r="E35" t="n">
        <v>15.1</v>
      </c>
      <c r="F35" t="n">
        <v>11.89</v>
      </c>
      <c r="G35" t="n">
        <v>50.97</v>
      </c>
      <c r="H35" t="n">
        <v>0.72</v>
      </c>
      <c r="I35" t="n">
        <v>14</v>
      </c>
      <c r="J35" t="n">
        <v>227</v>
      </c>
      <c r="K35" t="n">
        <v>56.13</v>
      </c>
      <c r="L35" t="n">
        <v>9.25</v>
      </c>
      <c r="M35" t="n">
        <v>12</v>
      </c>
      <c r="N35" t="n">
        <v>51.62</v>
      </c>
      <c r="O35" t="n">
        <v>28230.92</v>
      </c>
      <c r="P35" t="n">
        <v>164.87</v>
      </c>
      <c r="Q35" t="n">
        <v>460.71</v>
      </c>
      <c r="R35" t="n">
        <v>52.2</v>
      </c>
      <c r="S35" t="n">
        <v>32.19</v>
      </c>
      <c r="T35" t="n">
        <v>6071.44</v>
      </c>
      <c r="U35" t="n">
        <v>0.62</v>
      </c>
      <c r="V35" t="n">
        <v>0.75</v>
      </c>
      <c r="W35" t="n">
        <v>1.47</v>
      </c>
      <c r="X35" t="n">
        <v>0.36</v>
      </c>
      <c r="Y35" t="n">
        <v>1</v>
      </c>
      <c r="Z35" t="n">
        <v>10</v>
      </c>
      <c r="AA35" t="n">
        <v>170.1624572245934</v>
      </c>
      <c r="AB35" t="n">
        <v>232.8237810123757</v>
      </c>
      <c r="AC35" t="n">
        <v>210.6034061228507</v>
      </c>
      <c r="AD35" t="n">
        <v>170162.4572245934</v>
      </c>
      <c r="AE35" t="n">
        <v>232823.7810123757</v>
      </c>
      <c r="AF35" t="n">
        <v>6.260885619992853e-06</v>
      </c>
      <c r="AG35" t="n">
        <v>4.369212962962963</v>
      </c>
      <c r="AH35" t="n">
        <v>210603.4061228507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6.619</v>
      </c>
      <c r="E36" t="n">
        <v>15.11</v>
      </c>
      <c r="F36" t="n">
        <v>11.9</v>
      </c>
      <c r="G36" t="n">
        <v>51.02</v>
      </c>
      <c r="H36" t="n">
        <v>0.74</v>
      </c>
      <c r="I36" t="n">
        <v>14</v>
      </c>
      <c r="J36" t="n">
        <v>227.42</v>
      </c>
      <c r="K36" t="n">
        <v>56.13</v>
      </c>
      <c r="L36" t="n">
        <v>9.5</v>
      </c>
      <c r="M36" t="n">
        <v>12</v>
      </c>
      <c r="N36" t="n">
        <v>51.8</v>
      </c>
      <c r="O36" t="n">
        <v>28282.83</v>
      </c>
      <c r="P36" t="n">
        <v>164.52</v>
      </c>
      <c r="Q36" t="n">
        <v>460.72</v>
      </c>
      <c r="R36" t="n">
        <v>52.4</v>
      </c>
      <c r="S36" t="n">
        <v>32.19</v>
      </c>
      <c r="T36" t="n">
        <v>6171.34</v>
      </c>
      <c r="U36" t="n">
        <v>0.61</v>
      </c>
      <c r="V36" t="n">
        <v>0.75</v>
      </c>
      <c r="W36" t="n">
        <v>1.47</v>
      </c>
      <c r="X36" t="n">
        <v>0.37</v>
      </c>
      <c r="Y36" t="n">
        <v>1</v>
      </c>
      <c r="Z36" t="n">
        <v>10</v>
      </c>
      <c r="AA36" t="n">
        <v>170.1142388954828</v>
      </c>
      <c r="AB36" t="n">
        <v>232.757806567244</v>
      </c>
      <c r="AC36" t="n">
        <v>210.5437281861667</v>
      </c>
      <c r="AD36" t="n">
        <v>170114.2388954828</v>
      </c>
      <c r="AE36" t="n">
        <v>232757.8065672441</v>
      </c>
      <c r="AF36" t="n">
        <v>6.256159709953608e-06</v>
      </c>
      <c r="AG36" t="n">
        <v>4.372106481481482</v>
      </c>
      <c r="AH36" t="n">
        <v>210543.7281861667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6.6471</v>
      </c>
      <c r="E37" t="n">
        <v>15.04</v>
      </c>
      <c r="F37" t="n">
        <v>11.88</v>
      </c>
      <c r="G37" t="n">
        <v>54.84</v>
      </c>
      <c r="H37" t="n">
        <v>0.76</v>
      </c>
      <c r="I37" t="n">
        <v>13</v>
      </c>
      <c r="J37" t="n">
        <v>227.84</v>
      </c>
      <c r="K37" t="n">
        <v>56.13</v>
      </c>
      <c r="L37" t="n">
        <v>9.75</v>
      </c>
      <c r="M37" t="n">
        <v>11</v>
      </c>
      <c r="N37" t="n">
        <v>51.97</v>
      </c>
      <c r="O37" t="n">
        <v>28334.8</v>
      </c>
      <c r="P37" t="n">
        <v>163.39</v>
      </c>
      <c r="Q37" t="n">
        <v>460.69</v>
      </c>
      <c r="R37" t="n">
        <v>52.01</v>
      </c>
      <c r="S37" t="n">
        <v>32.19</v>
      </c>
      <c r="T37" t="n">
        <v>5984.21</v>
      </c>
      <c r="U37" t="n">
        <v>0.62</v>
      </c>
      <c r="V37" t="n">
        <v>0.75</v>
      </c>
      <c r="W37" t="n">
        <v>1.46</v>
      </c>
      <c r="X37" t="n">
        <v>0.35</v>
      </c>
      <c r="Y37" t="n">
        <v>1</v>
      </c>
      <c r="Z37" t="n">
        <v>10</v>
      </c>
      <c r="AA37" t="n">
        <v>169.3223644188561</v>
      </c>
      <c r="AB37" t="n">
        <v>231.6743289732877</v>
      </c>
      <c r="AC37" t="n">
        <v>209.5636561731069</v>
      </c>
      <c r="AD37" t="n">
        <v>169322.3644188561</v>
      </c>
      <c r="AE37" t="n">
        <v>231674.3289732877</v>
      </c>
      <c r="AF37" t="n">
        <v>6.282719324374169e-06</v>
      </c>
      <c r="AG37" t="n">
        <v>4.351851851851852</v>
      </c>
      <c r="AH37" t="n">
        <v>209563.6561731069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6.6433</v>
      </c>
      <c r="E38" t="n">
        <v>15.05</v>
      </c>
      <c r="F38" t="n">
        <v>11.89</v>
      </c>
      <c r="G38" t="n">
        <v>54.88</v>
      </c>
      <c r="H38" t="n">
        <v>0.78</v>
      </c>
      <c r="I38" t="n">
        <v>13</v>
      </c>
      <c r="J38" t="n">
        <v>228.27</v>
      </c>
      <c r="K38" t="n">
        <v>56.13</v>
      </c>
      <c r="L38" t="n">
        <v>10</v>
      </c>
      <c r="M38" t="n">
        <v>11</v>
      </c>
      <c r="N38" t="n">
        <v>52.14</v>
      </c>
      <c r="O38" t="n">
        <v>28386.82</v>
      </c>
      <c r="P38" t="n">
        <v>163.86</v>
      </c>
      <c r="Q38" t="n">
        <v>460.69</v>
      </c>
      <c r="R38" t="n">
        <v>52.19</v>
      </c>
      <c r="S38" t="n">
        <v>32.19</v>
      </c>
      <c r="T38" t="n">
        <v>6071.79</v>
      </c>
      <c r="U38" t="n">
        <v>0.62</v>
      </c>
      <c r="V38" t="n">
        <v>0.75</v>
      </c>
      <c r="W38" t="n">
        <v>1.47</v>
      </c>
      <c r="X38" t="n">
        <v>0.36</v>
      </c>
      <c r="Y38" t="n">
        <v>1</v>
      </c>
      <c r="Z38" t="n">
        <v>10</v>
      </c>
      <c r="AA38" t="n">
        <v>169.5576398701738</v>
      </c>
      <c r="AB38" t="n">
        <v>231.9962432254007</v>
      </c>
      <c r="AC38" t="n">
        <v>209.8548473808079</v>
      </c>
      <c r="AD38" t="n">
        <v>169557.6398701738</v>
      </c>
      <c r="AE38" t="n">
        <v>231996.2432254007</v>
      </c>
      <c r="AF38" t="n">
        <v>6.279127632744343e-06</v>
      </c>
      <c r="AG38" t="n">
        <v>4.354745370370371</v>
      </c>
      <c r="AH38" t="n">
        <v>209854.8473808079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6.6526</v>
      </c>
      <c r="E39" t="n">
        <v>15.03</v>
      </c>
      <c r="F39" t="n">
        <v>11.87</v>
      </c>
      <c r="G39" t="n">
        <v>54.78</v>
      </c>
      <c r="H39" t="n">
        <v>0.8</v>
      </c>
      <c r="I39" t="n">
        <v>13</v>
      </c>
      <c r="J39" t="n">
        <v>228.69</v>
      </c>
      <c r="K39" t="n">
        <v>56.13</v>
      </c>
      <c r="L39" t="n">
        <v>10.25</v>
      </c>
      <c r="M39" t="n">
        <v>11</v>
      </c>
      <c r="N39" t="n">
        <v>52.31</v>
      </c>
      <c r="O39" t="n">
        <v>28438.91</v>
      </c>
      <c r="P39" t="n">
        <v>163.46</v>
      </c>
      <c r="Q39" t="n">
        <v>460.73</v>
      </c>
      <c r="R39" t="n">
        <v>51.46</v>
      </c>
      <c r="S39" t="n">
        <v>32.19</v>
      </c>
      <c r="T39" t="n">
        <v>5709.39</v>
      </c>
      <c r="U39" t="n">
        <v>0.63</v>
      </c>
      <c r="V39" t="n">
        <v>0.75</v>
      </c>
      <c r="W39" t="n">
        <v>1.47</v>
      </c>
      <c r="X39" t="n">
        <v>0.34</v>
      </c>
      <c r="Y39" t="n">
        <v>1</v>
      </c>
      <c r="Z39" t="n">
        <v>10</v>
      </c>
      <c r="AA39" t="n">
        <v>169.263101749673</v>
      </c>
      <c r="AB39" t="n">
        <v>231.593243174827</v>
      </c>
      <c r="AC39" t="n">
        <v>209.4903090894466</v>
      </c>
      <c r="AD39" t="n">
        <v>169263.101749673</v>
      </c>
      <c r="AE39" t="n">
        <v>231593.243174827</v>
      </c>
      <c r="AF39" t="n">
        <v>6.28791782541734e-06</v>
      </c>
      <c r="AG39" t="n">
        <v>4.348958333333333</v>
      </c>
      <c r="AH39" t="n">
        <v>209490.3090894466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6.6556</v>
      </c>
      <c r="E40" t="n">
        <v>15.02</v>
      </c>
      <c r="F40" t="n">
        <v>11.86</v>
      </c>
      <c r="G40" t="n">
        <v>54.75</v>
      </c>
      <c r="H40" t="n">
        <v>0.8100000000000001</v>
      </c>
      <c r="I40" t="n">
        <v>13</v>
      </c>
      <c r="J40" t="n">
        <v>229.11</v>
      </c>
      <c r="K40" t="n">
        <v>56.13</v>
      </c>
      <c r="L40" t="n">
        <v>10.5</v>
      </c>
      <c r="M40" t="n">
        <v>11</v>
      </c>
      <c r="N40" t="n">
        <v>52.48</v>
      </c>
      <c r="O40" t="n">
        <v>28491.06</v>
      </c>
      <c r="P40" t="n">
        <v>162.04</v>
      </c>
      <c r="Q40" t="n">
        <v>460.7</v>
      </c>
      <c r="R40" t="n">
        <v>51.35</v>
      </c>
      <c r="S40" t="n">
        <v>32.19</v>
      </c>
      <c r="T40" t="n">
        <v>5651.34</v>
      </c>
      <c r="U40" t="n">
        <v>0.63</v>
      </c>
      <c r="V40" t="n">
        <v>0.75</v>
      </c>
      <c r="W40" t="n">
        <v>1.46</v>
      </c>
      <c r="X40" t="n">
        <v>0.33</v>
      </c>
      <c r="Y40" t="n">
        <v>1</v>
      </c>
      <c r="Z40" t="n">
        <v>10</v>
      </c>
      <c r="AA40" t="n">
        <v>168.69276633196</v>
      </c>
      <c r="AB40" t="n">
        <v>230.8128850948895</v>
      </c>
      <c r="AC40" t="n">
        <v>208.7844272894187</v>
      </c>
      <c r="AD40" t="n">
        <v>168692.76633196</v>
      </c>
      <c r="AE40" t="n">
        <v>230812.8850948895</v>
      </c>
      <c r="AF40" t="n">
        <v>6.290753371440888e-06</v>
      </c>
      <c r="AG40" t="n">
        <v>4.346064814814815</v>
      </c>
      <c r="AH40" t="n">
        <v>208784.4272894187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6.6828</v>
      </c>
      <c r="E41" t="n">
        <v>14.96</v>
      </c>
      <c r="F41" t="n">
        <v>11.84</v>
      </c>
      <c r="G41" t="n">
        <v>59.22</v>
      </c>
      <c r="H41" t="n">
        <v>0.83</v>
      </c>
      <c r="I41" t="n">
        <v>12</v>
      </c>
      <c r="J41" t="n">
        <v>229.53</v>
      </c>
      <c r="K41" t="n">
        <v>56.13</v>
      </c>
      <c r="L41" t="n">
        <v>10.75</v>
      </c>
      <c r="M41" t="n">
        <v>10</v>
      </c>
      <c r="N41" t="n">
        <v>52.66</v>
      </c>
      <c r="O41" t="n">
        <v>28543.27</v>
      </c>
      <c r="P41" t="n">
        <v>161.77</v>
      </c>
      <c r="Q41" t="n">
        <v>460.69</v>
      </c>
      <c r="R41" t="n">
        <v>50.72</v>
      </c>
      <c r="S41" t="n">
        <v>32.19</v>
      </c>
      <c r="T41" t="n">
        <v>5343.85</v>
      </c>
      <c r="U41" t="n">
        <v>0.63</v>
      </c>
      <c r="V41" t="n">
        <v>0.75</v>
      </c>
      <c r="W41" t="n">
        <v>1.46</v>
      </c>
      <c r="X41" t="n">
        <v>0.31</v>
      </c>
      <c r="Y41" t="n">
        <v>1</v>
      </c>
      <c r="Z41" t="n">
        <v>10</v>
      </c>
      <c r="AA41" t="n">
        <v>168.2331448912812</v>
      </c>
      <c r="AB41" t="n">
        <v>230.1840107626863</v>
      </c>
      <c r="AC41" t="n">
        <v>208.21557184085</v>
      </c>
      <c r="AD41" t="n">
        <v>168233.1448912812</v>
      </c>
      <c r="AE41" t="n">
        <v>230184.0107626863</v>
      </c>
      <c r="AF41" t="n">
        <v>6.316462322054385e-06</v>
      </c>
      <c r="AG41" t="n">
        <v>4.328703703703704</v>
      </c>
      <c r="AH41" t="n">
        <v>208215.57184085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6.6856</v>
      </c>
      <c r="E42" t="n">
        <v>14.96</v>
      </c>
      <c r="F42" t="n">
        <v>11.84</v>
      </c>
      <c r="G42" t="n">
        <v>59.19</v>
      </c>
      <c r="H42" t="n">
        <v>0.85</v>
      </c>
      <c r="I42" t="n">
        <v>12</v>
      </c>
      <c r="J42" t="n">
        <v>229.96</v>
      </c>
      <c r="K42" t="n">
        <v>56.13</v>
      </c>
      <c r="L42" t="n">
        <v>11</v>
      </c>
      <c r="M42" t="n">
        <v>10</v>
      </c>
      <c r="N42" t="n">
        <v>52.83</v>
      </c>
      <c r="O42" t="n">
        <v>28595.54</v>
      </c>
      <c r="P42" t="n">
        <v>161.81</v>
      </c>
      <c r="Q42" t="n">
        <v>460.69</v>
      </c>
      <c r="R42" t="n">
        <v>50.44</v>
      </c>
      <c r="S42" t="n">
        <v>32.19</v>
      </c>
      <c r="T42" t="n">
        <v>5203.64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168.2142429327907</v>
      </c>
      <c r="AB42" t="n">
        <v>230.1581482691841</v>
      </c>
      <c r="AC42" t="n">
        <v>208.1921776274294</v>
      </c>
      <c r="AD42" t="n">
        <v>168214.2429327907</v>
      </c>
      <c r="AE42" t="n">
        <v>230158.1482691841</v>
      </c>
      <c r="AF42" t="n">
        <v>6.319108831676362e-06</v>
      </c>
      <c r="AG42" t="n">
        <v>4.328703703703704</v>
      </c>
      <c r="AH42" t="n">
        <v>208192.1776274294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6.6799</v>
      </c>
      <c r="E43" t="n">
        <v>14.97</v>
      </c>
      <c r="F43" t="n">
        <v>11.85</v>
      </c>
      <c r="G43" t="n">
        <v>59.25</v>
      </c>
      <c r="H43" t="n">
        <v>0.87</v>
      </c>
      <c r="I43" t="n">
        <v>12</v>
      </c>
      <c r="J43" t="n">
        <v>230.38</v>
      </c>
      <c r="K43" t="n">
        <v>56.13</v>
      </c>
      <c r="L43" t="n">
        <v>11.25</v>
      </c>
      <c r="M43" t="n">
        <v>10</v>
      </c>
      <c r="N43" t="n">
        <v>53</v>
      </c>
      <c r="O43" t="n">
        <v>28647.87</v>
      </c>
      <c r="P43" t="n">
        <v>161.03</v>
      </c>
      <c r="Q43" t="n">
        <v>460.69</v>
      </c>
      <c r="R43" t="n">
        <v>50.68</v>
      </c>
      <c r="S43" t="n">
        <v>32.19</v>
      </c>
      <c r="T43" t="n">
        <v>5324.25</v>
      </c>
      <c r="U43" t="n">
        <v>0.64</v>
      </c>
      <c r="V43" t="n">
        <v>0.75</v>
      </c>
      <c r="W43" t="n">
        <v>1.47</v>
      </c>
      <c r="X43" t="n">
        <v>0.32</v>
      </c>
      <c r="Y43" t="n">
        <v>1</v>
      </c>
      <c r="Z43" t="n">
        <v>10</v>
      </c>
      <c r="AA43" t="n">
        <v>168.0176605055651</v>
      </c>
      <c r="AB43" t="n">
        <v>229.8891755196496</v>
      </c>
      <c r="AC43" t="n">
        <v>207.9488752596048</v>
      </c>
      <c r="AD43" t="n">
        <v>168017.6605055651</v>
      </c>
      <c r="AE43" t="n">
        <v>229889.1755196496</v>
      </c>
      <c r="AF43" t="n">
        <v>6.313721294231622e-06</v>
      </c>
      <c r="AG43" t="n">
        <v>4.331597222222222</v>
      </c>
      <c r="AH43" t="n">
        <v>207948.8752596048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6.7158</v>
      </c>
      <c r="E44" t="n">
        <v>14.89</v>
      </c>
      <c r="F44" t="n">
        <v>11.81</v>
      </c>
      <c r="G44" t="n">
        <v>64.43000000000001</v>
      </c>
      <c r="H44" t="n">
        <v>0.89</v>
      </c>
      <c r="I44" t="n">
        <v>11</v>
      </c>
      <c r="J44" t="n">
        <v>230.81</v>
      </c>
      <c r="K44" t="n">
        <v>56.13</v>
      </c>
      <c r="L44" t="n">
        <v>11.5</v>
      </c>
      <c r="M44" t="n">
        <v>9</v>
      </c>
      <c r="N44" t="n">
        <v>53.18</v>
      </c>
      <c r="O44" t="n">
        <v>28700.26</v>
      </c>
      <c r="P44" t="n">
        <v>160.01</v>
      </c>
      <c r="Q44" t="n">
        <v>460.69</v>
      </c>
      <c r="R44" t="n">
        <v>49.66</v>
      </c>
      <c r="S44" t="n">
        <v>32.19</v>
      </c>
      <c r="T44" t="n">
        <v>4817.6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167.154447902458</v>
      </c>
      <c r="AB44" t="n">
        <v>228.7080899538266</v>
      </c>
      <c r="AC44" t="n">
        <v>206.8805108425196</v>
      </c>
      <c r="AD44" t="n">
        <v>167154.447902458</v>
      </c>
      <c r="AE44" t="n">
        <v>228708.0899538266</v>
      </c>
      <c r="AF44" t="n">
        <v>6.347653328313406e-06</v>
      </c>
      <c r="AG44" t="n">
        <v>4.308449074074074</v>
      </c>
      <c r="AH44" t="n">
        <v>206880.5108425196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6.7167</v>
      </c>
      <c r="E45" t="n">
        <v>14.89</v>
      </c>
      <c r="F45" t="n">
        <v>11.81</v>
      </c>
      <c r="G45" t="n">
        <v>64.42</v>
      </c>
      <c r="H45" t="n">
        <v>0.9</v>
      </c>
      <c r="I45" t="n">
        <v>11</v>
      </c>
      <c r="J45" t="n">
        <v>231.23</v>
      </c>
      <c r="K45" t="n">
        <v>56.13</v>
      </c>
      <c r="L45" t="n">
        <v>11.75</v>
      </c>
      <c r="M45" t="n">
        <v>9</v>
      </c>
      <c r="N45" t="n">
        <v>53.36</v>
      </c>
      <c r="O45" t="n">
        <v>28752.71</v>
      </c>
      <c r="P45" t="n">
        <v>159.6</v>
      </c>
      <c r="Q45" t="n">
        <v>460.69</v>
      </c>
      <c r="R45" t="n">
        <v>49.51</v>
      </c>
      <c r="S45" t="n">
        <v>32.19</v>
      </c>
      <c r="T45" t="n">
        <v>4742.13</v>
      </c>
      <c r="U45" t="n">
        <v>0.65</v>
      </c>
      <c r="V45" t="n">
        <v>0.76</v>
      </c>
      <c r="W45" t="n">
        <v>1.46</v>
      </c>
      <c r="X45" t="n">
        <v>0.28</v>
      </c>
      <c r="Y45" t="n">
        <v>1</v>
      </c>
      <c r="Z45" t="n">
        <v>10</v>
      </c>
      <c r="AA45" t="n">
        <v>166.9962763165893</v>
      </c>
      <c r="AB45" t="n">
        <v>228.4916726120034</v>
      </c>
      <c r="AC45" t="n">
        <v>206.6847480680563</v>
      </c>
      <c r="AD45" t="n">
        <v>166996.2763165893</v>
      </c>
      <c r="AE45" t="n">
        <v>228491.6726120033</v>
      </c>
      <c r="AF45" t="n">
        <v>6.348503992120471e-06</v>
      </c>
      <c r="AG45" t="n">
        <v>4.308449074074074</v>
      </c>
      <c r="AH45" t="n">
        <v>206684.7480680562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6.7117</v>
      </c>
      <c r="E46" t="n">
        <v>14.9</v>
      </c>
      <c r="F46" t="n">
        <v>11.82</v>
      </c>
      <c r="G46" t="n">
        <v>64.48</v>
      </c>
      <c r="H46" t="n">
        <v>0.92</v>
      </c>
      <c r="I46" t="n">
        <v>11</v>
      </c>
      <c r="J46" t="n">
        <v>231.66</v>
      </c>
      <c r="K46" t="n">
        <v>56.13</v>
      </c>
      <c r="L46" t="n">
        <v>12</v>
      </c>
      <c r="M46" t="n">
        <v>9</v>
      </c>
      <c r="N46" t="n">
        <v>53.53</v>
      </c>
      <c r="O46" t="n">
        <v>28805.23</v>
      </c>
      <c r="P46" t="n">
        <v>160.21</v>
      </c>
      <c r="Q46" t="n">
        <v>460.69</v>
      </c>
      <c r="R46" t="n">
        <v>49.73</v>
      </c>
      <c r="S46" t="n">
        <v>32.19</v>
      </c>
      <c r="T46" t="n">
        <v>4854.9</v>
      </c>
      <c r="U46" t="n">
        <v>0.65</v>
      </c>
      <c r="V46" t="n">
        <v>0.76</v>
      </c>
      <c r="W46" t="n">
        <v>1.47</v>
      </c>
      <c r="X46" t="n">
        <v>0.29</v>
      </c>
      <c r="Y46" t="n">
        <v>1</v>
      </c>
      <c r="Z46" t="n">
        <v>10</v>
      </c>
      <c r="AA46" t="n">
        <v>167.2923137284193</v>
      </c>
      <c r="AB46" t="n">
        <v>228.8967240591178</v>
      </c>
      <c r="AC46" t="n">
        <v>207.0511419735515</v>
      </c>
      <c r="AD46" t="n">
        <v>167292.3137284193</v>
      </c>
      <c r="AE46" t="n">
        <v>228896.7240591178</v>
      </c>
      <c r="AF46" t="n">
        <v>6.343778082081226e-06</v>
      </c>
      <c r="AG46" t="n">
        <v>4.311342592592593</v>
      </c>
      <c r="AH46" t="n">
        <v>207051.1419735515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6.7174</v>
      </c>
      <c r="E47" t="n">
        <v>14.89</v>
      </c>
      <c r="F47" t="n">
        <v>11.81</v>
      </c>
      <c r="G47" t="n">
        <v>64.42</v>
      </c>
      <c r="H47" t="n">
        <v>0.9399999999999999</v>
      </c>
      <c r="I47" t="n">
        <v>11</v>
      </c>
      <c r="J47" t="n">
        <v>232.08</v>
      </c>
      <c r="K47" t="n">
        <v>56.13</v>
      </c>
      <c r="L47" t="n">
        <v>12.25</v>
      </c>
      <c r="M47" t="n">
        <v>9</v>
      </c>
      <c r="N47" t="n">
        <v>53.71</v>
      </c>
      <c r="O47" t="n">
        <v>28857.81</v>
      </c>
      <c r="P47" t="n">
        <v>159.72</v>
      </c>
      <c r="Q47" t="n">
        <v>460.69</v>
      </c>
      <c r="R47" t="n">
        <v>49.51</v>
      </c>
      <c r="S47" t="n">
        <v>32.19</v>
      </c>
      <c r="T47" t="n">
        <v>4740.77</v>
      </c>
      <c r="U47" t="n">
        <v>0.65</v>
      </c>
      <c r="V47" t="n">
        <v>0.76</v>
      </c>
      <c r="W47" t="n">
        <v>1.46</v>
      </c>
      <c r="X47" t="n">
        <v>0.28</v>
      </c>
      <c r="Y47" t="n">
        <v>1</v>
      </c>
      <c r="Z47" t="n">
        <v>10</v>
      </c>
      <c r="AA47" t="n">
        <v>167.0313083799323</v>
      </c>
      <c r="AB47" t="n">
        <v>228.5396050265746</v>
      </c>
      <c r="AC47" t="n">
        <v>206.7281058802544</v>
      </c>
      <c r="AD47" t="n">
        <v>167031.3083799322</v>
      </c>
      <c r="AE47" t="n">
        <v>228539.6050265746</v>
      </c>
      <c r="AF47" t="n">
        <v>6.349165619525965e-06</v>
      </c>
      <c r="AG47" t="n">
        <v>4.308449074074074</v>
      </c>
      <c r="AH47" t="n">
        <v>206728.1058802544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6.717</v>
      </c>
      <c r="E48" t="n">
        <v>14.89</v>
      </c>
      <c r="F48" t="n">
        <v>11.81</v>
      </c>
      <c r="G48" t="n">
        <v>64.42</v>
      </c>
      <c r="H48" t="n">
        <v>0.96</v>
      </c>
      <c r="I48" t="n">
        <v>11</v>
      </c>
      <c r="J48" t="n">
        <v>232.51</v>
      </c>
      <c r="K48" t="n">
        <v>56.13</v>
      </c>
      <c r="L48" t="n">
        <v>12.5</v>
      </c>
      <c r="M48" t="n">
        <v>9</v>
      </c>
      <c r="N48" t="n">
        <v>53.88</v>
      </c>
      <c r="O48" t="n">
        <v>28910.45</v>
      </c>
      <c r="P48" t="n">
        <v>158.72</v>
      </c>
      <c r="Q48" t="n">
        <v>460.69</v>
      </c>
      <c r="R48" t="n">
        <v>49.57</v>
      </c>
      <c r="S48" t="n">
        <v>32.19</v>
      </c>
      <c r="T48" t="n">
        <v>4774.05</v>
      </c>
      <c r="U48" t="n">
        <v>0.65</v>
      </c>
      <c r="V48" t="n">
        <v>0.76</v>
      </c>
      <c r="W48" t="n">
        <v>1.46</v>
      </c>
      <c r="X48" t="n">
        <v>0.28</v>
      </c>
      <c r="Y48" t="n">
        <v>1</v>
      </c>
      <c r="Z48" t="n">
        <v>10</v>
      </c>
      <c r="AA48" t="n">
        <v>166.675903415081</v>
      </c>
      <c r="AB48" t="n">
        <v>228.053324274305</v>
      </c>
      <c r="AC48" t="n">
        <v>206.2882350804819</v>
      </c>
      <c r="AD48" t="n">
        <v>166675.903415081</v>
      </c>
      <c r="AE48" t="n">
        <v>228053.324274305</v>
      </c>
      <c r="AF48" t="n">
        <v>6.348787546722825e-06</v>
      </c>
      <c r="AG48" t="n">
        <v>4.308449074074074</v>
      </c>
      <c r="AH48" t="n">
        <v>206288.2350804819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6.7517</v>
      </c>
      <c r="E49" t="n">
        <v>14.81</v>
      </c>
      <c r="F49" t="n">
        <v>11.78</v>
      </c>
      <c r="G49" t="n">
        <v>70.66</v>
      </c>
      <c r="H49" t="n">
        <v>0.97</v>
      </c>
      <c r="I49" t="n">
        <v>10</v>
      </c>
      <c r="J49" t="n">
        <v>232.94</v>
      </c>
      <c r="K49" t="n">
        <v>56.13</v>
      </c>
      <c r="L49" t="n">
        <v>12.75</v>
      </c>
      <c r="M49" t="n">
        <v>8</v>
      </c>
      <c r="N49" t="n">
        <v>54.06</v>
      </c>
      <c r="O49" t="n">
        <v>28963.15</v>
      </c>
      <c r="P49" t="n">
        <v>158.02</v>
      </c>
      <c r="Q49" t="n">
        <v>460.69</v>
      </c>
      <c r="R49" t="n">
        <v>48.44</v>
      </c>
      <c r="S49" t="n">
        <v>32.19</v>
      </c>
      <c r="T49" t="n">
        <v>4213.43</v>
      </c>
      <c r="U49" t="n">
        <v>0.66</v>
      </c>
      <c r="V49" t="n">
        <v>0.76</v>
      </c>
      <c r="W49" t="n">
        <v>1.46</v>
      </c>
      <c r="X49" t="n">
        <v>0.24</v>
      </c>
      <c r="Y49" t="n">
        <v>1</v>
      </c>
      <c r="Z49" t="n">
        <v>10</v>
      </c>
      <c r="AA49" t="n">
        <v>165.9706034726433</v>
      </c>
      <c r="AB49" t="n">
        <v>227.0883017774248</v>
      </c>
      <c r="AC49" t="n">
        <v>205.4153129762861</v>
      </c>
      <c r="AD49" t="n">
        <v>165970.6034726433</v>
      </c>
      <c r="AE49" t="n">
        <v>227088.3017774248</v>
      </c>
      <c r="AF49" t="n">
        <v>6.381585362395191e-06</v>
      </c>
      <c r="AG49" t="n">
        <v>4.285300925925926</v>
      </c>
      <c r="AH49" t="n">
        <v>205415.3129762861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6.7444</v>
      </c>
      <c r="E50" t="n">
        <v>14.83</v>
      </c>
      <c r="F50" t="n">
        <v>11.79</v>
      </c>
      <c r="G50" t="n">
        <v>70.75</v>
      </c>
      <c r="H50" t="n">
        <v>0.99</v>
      </c>
      <c r="I50" t="n">
        <v>10</v>
      </c>
      <c r="J50" t="n">
        <v>233.37</v>
      </c>
      <c r="K50" t="n">
        <v>56.13</v>
      </c>
      <c r="L50" t="n">
        <v>13</v>
      </c>
      <c r="M50" t="n">
        <v>8</v>
      </c>
      <c r="N50" t="n">
        <v>54.24</v>
      </c>
      <c r="O50" t="n">
        <v>29015.91</v>
      </c>
      <c r="P50" t="n">
        <v>157.53</v>
      </c>
      <c r="Q50" t="n">
        <v>460.72</v>
      </c>
      <c r="R50" t="n">
        <v>48.88</v>
      </c>
      <c r="S50" t="n">
        <v>32.19</v>
      </c>
      <c r="T50" t="n">
        <v>4432.07</v>
      </c>
      <c r="U50" t="n">
        <v>0.66</v>
      </c>
      <c r="V50" t="n">
        <v>0.76</v>
      </c>
      <c r="W50" t="n">
        <v>1.46</v>
      </c>
      <c r="X50" t="n">
        <v>0.26</v>
      </c>
      <c r="Y50" t="n">
        <v>1</v>
      </c>
      <c r="Z50" t="n">
        <v>10</v>
      </c>
      <c r="AA50" t="n">
        <v>165.8963705648946</v>
      </c>
      <c r="AB50" t="n">
        <v>226.9867330381182</v>
      </c>
      <c r="AC50" t="n">
        <v>205.3234378149063</v>
      </c>
      <c r="AD50" t="n">
        <v>165896.3705648946</v>
      </c>
      <c r="AE50" t="n">
        <v>226986.7330381183</v>
      </c>
      <c r="AF50" t="n">
        <v>6.374685533737893e-06</v>
      </c>
      <c r="AG50" t="n">
        <v>4.291087962962963</v>
      </c>
      <c r="AH50" t="n">
        <v>205323.4378149063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6.7442</v>
      </c>
      <c r="E51" t="n">
        <v>14.83</v>
      </c>
      <c r="F51" t="n">
        <v>11.79</v>
      </c>
      <c r="G51" t="n">
        <v>70.76000000000001</v>
      </c>
      <c r="H51" t="n">
        <v>1.01</v>
      </c>
      <c r="I51" t="n">
        <v>10</v>
      </c>
      <c r="J51" t="n">
        <v>233.79</v>
      </c>
      <c r="K51" t="n">
        <v>56.13</v>
      </c>
      <c r="L51" t="n">
        <v>13.25</v>
      </c>
      <c r="M51" t="n">
        <v>8</v>
      </c>
      <c r="N51" t="n">
        <v>54.42</v>
      </c>
      <c r="O51" t="n">
        <v>29068.74</v>
      </c>
      <c r="P51" t="n">
        <v>157.82</v>
      </c>
      <c r="Q51" t="n">
        <v>460.71</v>
      </c>
      <c r="R51" t="n">
        <v>48.88</v>
      </c>
      <c r="S51" t="n">
        <v>32.19</v>
      </c>
      <c r="T51" t="n">
        <v>4432.47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166.0026659827425</v>
      </c>
      <c r="AB51" t="n">
        <v>227.1321711182405</v>
      </c>
      <c r="AC51" t="n">
        <v>205.4549954887854</v>
      </c>
      <c r="AD51" t="n">
        <v>166002.6659827424</v>
      </c>
      <c r="AE51" t="n">
        <v>227132.1711182405</v>
      </c>
      <c r="AF51" t="n">
        <v>6.374496497336324e-06</v>
      </c>
      <c r="AG51" t="n">
        <v>4.291087962962963</v>
      </c>
      <c r="AH51" t="n">
        <v>205454.9954887854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6.7469</v>
      </c>
      <c r="E52" t="n">
        <v>14.82</v>
      </c>
      <c r="F52" t="n">
        <v>11.79</v>
      </c>
      <c r="G52" t="n">
        <v>70.72</v>
      </c>
      <c r="H52" t="n">
        <v>1.02</v>
      </c>
      <c r="I52" t="n">
        <v>10</v>
      </c>
      <c r="J52" t="n">
        <v>234.22</v>
      </c>
      <c r="K52" t="n">
        <v>56.13</v>
      </c>
      <c r="L52" t="n">
        <v>13.5</v>
      </c>
      <c r="M52" t="n">
        <v>8</v>
      </c>
      <c r="N52" t="n">
        <v>54.6</v>
      </c>
      <c r="O52" t="n">
        <v>29121.64</v>
      </c>
      <c r="P52" t="n">
        <v>157.05</v>
      </c>
      <c r="Q52" t="n">
        <v>460.72</v>
      </c>
      <c r="R52" t="n">
        <v>48.8</v>
      </c>
      <c r="S52" t="n">
        <v>32.19</v>
      </c>
      <c r="T52" t="n">
        <v>4390.61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165.6956382714505</v>
      </c>
      <c r="AB52" t="n">
        <v>226.7120822585444</v>
      </c>
      <c r="AC52" t="n">
        <v>205.0749993202601</v>
      </c>
      <c r="AD52" t="n">
        <v>165695.6382714505</v>
      </c>
      <c r="AE52" t="n">
        <v>226712.0822585444</v>
      </c>
      <c r="AF52" t="n">
        <v>6.377048488757517e-06</v>
      </c>
      <c r="AG52" t="n">
        <v>4.288194444444445</v>
      </c>
      <c r="AH52" t="n">
        <v>205074.9993202601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6.7426</v>
      </c>
      <c r="E53" t="n">
        <v>14.83</v>
      </c>
      <c r="F53" t="n">
        <v>11.8</v>
      </c>
      <c r="G53" t="n">
        <v>70.78</v>
      </c>
      <c r="H53" t="n">
        <v>1.04</v>
      </c>
      <c r="I53" t="n">
        <v>10</v>
      </c>
      <c r="J53" t="n">
        <v>234.65</v>
      </c>
      <c r="K53" t="n">
        <v>56.13</v>
      </c>
      <c r="L53" t="n">
        <v>13.75</v>
      </c>
      <c r="M53" t="n">
        <v>8</v>
      </c>
      <c r="N53" t="n">
        <v>54.78</v>
      </c>
      <c r="O53" t="n">
        <v>29174.59</v>
      </c>
      <c r="P53" t="n">
        <v>156.01</v>
      </c>
      <c r="Q53" t="n">
        <v>460.69</v>
      </c>
      <c r="R53" t="n">
        <v>48.99</v>
      </c>
      <c r="S53" t="n">
        <v>32.19</v>
      </c>
      <c r="T53" t="n">
        <v>4488.81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165.389471292789</v>
      </c>
      <c r="AB53" t="n">
        <v>226.2931710912062</v>
      </c>
      <c r="AC53" t="n">
        <v>204.696068446787</v>
      </c>
      <c r="AD53" t="n">
        <v>165389.471292789</v>
      </c>
      <c r="AE53" t="n">
        <v>226293.1710912062</v>
      </c>
      <c r="AF53" t="n">
        <v>6.372984206123765e-06</v>
      </c>
      <c r="AG53" t="n">
        <v>4.291087962962963</v>
      </c>
      <c r="AH53" t="n">
        <v>204696.068446787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6.7803</v>
      </c>
      <c r="E54" t="n">
        <v>14.75</v>
      </c>
      <c r="F54" t="n">
        <v>11.76</v>
      </c>
      <c r="G54" t="n">
        <v>78.37</v>
      </c>
      <c r="H54" t="n">
        <v>1.06</v>
      </c>
      <c r="I54" t="n">
        <v>9</v>
      </c>
      <c r="J54" t="n">
        <v>235.08</v>
      </c>
      <c r="K54" t="n">
        <v>56.13</v>
      </c>
      <c r="L54" t="n">
        <v>14</v>
      </c>
      <c r="M54" t="n">
        <v>7</v>
      </c>
      <c r="N54" t="n">
        <v>54.96</v>
      </c>
      <c r="O54" t="n">
        <v>29227.61</v>
      </c>
      <c r="P54" t="n">
        <v>155.16</v>
      </c>
      <c r="Q54" t="n">
        <v>460.69</v>
      </c>
      <c r="R54" t="n">
        <v>47.64</v>
      </c>
      <c r="S54" t="n">
        <v>32.19</v>
      </c>
      <c r="T54" t="n">
        <v>3818.63</v>
      </c>
      <c r="U54" t="n">
        <v>0.68</v>
      </c>
      <c r="V54" t="n">
        <v>0.76</v>
      </c>
      <c r="W54" t="n">
        <v>1.46</v>
      </c>
      <c r="X54" t="n">
        <v>0.22</v>
      </c>
      <c r="Y54" t="n">
        <v>1</v>
      </c>
      <c r="Z54" t="n">
        <v>10</v>
      </c>
      <c r="AA54" t="n">
        <v>164.5886284596612</v>
      </c>
      <c r="AB54" t="n">
        <v>225.197422596229</v>
      </c>
      <c r="AC54" t="n">
        <v>203.7048966502774</v>
      </c>
      <c r="AD54" t="n">
        <v>164588.6284596612</v>
      </c>
      <c r="AE54" t="n">
        <v>225197.4225962289</v>
      </c>
      <c r="AF54" t="n">
        <v>6.408617567819678e-06</v>
      </c>
      <c r="AG54" t="n">
        <v>4.267939814814815</v>
      </c>
      <c r="AH54" t="n">
        <v>203704.8966502774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6.7809</v>
      </c>
      <c r="E55" t="n">
        <v>14.75</v>
      </c>
      <c r="F55" t="n">
        <v>11.75</v>
      </c>
      <c r="G55" t="n">
        <v>78.36</v>
      </c>
      <c r="H55" t="n">
        <v>1.08</v>
      </c>
      <c r="I55" t="n">
        <v>9</v>
      </c>
      <c r="J55" t="n">
        <v>235.51</v>
      </c>
      <c r="K55" t="n">
        <v>56.13</v>
      </c>
      <c r="L55" t="n">
        <v>14.25</v>
      </c>
      <c r="M55" t="n">
        <v>7</v>
      </c>
      <c r="N55" t="n">
        <v>55.14</v>
      </c>
      <c r="O55" t="n">
        <v>29280.69</v>
      </c>
      <c r="P55" t="n">
        <v>155.39</v>
      </c>
      <c r="Q55" t="n">
        <v>460.81</v>
      </c>
      <c r="R55" t="n">
        <v>47.58</v>
      </c>
      <c r="S55" t="n">
        <v>32.19</v>
      </c>
      <c r="T55" t="n">
        <v>3785.78</v>
      </c>
      <c r="U55" t="n">
        <v>0.68</v>
      </c>
      <c r="V55" t="n">
        <v>0.76</v>
      </c>
      <c r="W55" t="n">
        <v>1.46</v>
      </c>
      <c r="X55" t="n">
        <v>0.22</v>
      </c>
      <c r="Y55" t="n">
        <v>1</v>
      </c>
      <c r="Z55" t="n">
        <v>10</v>
      </c>
      <c r="AA55" t="n">
        <v>164.6463442224885</v>
      </c>
      <c r="AB55" t="n">
        <v>225.276391849169</v>
      </c>
      <c r="AC55" t="n">
        <v>203.7763291885508</v>
      </c>
      <c r="AD55" t="n">
        <v>164646.3442224885</v>
      </c>
      <c r="AE55" t="n">
        <v>225276.391849169</v>
      </c>
      <c r="AF55" t="n">
        <v>6.409184677024388e-06</v>
      </c>
      <c r="AG55" t="n">
        <v>4.267939814814815</v>
      </c>
      <c r="AH55" t="n">
        <v>203776.3291885508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6.7786</v>
      </c>
      <c r="E56" t="n">
        <v>14.75</v>
      </c>
      <c r="F56" t="n">
        <v>11.76</v>
      </c>
      <c r="G56" t="n">
        <v>78.40000000000001</v>
      </c>
      <c r="H56" t="n">
        <v>1.09</v>
      </c>
      <c r="I56" t="n">
        <v>9</v>
      </c>
      <c r="J56" t="n">
        <v>235.94</v>
      </c>
      <c r="K56" t="n">
        <v>56.13</v>
      </c>
      <c r="L56" t="n">
        <v>14.5</v>
      </c>
      <c r="M56" t="n">
        <v>7</v>
      </c>
      <c r="N56" t="n">
        <v>55.32</v>
      </c>
      <c r="O56" t="n">
        <v>29333.84</v>
      </c>
      <c r="P56" t="n">
        <v>155.48</v>
      </c>
      <c r="Q56" t="n">
        <v>460.69</v>
      </c>
      <c r="R56" t="n">
        <v>47.85</v>
      </c>
      <c r="S56" t="n">
        <v>32.19</v>
      </c>
      <c r="T56" t="n">
        <v>3924.68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164.7218765599831</v>
      </c>
      <c r="AB56" t="n">
        <v>225.3797385255806</v>
      </c>
      <c r="AC56" t="n">
        <v>203.8698126032138</v>
      </c>
      <c r="AD56" t="n">
        <v>164721.8765599831</v>
      </c>
      <c r="AE56" t="n">
        <v>225379.7385255806</v>
      </c>
      <c r="AF56" t="n">
        <v>6.407010758406334e-06</v>
      </c>
      <c r="AG56" t="n">
        <v>4.267939814814815</v>
      </c>
      <c r="AH56" t="n">
        <v>203869.8126032138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6.7763</v>
      </c>
      <c r="E57" t="n">
        <v>14.76</v>
      </c>
      <c r="F57" t="n">
        <v>11.76</v>
      </c>
      <c r="G57" t="n">
        <v>78.43000000000001</v>
      </c>
      <c r="H57" t="n">
        <v>1.11</v>
      </c>
      <c r="I57" t="n">
        <v>9</v>
      </c>
      <c r="J57" t="n">
        <v>236.37</v>
      </c>
      <c r="K57" t="n">
        <v>56.13</v>
      </c>
      <c r="L57" t="n">
        <v>14.75</v>
      </c>
      <c r="M57" t="n">
        <v>7</v>
      </c>
      <c r="N57" t="n">
        <v>55.5</v>
      </c>
      <c r="O57" t="n">
        <v>29387.05</v>
      </c>
      <c r="P57" t="n">
        <v>155.66</v>
      </c>
      <c r="Q57" t="n">
        <v>460.7</v>
      </c>
      <c r="R57" t="n">
        <v>48.01</v>
      </c>
      <c r="S57" t="n">
        <v>32.19</v>
      </c>
      <c r="T57" t="n">
        <v>4002.45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164.8119781397327</v>
      </c>
      <c r="AB57" t="n">
        <v>225.5030194819952</v>
      </c>
      <c r="AC57" t="n">
        <v>203.981327798174</v>
      </c>
      <c r="AD57" t="n">
        <v>164811.9781397327</v>
      </c>
      <c r="AE57" t="n">
        <v>225503.0194819951</v>
      </c>
      <c r="AF57" t="n">
        <v>6.404836839788281e-06</v>
      </c>
      <c r="AG57" t="n">
        <v>4.270833333333333</v>
      </c>
      <c r="AH57" t="n">
        <v>203981.327798174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6.7792</v>
      </c>
      <c r="E58" t="n">
        <v>14.75</v>
      </c>
      <c r="F58" t="n">
        <v>11.76</v>
      </c>
      <c r="G58" t="n">
        <v>78.39</v>
      </c>
      <c r="H58" t="n">
        <v>1.13</v>
      </c>
      <c r="I58" t="n">
        <v>9</v>
      </c>
      <c r="J58" t="n">
        <v>236.81</v>
      </c>
      <c r="K58" t="n">
        <v>56.13</v>
      </c>
      <c r="L58" t="n">
        <v>15</v>
      </c>
      <c r="M58" t="n">
        <v>7</v>
      </c>
      <c r="N58" t="n">
        <v>55.68</v>
      </c>
      <c r="O58" t="n">
        <v>29440.33</v>
      </c>
      <c r="P58" t="n">
        <v>154.78</v>
      </c>
      <c r="Q58" t="n">
        <v>460.71</v>
      </c>
      <c r="R58" t="n">
        <v>47.8</v>
      </c>
      <c r="S58" t="n">
        <v>32.19</v>
      </c>
      <c r="T58" t="n">
        <v>3899.82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164.4653923477001</v>
      </c>
      <c r="AB58" t="n">
        <v>225.0288055110503</v>
      </c>
      <c r="AC58" t="n">
        <v>203.5523721430526</v>
      </c>
      <c r="AD58" t="n">
        <v>164465.3923477001</v>
      </c>
      <c r="AE58" t="n">
        <v>225028.8055110503</v>
      </c>
      <c r="AF58" t="n">
        <v>6.407577867611044e-06</v>
      </c>
      <c r="AG58" t="n">
        <v>4.267939814814815</v>
      </c>
      <c r="AH58" t="n">
        <v>203552.3721430526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6.776</v>
      </c>
      <c r="E59" t="n">
        <v>14.76</v>
      </c>
      <c r="F59" t="n">
        <v>11.77</v>
      </c>
      <c r="G59" t="n">
        <v>78.44</v>
      </c>
      <c r="H59" t="n">
        <v>1.14</v>
      </c>
      <c r="I59" t="n">
        <v>9</v>
      </c>
      <c r="J59" t="n">
        <v>237.24</v>
      </c>
      <c r="K59" t="n">
        <v>56.13</v>
      </c>
      <c r="L59" t="n">
        <v>15.25</v>
      </c>
      <c r="M59" t="n">
        <v>7</v>
      </c>
      <c r="N59" t="n">
        <v>55.86</v>
      </c>
      <c r="O59" t="n">
        <v>29493.67</v>
      </c>
      <c r="P59" t="n">
        <v>154.14</v>
      </c>
      <c r="Q59" t="n">
        <v>460.69</v>
      </c>
      <c r="R59" t="n">
        <v>48.11</v>
      </c>
      <c r="S59" t="n">
        <v>32.19</v>
      </c>
      <c r="T59" t="n">
        <v>4053.97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164.2904069945677</v>
      </c>
      <c r="AB59" t="n">
        <v>224.7893828310856</v>
      </c>
      <c r="AC59" t="n">
        <v>203.3357996276318</v>
      </c>
      <c r="AD59" t="n">
        <v>164290.4069945677</v>
      </c>
      <c r="AE59" t="n">
        <v>224789.3828310856</v>
      </c>
      <c r="AF59" t="n">
        <v>6.404553285185926e-06</v>
      </c>
      <c r="AG59" t="n">
        <v>4.270833333333333</v>
      </c>
      <c r="AH59" t="n">
        <v>203335.7996276318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6.7766</v>
      </c>
      <c r="E60" t="n">
        <v>14.76</v>
      </c>
      <c r="F60" t="n">
        <v>11.76</v>
      </c>
      <c r="G60" t="n">
        <v>78.43000000000001</v>
      </c>
      <c r="H60" t="n">
        <v>1.16</v>
      </c>
      <c r="I60" t="n">
        <v>9</v>
      </c>
      <c r="J60" t="n">
        <v>237.67</v>
      </c>
      <c r="K60" t="n">
        <v>56.13</v>
      </c>
      <c r="L60" t="n">
        <v>15.5</v>
      </c>
      <c r="M60" t="n">
        <v>7</v>
      </c>
      <c r="N60" t="n">
        <v>56.05</v>
      </c>
      <c r="O60" t="n">
        <v>29547.07</v>
      </c>
      <c r="P60" t="n">
        <v>153.66</v>
      </c>
      <c r="Q60" t="n">
        <v>460.69</v>
      </c>
      <c r="R60" t="n">
        <v>48</v>
      </c>
      <c r="S60" t="n">
        <v>32.19</v>
      </c>
      <c r="T60" t="n">
        <v>3997.36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164.094778433066</v>
      </c>
      <c r="AB60" t="n">
        <v>224.5217152027161</v>
      </c>
      <c r="AC60" t="n">
        <v>203.0936778220399</v>
      </c>
      <c r="AD60" t="n">
        <v>164094.7784330659</v>
      </c>
      <c r="AE60" t="n">
        <v>224521.7152027162</v>
      </c>
      <c r="AF60" t="n">
        <v>6.405120394390637e-06</v>
      </c>
      <c r="AG60" t="n">
        <v>4.270833333333333</v>
      </c>
      <c r="AH60" t="n">
        <v>203093.6778220399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6.8072</v>
      </c>
      <c r="E61" t="n">
        <v>14.69</v>
      </c>
      <c r="F61" t="n">
        <v>11.74</v>
      </c>
      <c r="G61" t="n">
        <v>88.05</v>
      </c>
      <c r="H61" t="n">
        <v>1.18</v>
      </c>
      <c r="I61" t="n">
        <v>8</v>
      </c>
      <c r="J61" t="n">
        <v>238.11</v>
      </c>
      <c r="K61" t="n">
        <v>56.13</v>
      </c>
      <c r="L61" t="n">
        <v>15.75</v>
      </c>
      <c r="M61" t="n">
        <v>6</v>
      </c>
      <c r="N61" t="n">
        <v>56.23</v>
      </c>
      <c r="O61" t="n">
        <v>29600.54</v>
      </c>
      <c r="P61" t="n">
        <v>152.72</v>
      </c>
      <c r="Q61" t="n">
        <v>460.69</v>
      </c>
      <c r="R61" t="n">
        <v>47.11</v>
      </c>
      <c r="S61" t="n">
        <v>32.19</v>
      </c>
      <c r="T61" t="n">
        <v>3556.98</v>
      </c>
      <c r="U61" t="n">
        <v>0.68</v>
      </c>
      <c r="V61" t="n">
        <v>0.76</v>
      </c>
      <c r="W61" t="n">
        <v>1.46</v>
      </c>
      <c r="X61" t="n">
        <v>0.21</v>
      </c>
      <c r="Y61" t="n">
        <v>1</v>
      </c>
      <c r="Z61" t="n">
        <v>10</v>
      </c>
      <c r="AA61" t="n">
        <v>163.3861398744704</v>
      </c>
      <c r="AB61" t="n">
        <v>223.5521246639194</v>
      </c>
      <c r="AC61" t="n">
        <v>202.2166236434368</v>
      </c>
      <c r="AD61" t="n">
        <v>163386.1398744704</v>
      </c>
      <c r="AE61" t="n">
        <v>223552.1246639194</v>
      </c>
      <c r="AF61" t="n">
        <v>6.434042963830821e-06</v>
      </c>
      <c r="AG61" t="n">
        <v>4.250578703703703</v>
      </c>
      <c r="AH61" t="n">
        <v>202216.6236434368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6.8137</v>
      </c>
      <c r="E62" t="n">
        <v>14.68</v>
      </c>
      <c r="F62" t="n">
        <v>11.73</v>
      </c>
      <c r="G62" t="n">
        <v>87.94</v>
      </c>
      <c r="H62" t="n">
        <v>1.19</v>
      </c>
      <c r="I62" t="n">
        <v>8</v>
      </c>
      <c r="J62" t="n">
        <v>238.54</v>
      </c>
      <c r="K62" t="n">
        <v>56.13</v>
      </c>
      <c r="L62" t="n">
        <v>16</v>
      </c>
      <c r="M62" t="n">
        <v>6</v>
      </c>
      <c r="N62" t="n">
        <v>56.41</v>
      </c>
      <c r="O62" t="n">
        <v>29654.08</v>
      </c>
      <c r="P62" t="n">
        <v>152.34</v>
      </c>
      <c r="Q62" t="n">
        <v>460.69</v>
      </c>
      <c r="R62" t="n">
        <v>46.73</v>
      </c>
      <c r="S62" t="n">
        <v>32.19</v>
      </c>
      <c r="T62" t="n">
        <v>3367.78</v>
      </c>
      <c r="U62" t="n">
        <v>0.6899999999999999</v>
      </c>
      <c r="V62" t="n">
        <v>0.76</v>
      </c>
      <c r="W62" t="n">
        <v>1.46</v>
      </c>
      <c r="X62" t="n">
        <v>0.19</v>
      </c>
      <c r="Y62" t="n">
        <v>1</v>
      </c>
      <c r="Z62" t="n">
        <v>10</v>
      </c>
      <c r="AA62" t="n">
        <v>163.1623509051014</v>
      </c>
      <c r="AB62" t="n">
        <v>223.2459267231564</v>
      </c>
      <c r="AC62" t="n">
        <v>201.9396488043886</v>
      </c>
      <c r="AD62" t="n">
        <v>163162.3509051014</v>
      </c>
      <c r="AE62" t="n">
        <v>223245.9267231564</v>
      </c>
      <c r="AF62" t="n">
        <v>6.440186646881839e-06</v>
      </c>
      <c r="AG62" t="n">
        <v>4.247685185185185</v>
      </c>
      <c r="AH62" t="n">
        <v>201939.6488043886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6.8131</v>
      </c>
      <c r="E63" t="n">
        <v>14.68</v>
      </c>
      <c r="F63" t="n">
        <v>11.73</v>
      </c>
      <c r="G63" t="n">
        <v>87.95</v>
      </c>
      <c r="H63" t="n">
        <v>1.21</v>
      </c>
      <c r="I63" t="n">
        <v>8</v>
      </c>
      <c r="J63" t="n">
        <v>238.97</v>
      </c>
      <c r="K63" t="n">
        <v>56.13</v>
      </c>
      <c r="L63" t="n">
        <v>16.25</v>
      </c>
      <c r="M63" t="n">
        <v>6</v>
      </c>
      <c r="N63" t="n">
        <v>56.6</v>
      </c>
      <c r="O63" t="n">
        <v>29707.68</v>
      </c>
      <c r="P63" t="n">
        <v>152.39</v>
      </c>
      <c r="Q63" t="n">
        <v>460.7</v>
      </c>
      <c r="R63" t="n">
        <v>46.79</v>
      </c>
      <c r="S63" t="n">
        <v>32.19</v>
      </c>
      <c r="T63" t="n">
        <v>3397.65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163.1866718005423</v>
      </c>
      <c r="AB63" t="n">
        <v>223.2792036452607</v>
      </c>
      <c r="AC63" t="n">
        <v>201.9697498237518</v>
      </c>
      <c r="AD63" t="n">
        <v>163186.6718005423</v>
      </c>
      <c r="AE63" t="n">
        <v>223279.2036452607</v>
      </c>
      <c r="AF63" t="n">
        <v>6.439619537677131e-06</v>
      </c>
      <c r="AG63" t="n">
        <v>4.247685185185185</v>
      </c>
      <c r="AH63" t="n">
        <v>201969.7498237517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6.8125</v>
      </c>
      <c r="E64" t="n">
        <v>14.68</v>
      </c>
      <c r="F64" t="n">
        <v>11.73</v>
      </c>
      <c r="G64" t="n">
        <v>87.95999999999999</v>
      </c>
      <c r="H64" t="n">
        <v>1.23</v>
      </c>
      <c r="I64" t="n">
        <v>8</v>
      </c>
      <c r="J64" t="n">
        <v>239.41</v>
      </c>
      <c r="K64" t="n">
        <v>56.13</v>
      </c>
      <c r="L64" t="n">
        <v>16.5</v>
      </c>
      <c r="M64" t="n">
        <v>6</v>
      </c>
      <c r="N64" t="n">
        <v>56.78</v>
      </c>
      <c r="O64" t="n">
        <v>29761.35</v>
      </c>
      <c r="P64" t="n">
        <v>151.87</v>
      </c>
      <c r="Q64" t="n">
        <v>460.69</v>
      </c>
      <c r="R64" t="n">
        <v>46.8</v>
      </c>
      <c r="S64" t="n">
        <v>32.19</v>
      </c>
      <c r="T64" t="n">
        <v>3404.49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163.0086293464705</v>
      </c>
      <c r="AB64" t="n">
        <v>223.0355981049211</v>
      </c>
      <c r="AC64" t="n">
        <v>201.7493936542795</v>
      </c>
      <c r="AD64" t="n">
        <v>163008.6293464705</v>
      </c>
      <c r="AE64" t="n">
        <v>223035.5981049211</v>
      </c>
      <c r="AF64" t="n">
        <v>6.439052428472421e-06</v>
      </c>
      <c r="AG64" t="n">
        <v>4.247685185185185</v>
      </c>
      <c r="AH64" t="n">
        <v>201749.3936542795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6.815</v>
      </c>
      <c r="E65" t="n">
        <v>14.67</v>
      </c>
      <c r="F65" t="n">
        <v>11.72</v>
      </c>
      <c r="G65" t="n">
        <v>87.92</v>
      </c>
      <c r="H65" t="n">
        <v>1.24</v>
      </c>
      <c r="I65" t="n">
        <v>8</v>
      </c>
      <c r="J65" t="n">
        <v>239.85</v>
      </c>
      <c r="K65" t="n">
        <v>56.13</v>
      </c>
      <c r="L65" t="n">
        <v>16.75</v>
      </c>
      <c r="M65" t="n">
        <v>6</v>
      </c>
      <c r="N65" t="n">
        <v>56.97</v>
      </c>
      <c r="O65" t="n">
        <v>29815.09</v>
      </c>
      <c r="P65" t="n">
        <v>151.85</v>
      </c>
      <c r="Q65" t="n">
        <v>460.69</v>
      </c>
      <c r="R65" t="n">
        <v>46.71</v>
      </c>
      <c r="S65" t="n">
        <v>32.19</v>
      </c>
      <c r="T65" t="n">
        <v>3355.13</v>
      </c>
      <c r="U65" t="n">
        <v>0.6899999999999999</v>
      </c>
      <c r="V65" t="n">
        <v>0.76</v>
      </c>
      <c r="W65" t="n">
        <v>1.46</v>
      </c>
      <c r="X65" t="n">
        <v>0.19</v>
      </c>
      <c r="Y65" t="n">
        <v>1</v>
      </c>
      <c r="Z65" t="n">
        <v>10</v>
      </c>
      <c r="AA65" t="n">
        <v>162.9567110197179</v>
      </c>
      <c r="AB65" t="n">
        <v>222.9645611597833</v>
      </c>
      <c r="AC65" t="n">
        <v>201.6851363754847</v>
      </c>
      <c r="AD65" t="n">
        <v>162956.7110197179</v>
      </c>
      <c r="AE65" t="n">
        <v>222964.5611597833</v>
      </c>
      <c r="AF65" t="n">
        <v>6.441415383492045e-06</v>
      </c>
      <c r="AG65" t="n">
        <v>4.244791666666667</v>
      </c>
      <c r="AH65" t="n">
        <v>201685.1363754847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6.8111</v>
      </c>
      <c r="E66" t="n">
        <v>14.68</v>
      </c>
      <c r="F66" t="n">
        <v>11.73</v>
      </c>
      <c r="G66" t="n">
        <v>87.98999999999999</v>
      </c>
      <c r="H66" t="n">
        <v>1.26</v>
      </c>
      <c r="I66" t="n">
        <v>8</v>
      </c>
      <c r="J66" t="n">
        <v>240.28</v>
      </c>
      <c r="K66" t="n">
        <v>56.13</v>
      </c>
      <c r="L66" t="n">
        <v>17</v>
      </c>
      <c r="M66" t="n">
        <v>6</v>
      </c>
      <c r="N66" t="n">
        <v>57.16</v>
      </c>
      <c r="O66" t="n">
        <v>29869.01</v>
      </c>
      <c r="P66" t="n">
        <v>151.5</v>
      </c>
      <c r="Q66" t="n">
        <v>460.69</v>
      </c>
      <c r="R66" t="n">
        <v>46.91</v>
      </c>
      <c r="S66" t="n">
        <v>32.19</v>
      </c>
      <c r="T66" t="n">
        <v>3459.52</v>
      </c>
      <c r="U66" t="n">
        <v>0.6899999999999999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162.892545932174</v>
      </c>
      <c r="AB66" t="n">
        <v>222.876767656242</v>
      </c>
      <c r="AC66" t="n">
        <v>201.6057217607024</v>
      </c>
      <c r="AD66" t="n">
        <v>162892.545932174</v>
      </c>
      <c r="AE66" t="n">
        <v>222876.767656242</v>
      </c>
      <c r="AF66" t="n">
        <v>6.437729173661432e-06</v>
      </c>
      <c r="AG66" t="n">
        <v>4.247685185185185</v>
      </c>
      <c r="AH66" t="n">
        <v>201605.7217607024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6.8131</v>
      </c>
      <c r="E67" t="n">
        <v>14.68</v>
      </c>
      <c r="F67" t="n">
        <v>11.73</v>
      </c>
      <c r="G67" t="n">
        <v>87.95</v>
      </c>
      <c r="H67" t="n">
        <v>1.27</v>
      </c>
      <c r="I67" t="n">
        <v>8</v>
      </c>
      <c r="J67" t="n">
        <v>240.72</v>
      </c>
      <c r="K67" t="n">
        <v>56.13</v>
      </c>
      <c r="L67" t="n">
        <v>17.25</v>
      </c>
      <c r="M67" t="n">
        <v>6</v>
      </c>
      <c r="N67" t="n">
        <v>57.34</v>
      </c>
      <c r="O67" t="n">
        <v>29922.88</v>
      </c>
      <c r="P67" t="n">
        <v>150.56</v>
      </c>
      <c r="Q67" t="n">
        <v>460.69</v>
      </c>
      <c r="R67" t="n">
        <v>46.82</v>
      </c>
      <c r="S67" t="n">
        <v>32.19</v>
      </c>
      <c r="T67" t="n">
        <v>3414.19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162.5370224043605</v>
      </c>
      <c r="AB67" t="n">
        <v>222.3903246808966</v>
      </c>
      <c r="AC67" t="n">
        <v>201.1657042201968</v>
      </c>
      <c r="AD67" t="n">
        <v>162537.0224043605</v>
      </c>
      <c r="AE67" t="n">
        <v>222390.3246808967</v>
      </c>
      <c r="AF67" t="n">
        <v>6.439619537677131e-06</v>
      </c>
      <c r="AG67" t="n">
        <v>4.247685185185185</v>
      </c>
      <c r="AH67" t="n">
        <v>201165.7042201968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6.8071</v>
      </c>
      <c r="E68" t="n">
        <v>14.69</v>
      </c>
      <c r="F68" t="n">
        <v>11.74</v>
      </c>
      <c r="G68" t="n">
        <v>88.05</v>
      </c>
      <c r="H68" t="n">
        <v>1.29</v>
      </c>
      <c r="I68" t="n">
        <v>8</v>
      </c>
      <c r="J68" t="n">
        <v>241.16</v>
      </c>
      <c r="K68" t="n">
        <v>56.13</v>
      </c>
      <c r="L68" t="n">
        <v>17.5</v>
      </c>
      <c r="M68" t="n">
        <v>6</v>
      </c>
      <c r="N68" t="n">
        <v>57.53</v>
      </c>
      <c r="O68" t="n">
        <v>29976.82</v>
      </c>
      <c r="P68" t="n">
        <v>149.96</v>
      </c>
      <c r="Q68" t="n">
        <v>460.69</v>
      </c>
      <c r="R68" t="n">
        <v>47.21</v>
      </c>
      <c r="S68" t="n">
        <v>32.19</v>
      </c>
      <c r="T68" t="n">
        <v>3609.09</v>
      </c>
      <c r="U68" t="n">
        <v>0.68</v>
      </c>
      <c r="V68" t="n">
        <v>0.76</v>
      </c>
      <c r="W68" t="n">
        <v>1.46</v>
      </c>
      <c r="X68" t="n">
        <v>0.21</v>
      </c>
      <c r="Y68" t="n">
        <v>1</v>
      </c>
      <c r="Z68" t="n">
        <v>10</v>
      </c>
      <c r="AA68" t="n">
        <v>162.406576563141</v>
      </c>
      <c r="AB68" t="n">
        <v>222.2118429260759</v>
      </c>
      <c r="AC68" t="n">
        <v>201.0042565135553</v>
      </c>
      <c r="AD68" t="n">
        <v>162406.576563141</v>
      </c>
      <c r="AE68" t="n">
        <v>222211.8429260759</v>
      </c>
      <c r="AF68" t="n">
        <v>6.433948445630036e-06</v>
      </c>
      <c r="AG68" t="n">
        <v>4.250578703703703</v>
      </c>
      <c r="AH68" t="n">
        <v>201004.2565135553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6.8388</v>
      </c>
      <c r="E69" t="n">
        <v>14.62</v>
      </c>
      <c r="F69" t="n">
        <v>11.71</v>
      </c>
      <c r="G69" t="n">
        <v>100.41</v>
      </c>
      <c r="H69" t="n">
        <v>1.31</v>
      </c>
      <c r="I69" t="n">
        <v>7</v>
      </c>
      <c r="J69" t="n">
        <v>241.59</v>
      </c>
      <c r="K69" t="n">
        <v>56.13</v>
      </c>
      <c r="L69" t="n">
        <v>17.75</v>
      </c>
      <c r="M69" t="n">
        <v>5</v>
      </c>
      <c r="N69" t="n">
        <v>57.72</v>
      </c>
      <c r="O69" t="n">
        <v>30030.83</v>
      </c>
      <c r="P69" t="n">
        <v>148.71</v>
      </c>
      <c r="Q69" t="n">
        <v>460.69</v>
      </c>
      <c r="R69" t="n">
        <v>46.45</v>
      </c>
      <c r="S69" t="n">
        <v>32.19</v>
      </c>
      <c r="T69" t="n">
        <v>3230.98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161.5698054277714</v>
      </c>
      <c r="AB69" t="n">
        <v>221.0669357429267</v>
      </c>
      <c r="AC69" t="n">
        <v>199.9686176650783</v>
      </c>
      <c r="AD69" t="n">
        <v>161569.8054277714</v>
      </c>
      <c r="AE69" t="n">
        <v>221066.9357429267</v>
      </c>
      <c r="AF69" t="n">
        <v>6.463910715278853e-06</v>
      </c>
      <c r="AG69" t="n">
        <v>4.230324074074074</v>
      </c>
      <c r="AH69" t="n">
        <v>199968.6176650783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6.8372</v>
      </c>
      <c r="E70" t="n">
        <v>14.63</v>
      </c>
      <c r="F70" t="n">
        <v>11.72</v>
      </c>
      <c r="G70" t="n">
        <v>100.44</v>
      </c>
      <c r="H70" t="n">
        <v>1.32</v>
      </c>
      <c r="I70" t="n">
        <v>7</v>
      </c>
      <c r="J70" t="n">
        <v>242.03</v>
      </c>
      <c r="K70" t="n">
        <v>56.13</v>
      </c>
      <c r="L70" t="n">
        <v>18</v>
      </c>
      <c r="M70" t="n">
        <v>5</v>
      </c>
      <c r="N70" t="n">
        <v>57.91</v>
      </c>
      <c r="O70" t="n">
        <v>30084.9</v>
      </c>
      <c r="P70" t="n">
        <v>149.02</v>
      </c>
      <c r="Q70" t="n">
        <v>460.69</v>
      </c>
      <c r="R70" t="n">
        <v>46.5</v>
      </c>
      <c r="S70" t="n">
        <v>32.19</v>
      </c>
      <c r="T70" t="n">
        <v>3256.09</v>
      </c>
      <c r="U70" t="n">
        <v>0.6899999999999999</v>
      </c>
      <c r="V70" t="n">
        <v>0.76</v>
      </c>
      <c r="W70" t="n">
        <v>1.46</v>
      </c>
      <c r="X70" t="n">
        <v>0.18</v>
      </c>
      <c r="Y70" t="n">
        <v>1</v>
      </c>
      <c r="Z70" t="n">
        <v>10</v>
      </c>
      <c r="AA70" t="n">
        <v>161.7140041057146</v>
      </c>
      <c r="AB70" t="n">
        <v>221.2642347356851</v>
      </c>
      <c r="AC70" t="n">
        <v>200.1470867188788</v>
      </c>
      <c r="AD70" t="n">
        <v>161714.0041057146</v>
      </c>
      <c r="AE70" t="n">
        <v>221264.2347356851</v>
      </c>
      <c r="AF70" t="n">
        <v>6.462398424066296e-06</v>
      </c>
      <c r="AG70" t="n">
        <v>4.233217592592593</v>
      </c>
      <c r="AH70" t="n">
        <v>200147.0867188788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6.844</v>
      </c>
      <c r="E71" t="n">
        <v>14.61</v>
      </c>
      <c r="F71" t="n">
        <v>11.7</v>
      </c>
      <c r="G71" t="n">
        <v>100.31</v>
      </c>
      <c r="H71" t="n">
        <v>1.34</v>
      </c>
      <c r="I71" t="n">
        <v>7</v>
      </c>
      <c r="J71" t="n">
        <v>242.47</v>
      </c>
      <c r="K71" t="n">
        <v>56.13</v>
      </c>
      <c r="L71" t="n">
        <v>18.25</v>
      </c>
      <c r="M71" t="n">
        <v>5</v>
      </c>
      <c r="N71" t="n">
        <v>58.1</v>
      </c>
      <c r="O71" t="n">
        <v>30139.04</v>
      </c>
      <c r="P71" t="n">
        <v>148.91</v>
      </c>
      <c r="Q71" t="n">
        <v>460.69</v>
      </c>
      <c r="R71" t="n">
        <v>46.07</v>
      </c>
      <c r="S71" t="n">
        <v>32.19</v>
      </c>
      <c r="T71" t="n">
        <v>3040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161.5675726531692</v>
      </c>
      <c r="AB71" t="n">
        <v>221.0638807622128</v>
      </c>
      <c r="AC71" t="n">
        <v>199.9658542474361</v>
      </c>
      <c r="AD71" t="n">
        <v>161567.5726531692</v>
      </c>
      <c r="AE71" t="n">
        <v>221063.8807622129</v>
      </c>
      <c r="AF71" t="n">
        <v>6.468825661719669e-06</v>
      </c>
      <c r="AG71" t="n">
        <v>4.227430555555555</v>
      </c>
      <c r="AH71" t="n">
        <v>199965.854247436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6.8399</v>
      </c>
      <c r="E72" t="n">
        <v>14.62</v>
      </c>
      <c r="F72" t="n">
        <v>11.71</v>
      </c>
      <c r="G72" t="n">
        <v>100.39</v>
      </c>
      <c r="H72" t="n">
        <v>1.35</v>
      </c>
      <c r="I72" t="n">
        <v>7</v>
      </c>
      <c r="J72" t="n">
        <v>242.91</v>
      </c>
      <c r="K72" t="n">
        <v>56.13</v>
      </c>
      <c r="L72" t="n">
        <v>18.5</v>
      </c>
      <c r="M72" t="n">
        <v>5</v>
      </c>
      <c r="N72" t="n">
        <v>58.28</v>
      </c>
      <c r="O72" t="n">
        <v>30193.25</v>
      </c>
      <c r="P72" t="n">
        <v>149.36</v>
      </c>
      <c r="Q72" t="n">
        <v>460.69</v>
      </c>
      <c r="R72" t="n">
        <v>46.28</v>
      </c>
      <c r="S72" t="n">
        <v>32.19</v>
      </c>
      <c r="T72" t="n">
        <v>3146.5</v>
      </c>
      <c r="U72" t="n">
        <v>0.7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161.7879077368076</v>
      </c>
      <c r="AB72" t="n">
        <v>221.3653529441447</v>
      </c>
      <c r="AC72" t="n">
        <v>200.2385543474432</v>
      </c>
      <c r="AD72" t="n">
        <v>161787.9077368076</v>
      </c>
      <c r="AE72" t="n">
        <v>221365.3529441447</v>
      </c>
      <c r="AF72" t="n">
        <v>6.464950415487488e-06</v>
      </c>
      <c r="AG72" t="n">
        <v>4.230324074074074</v>
      </c>
      <c r="AH72" t="n">
        <v>200238.5543474432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6.8449</v>
      </c>
      <c r="E73" t="n">
        <v>14.61</v>
      </c>
      <c r="F73" t="n">
        <v>11.7</v>
      </c>
      <c r="G73" t="n">
        <v>100.3</v>
      </c>
      <c r="H73" t="n">
        <v>1.37</v>
      </c>
      <c r="I73" t="n">
        <v>7</v>
      </c>
      <c r="J73" t="n">
        <v>243.35</v>
      </c>
      <c r="K73" t="n">
        <v>56.13</v>
      </c>
      <c r="L73" t="n">
        <v>18.75</v>
      </c>
      <c r="M73" t="n">
        <v>5</v>
      </c>
      <c r="N73" t="n">
        <v>58.47</v>
      </c>
      <c r="O73" t="n">
        <v>30247.53</v>
      </c>
      <c r="P73" t="n">
        <v>149</v>
      </c>
      <c r="Q73" t="n">
        <v>460.72</v>
      </c>
      <c r="R73" t="n">
        <v>45.93</v>
      </c>
      <c r="S73" t="n">
        <v>32.19</v>
      </c>
      <c r="T73" t="n">
        <v>2974.84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  <c r="AA73" t="n">
        <v>161.5897733022527</v>
      </c>
      <c r="AB73" t="n">
        <v>221.0942566697124</v>
      </c>
      <c r="AC73" t="n">
        <v>199.9933311209567</v>
      </c>
      <c r="AD73" t="n">
        <v>161589.7733022527</v>
      </c>
      <c r="AE73" t="n">
        <v>221094.2566697124</v>
      </c>
      <c r="AF73" t="n">
        <v>6.469676325526734e-06</v>
      </c>
      <c r="AG73" t="n">
        <v>4.227430555555555</v>
      </c>
      <c r="AH73" t="n">
        <v>199993.3311209567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6.848</v>
      </c>
      <c r="E74" t="n">
        <v>14.6</v>
      </c>
      <c r="F74" t="n">
        <v>11.69</v>
      </c>
      <c r="G74" t="n">
        <v>100.24</v>
      </c>
      <c r="H74" t="n">
        <v>1.39</v>
      </c>
      <c r="I74" t="n">
        <v>7</v>
      </c>
      <c r="J74" t="n">
        <v>243.79</v>
      </c>
      <c r="K74" t="n">
        <v>56.13</v>
      </c>
      <c r="L74" t="n">
        <v>19</v>
      </c>
      <c r="M74" t="n">
        <v>5</v>
      </c>
      <c r="N74" t="n">
        <v>58.67</v>
      </c>
      <c r="O74" t="n">
        <v>30301.87</v>
      </c>
      <c r="P74" t="n">
        <v>147.96</v>
      </c>
      <c r="Q74" t="n">
        <v>460.71</v>
      </c>
      <c r="R74" t="n">
        <v>45.72</v>
      </c>
      <c r="S74" t="n">
        <v>32.19</v>
      </c>
      <c r="T74" t="n">
        <v>2865.22</v>
      </c>
      <c r="U74" t="n">
        <v>0.7</v>
      </c>
      <c r="V74" t="n">
        <v>0.76</v>
      </c>
      <c r="W74" t="n">
        <v>1.46</v>
      </c>
      <c r="X74" t="n">
        <v>0.16</v>
      </c>
      <c r="Y74" t="n">
        <v>1</v>
      </c>
      <c r="Z74" t="n">
        <v>10</v>
      </c>
      <c r="AA74" t="n">
        <v>161.1719692416077</v>
      </c>
      <c r="AB74" t="n">
        <v>220.522598721724</v>
      </c>
      <c r="AC74" t="n">
        <v>199.4762314051971</v>
      </c>
      <c r="AD74" t="n">
        <v>161171.9692416077</v>
      </c>
      <c r="AE74" t="n">
        <v>220522.598721724</v>
      </c>
      <c r="AF74" t="n">
        <v>6.472606389751067e-06</v>
      </c>
      <c r="AG74" t="n">
        <v>4.224537037037037</v>
      </c>
      <c r="AH74" t="n">
        <v>199476.2314051971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6.8463</v>
      </c>
      <c r="E75" t="n">
        <v>14.61</v>
      </c>
      <c r="F75" t="n">
        <v>11.7</v>
      </c>
      <c r="G75" t="n">
        <v>100.27</v>
      </c>
      <c r="H75" t="n">
        <v>1.4</v>
      </c>
      <c r="I75" t="n">
        <v>7</v>
      </c>
      <c r="J75" t="n">
        <v>244.23</v>
      </c>
      <c r="K75" t="n">
        <v>56.13</v>
      </c>
      <c r="L75" t="n">
        <v>19.25</v>
      </c>
      <c r="M75" t="n">
        <v>5</v>
      </c>
      <c r="N75" t="n">
        <v>58.86</v>
      </c>
      <c r="O75" t="n">
        <v>30356.29</v>
      </c>
      <c r="P75" t="n">
        <v>147.82</v>
      </c>
      <c r="Q75" t="n">
        <v>460.69</v>
      </c>
      <c r="R75" t="n">
        <v>45.81</v>
      </c>
      <c r="S75" t="n">
        <v>32.19</v>
      </c>
      <c r="T75" t="n">
        <v>2914.34</v>
      </c>
      <c r="U75" t="n">
        <v>0.7</v>
      </c>
      <c r="V75" t="n">
        <v>0.76</v>
      </c>
      <c r="W75" t="n">
        <v>1.46</v>
      </c>
      <c r="X75" t="n">
        <v>0.16</v>
      </c>
      <c r="Y75" t="n">
        <v>1</v>
      </c>
      <c r="Z75" t="n">
        <v>10</v>
      </c>
      <c r="AA75" t="n">
        <v>161.1579688751906</v>
      </c>
      <c r="AB75" t="n">
        <v>220.5034428027395</v>
      </c>
      <c r="AC75" t="n">
        <v>199.458903700235</v>
      </c>
      <c r="AD75" t="n">
        <v>161157.9688751906</v>
      </c>
      <c r="AE75" t="n">
        <v>220503.4428027395</v>
      </c>
      <c r="AF75" t="n">
        <v>6.470999580337723e-06</v>
      </c>
      <c r="AG75" t="n">
        <v>4.227430555555555</v>
      </c>
      <c r="AH75" t="n">
        <v>199458.903700235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6.8454</v>
      </c>
      <c r="E76" t="n">
        <v>14.61</v>
      </c>
      <c r="F76" t="n">
        <v>11.7</v>
      </c>
      <c r="G76" t="n">
        <v>100.29</v>
      </c>
      <c r="H76" t="n">
        <v>1.42</v>
      </c>
      <c r="I76" t="n">
        <v>7</v>
      </c>
      <c r="J76" t="n">
        <v>244.68</v>
      </c>
      <c r="K76" t="n">
        <v>56.13</v>
      </c>
      <c r="L76" t="n">
        <v>19.5</v>
      </c>
      <c r="M76" t="n">
        <v>5</v>
      </c>
      <c r="N76" t="n">
        <v>59.05</v>
      </c>
      <c r="O76" t="n">
        <v>30410.77</v>
      </c>
      <c r="P76" t="n">
        <v>147.47</v>
      </c>
      <c r="Q76" t="n">
        <v>460.69</v>
      </c>
      <c r="R76" t="n">
        <v>45.87</v>
      </c>
      <c r="S76" t="n">
        <v>32.19</v>
      </c>
      <c r="T76" t="n">
        <v>2943.39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161.043851597628</v>
      </c>
      <c r="AB76" t="n">
        <v>220.3473025090794</v>
      </c>
      <c r="AC76" t="n">
        <v>199.3176652170576</v>
      </c>
      <c r="AD76" t="n">
        <v>161043.851597628</v>
      </c>
      <c r="AE76" t="n">
        <v>220347.3025090795</v>
      </c>
      <c r="AF76" t="n">
        <v>6.470148916530658e-06</v>
      </c>
      <c r="AG76" t="n">
        <v>4.227430555555555</v>
      </c>
      <c r="AH76" t="n">
        <v>199317.6652170576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6.8483</v>
      </c>
      <c r="E77" t="n">
        <v>14.6</v>
      </c>
      <c r="F77" t="n">
        <v>11.69</v>
      </c>
      <c r="G77" t="n">
        <v>100.23</v>
      </c>
      <c r="H77" t="n">
        <v>1.43</v>
      </c>
      <c r="I77" t="n">
        <v>7</v>
      </c>
      <c r="J77" t="n">
        <v>245.12</v>
      </c>
      <c r="K77" t="n">
        <v>56.13</v>
      </c>
      <c r="L77" t="n">
        <v>19.75</v>
      </c>
      <c r="M77" t="n">
        <v>5</v>
      </c>
      <c r="N77" t="n">
        <v>59.24</v>
      </c>
      <c r="O77" t="n">
        <v>30465.32</v>
      </c>
      <c r="P77" t="n">
        <v>146.67</v>
      </c>
      <c r="Q77" t="n">
        <v>460.69</v>
      </c>
      <c r="R77" t="n">
        <v>45.71</v>
      </c>
      <c r="S77" t="n">
        <v>32.19</v>
      </c>
      <c r="T77" t="n">
        <v>2862.96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160.7131921333295</v>
      </c>
      <c r="AB77" t="n">
        <v>219.8948796423605</v>
      </c>
      <c r="AC77" t="n">
        <v>198.9084209537587</v>
      </c>
      <c r="AD77" t="n">
        <v>160713.1921333295</v>
      </c>
      <c r="AE77" t="n">
        <v>219894.8796423605</v>
      </c>
      <c r="AF77" t="n">
        <v>6.472889944353421e-06</v>
      </c>
      <c r="AG77" t="n">
        <v>4.224537037037037</v>
      </c>
      <c r="AH77" t="n">
        <v>198908.4209537586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6.8438</v>
      </c>
      <c r="E78" t="n">
        <v>14.61</v>
      </c>
      <c r="F78" t="n">
        <v>11.7</v>
      </c>
      <c r="G78" t="n">
        <v>100.31</v>
      </c>
      <c r="H78" t="n">
        <v>1.45</v>
      </c>
      <c r="I78" t="n">
        <v>7</v>
      </c>
      <c r="J78" t="n">
        <v>245.56</v>
      </c>
      <c r="K78" t="n">
        <v>56.13</v>
      </c>
      <c r="L78" t="n">
        <v>20</v>
      </c>
      <c r="M78" t="n">
        <v>5</v>
      </c>
      <c r="N78" t="n">
        <v>59.43</v>
      </c>
      <c r="O78" t="n">
        <v>30519.94</v>
      </c>
      <c r="P78" t="n">
        <v>146.15</v>
      </c>
      <c r="Q78" t="n">
        <v>460.69</v>
      </c>
      <c r="R78" t="n">
        <v>45.97</v>
      </c>
      <c r="S78" t="n">
        <v>32.19</v>
      </c>
      <c r="T78" t="n">
        <v>2993.9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160.5943026319709</v>
      </c>
      <c r="AB78" t="n">
        <v>219.7322097815671</v>
      </c>
      <c r="AC78" t="n">
        <v>198.7612760761708</v>
      </c>
      <c r="AD78" t="n">
        <v>160594.302631971</v>
      </c>
      <c r="AE78" t="n">
        <v>219732.2097815672</v>
      </c>
      <c r="AF78" t="n">
        <v>6.4686366253181e-06</v>
      </c>
      <c r="AG78" t="n">
        <v>4.227430555555555</v>
      </c>
      <c r="AH78" t="n">
        <v>198761.2760761708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6.8435</v>
      </c>
      <c r="E79" t="n">
        <v>14.61</v>
      </c>
      <c r="F79" t="n">
        <v>11.7</v>
      </c>
      <c r="G79" t="n">
        <v>100.32</v>
      </c>
      <c r="H79" t="n">
        <v>1.46</v>
      </c>
      <c r="I79" t="n">
        <v>7</v>
      </c>
      <c r="J79" t="n">
        <v>246</v>
      </c>
      <c r="K79" t="n">
        <v>56.13</v>
      </c>
      <c r="L79" t="n">
        <v>20.25</v>
      </c>
      <c r="M79" t="n">
        <v>5</v>
      </c>
      <c r="N79" t="n">
        <v>59.63</v>
      </c>
      <c r="O79" t="n">
        <v>30574.64</v>
      </c>
      <c r="P79" t="n">
        <v>145.52</v>
      </c>
      <c r="Q79" t="n">
        <v>460.7</v>
      </c>
      <c r="R79" t="n">
        <v>45.99</v>
      </c>
      <c r="S79" t="n">
        <v>32.19</v>
      </c>
      <c r="T79" t="n">
        <v>3000.38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160.3748046158731</v>
      </c>
      <c r="AB79" t="n">
        <v>219.4318829123732</v>
      </c>
      <c r="AC79" t="n">
        <v>198.4896119818612</v>
      </c>
      <c r="AD79" t="n">
        <v>160374.8046158731</v>
      </c>
      <c r="AE79" t="n">
        <v>219431.8829123732</v>
      </c>
      <c r="AF79" t="n">
        <v>6.468353070715745e-06</v>
      </c>
      <c r="AG79" t="n">
        <v>4.227430555555555</v>
      </c>
      <c r="AH79" t="n">
        <v>198489.6119818612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6.8454</v>
      </c>
      <c r="E80" t="n">
        <v>14.61</v>
      </c>
      <c r="F80" t="n">
        <v>11.7</v>
      </c>
      <c r="G80" t="n">
        <v>100.29</v>
      </c>
      <c r="H80" t="n">
        <v>1.48</v>
      </c>
      <c r="I80" t="n">
        <v>7</v>
      </c>
      <c r="J80" t="n">
        <v>246.45</v>
      </c>
      <c r="K80" t="n">
        <v>56.13</v>
      </c>
      <c r="L80" t="n">
        <v>20.5</v>
      </c>
      <c r="M80" t="n">
        <v>5</v>
      </c>
      <c r="N80" t="n">
        <v>59.82</v>
      </c>
      <c r="O80" t="n">
        <v>30629.4</v>
      </c>
      <c r="P80" t="n">
        <v>144.04</v>
      </c>
      <c r="Q80" t="n">
        <v>460.69</v>
      </c>
      <c r="R80" t="n">
        <v>45.91</v>
      </c>
      <c r="S80" t="n">
        <v>32.19</v>
      </c>
      <c r="T80" t="n">
        <v>2961.92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159.8319482020198</v>
      </c>
      <c r="AB80" t="n">
        <v>218.6891228178047</v>
      </c>
      <c r="AC80" t="n">
        <v>197.8177398682477</v>
      </c>
      <c r="AD80" t="n">
        <v>159831.9482020198</v>
      </c>
      <c r="AE80" t="n">
        <v>218689.1228178047</v>
      </c>
      <c r="AF80" t="n">
        <v>6.470148916530658e-06</v>
      </c>
      <c r="AG80" t="n">
        <v>4.227430555555555</v>
      </c>
      <c r="AH80" t="n">
        <v>197817.7398682477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6.878</v>
      </c>
      <c r="E81" t="n">
        <v>14.54</v>
      </c>
      <c r="F81" t="n">
        <v>11.67</v>
      </c>
      <c r="G81" t="n">
        <v>116.73</v>
      </c>
      <c r="H81" t="n">
        <v>1.49</v>
      </c>
      <c r="I81" t="n">
        <v>6</v>
      </c>
      <c r="J81" t="n">
        <v>246.89</v>
      </c>
      <c r="K81" t="n">
        <v>56.13</v>
      </c>
      <c r="L81" t="n">
        <v>20.75</v>
      </c>
      <c r="M81" t="n">
        <v>4</v>
      </c>
      <c r="N81" t="n">
        <v>60.02</v>
      </c>
      <c r="O81" t="n">
        <v>30684.23</v>
      </c>
      <c r="P81" t="n">
        <v>143.29</v>
      </c>
      <c r="Q81" t="n">
        <v>460.69</v>
      </c>
      <c r="R81" t="n">
        <v>44.99</v>
      </c>
      <c r="S81" t="n">
        <v>32.19</v>
      </c>
      <c r="T81" t="n">
        <v>2509.34</v>
      </c>
      <c r="U81" t="n">
        <v>0.72</v>
      </c>
      <c r="V81" t="n">
        <v>0.77</v>
      </c>
      <c r="W81" t="n">
        <v>1.46</v>
      </c>
      <c r="X81" t="n">
        <v>0.14</v>
      </c>
      <c r="Y81" t="n">
        <v>1</v>
      </c>
      <c r="Z81" t="n">
        <v>10</v>
      </c>
      <c r="AA81" t="n">
        <v>159.1783096947084</v>
      </c>
      <c r="AB81" t="n">
        <v>217.7947857756059</v>
      </c>
      <c r="AC81" t="n">
        <v>197.0087570981462</v>
      </c>
      <c r="AD81" t="n">
        <v>159178.3096947084</v>
      </c>
      <c r="AE81" t="n">
        <v>217794.7857756059</v>
      </c>
      <c r="AF81" t="n">
        <v>6.500961849986542e-06</v>
      </c>
      <c r="AG81" t="n">
        <v>4.207175925925926</v>
      </c>
      <c r="AH81" t="n">
        <v>197008.7570981462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6.8796</v>
      </c>
      <c r="E82" t="n">
        <v>14.54</v>
      </c>
      <c r="F82" t="n">
        <v>11.67</v>
      </c>
      <c r="G82" t="n">
        <v>116.7</v>
      </c>
      <c r="H82" t="n">
        <v>1.51</v>
      </c>
      <c r="I82" t="n">
        <v>6</v>
      </c>
      <c r="J82" t="n">
        <v>247.34</v>
      </c>
      <c r="K82" t="n">
        <v>56.13</v>
      </c>
      <c r="L82" t="n">
        <v>21</v>
      </c>
      <c r="M82" t="n">
        <v>4</v>
      </c>
      <c r="N82" t="n">
        <v>60.21</v>
      </c>
      <c r="O82" t="n">
        <v>30739.14</v>
      </c>
      <c r="P82" t="n">
        <v>143.51</v>
      </c>
      <c r="Q82" t="n">
        <v>460.69</v>
      </c>
      <c r="R82" t="n">
        <v>44.88</v>
      </c>
      <c r="S82" t="n">
        <v>32.19</v>
      </c>
      <c r="T82" t="n">
        <v>2451.37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159.2392282075622</v>
      </c>
      <c r="AB82" t="n">
        <v>217.8781371724276</v>
      </c>
      <c r="AC82" t="n">
        <v>197.0841535546396</v>
      </c>
      <c r="AD82" t="n">
        <v>159239.2282075622</v>
      </c>
      <c r="AE82" t="n">
        <v>217878.1371724276</v>
      </c>
      <c r="AF82" t="n">
        <v>6.502474141199099e-06</v>
      </c>
      <c r="AG82" t="n">
        <v>4.207175925925926</v>
      </c>
      <c r="AH82" t="n">
        <v>197084.1535546396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6.8781</v>
      </c>
      <c r="E83" t="n">
        <v>14.54</v>
      </c>
      <c r="F83" t="n">
        <v>11.67</v>
      </c>
      <c r="G83" t="n">
        <v>116.73</v>
      </c>
      <c r="H83" t="n">
        <v>1.53</v>
      </c>
      <c r="I83" t="n">
        <v>6</v>
      </c>
      <c r="J83" t="n">
        <v>247.78</v>
      </c>
      <c r="K83" t="n">
        <v>56.13</v>
      </c>
      <c r="L83" t="n">
        <v>21.25</v>
      </c>
      <c r="M83" t="n">
        <v>4</v>
      </c>
      <c r="N83" t="n">
        <v>60.41</v>
      </c>
      <c r="O83" t="n">
        <v>30794.11</v>
      </c>
      <c r="P83" t="n">
        <v>143.67</v>
      </c>
      <c r="Q83" t="n">
        <v>460.71</v>
      </c>
      <c r="R83" t="n">
        <v>45.04</v>
      </c>
      <c r="S83" t="n">
        <v>32.19</v>
      </c>
      <c r="T83" t="n">
        <v>2530.96</v>
      </c>
      <c r="U83" t="n">
        <v>0.71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159.3109078482468</v>
      </c>
      <c r="AB83" t="n">
        <v>217.9762124190948</v>
      </c>
      <c r="AC83" t="n">
        <v>197.1728686374144</v>
      </c>
      <c r="AD83" t="n">
        <v>159310.9078482468</v>
      </c>
      <c r="AE83" t="n">
        <v>217976.2124190948</v>
      </c>
      <c r="AF83" t="n">
        <v>6.501056368187326e-06</v>
      </c>
      <c r="AG83" t="n">
        <v>4.207175925925926</v>
      </c>
      <c r="AH83" t="n">
        <v>197172.8686374144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6.8815</v>
      </c>
      <c r="E84" t="n">
        <v>14.53</v>
      </c>
      <c r="F84" t="n">
        <v>11.67</v>
      </c>
      <c r="G84" t="n">
        <v>116.66</v>
      </c>
      <c r="H84" t="n">
        <v>1.54</v>
      </c>
      <c r="I84" t="n">
        <v>6</v>
      </c>
      <c r="J84" t="n">
        <v>248.23</v>
      </c>
      <c r="K84" t="n">
        <v>56.13</v>
      </c>
      <c r="L84" t="n">
        <v>21.5</v>
      </c>
      <c r="M84" t="n">
        <v>4</v>
      </c>
      <c r="N84" t="n">
        <v>60.6</v>
      </c>
      <c r="O84" t="n">
        <v>30849.16</v>
      </c>
      <c r="P84" t="n">
        <v>143.61</v>
      </c>
      <c r="Q84" t="n">
        <v>460.69</v>
      </c>
      <c r="R84" t="n">
        <v>44.75</v>
      </c>
      <c r="S84" t="n">
        <v>32.19</v>
      </c>
      <c r="T84" t="n">
        <v>2388.24</v>
      </c>
      <c r="U84" t="n">
        <v>0.72</v>
      </c>
      <c r="V84" t="n">
        <v>0.77</v>
      </c>
      <c r="W84" t="n">
        <v>1.46</v>
      </c>
      <c r="X84" t="n">
        <v>0.13</v>
      </c>
      <c r="Y84" t="n">
        <v>1</v>
      </c>
      <c r="Z84" t="n">
        <v>10</v>
      </c>
      <c r="AA84" t="n">
        <v>159.2548574363516</v>
      </c>
      <c r="AB84" t="n">
        <v>217.8995217727703</v>
      </c>
      <c r="AC84" t="n">
        <v>197.1034972387391</v>
      </c>
      <c r="AD84" t="n">
        <v>159254.8574363517</v>
      </c>
      <c r="AE84" t="n">
        <v>217899.5217727703</v>
      </c>
      <c r="AF84" t="n">
        <v>6.504269987014014e-06</v>
      </c>
      <c r="AG84" t="n">
        <v>4.204282407407407</v>
      </c>
      <c r="AH84" t="n">
        <v>197103.4972387391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6.8803</v>
      </c>
      <c r="E85" t="n">
        <v>14.53</v>
      </c>
      <c r="F85" t="n">
        <v>11.67</v>
      </c>
      <c r="G85" t="n">
        <v>116.68</v>
      </c>
      <c r="H85" t="n">
        <v>1.56</v>
      </c>
      <c r="I85" t="n">
        <v>6</v>
      </c>
      <c r="J85" t="n">
        <v>248.68</v>
      </c>
      <c r="K85" t="n">
        <v>56.13</v>
      </c>
      <c r="L85" t="n">
        <v>21.75</v>
      </c>
      <c r="M85" t="n">
        <v>4</v>
      </c>
      <c r="N85" t="n">
        <v>60.8</v>
      </c>
      <c r="O85" t="n">
        <v>30904.28</v>
      </c>
      <c r="P85" t="n">
        <v>143.22</v>
      </c>
      <c r="Q85" t="n">
        <v>460.7</v>
      </c>
      <c r="R85" t="n">
        <v>44.84</v>
      </c>
      <c r="S85" t="n">
        <v>32.19</v>
      </c>
      <c r="T85" t="n">
        <v>2432.22</v>
      </c>
      <c r="U85" t="n">
        <v>0.72</v>
      </c>
      <c r="V85" t="n">
        <v>0.77</v>
      </c>
      <c r="W85" t="n">
        <v>1.46</v>
      </c>
      <c r="X85" t="n">
        <v>0.13</v>
      </c>
      <c r="Y85" t="n">
        <v>1</v>
      </c>
      <c r="Z85" t="n">
        <v>10</v>
      </c>
      <c r="AA85" t="n">
        <v>159.1300917647709</v>
      </c>
      <c r="AB85" t="n">
        <v>217.7288118766405</v>
      </c>
      <c r="AC85" t="n">
        <v>196.9490796555031</v>
      </c>
      <c r="AD85" t="n">
        <v>159130.0917647709</v>
      </c>
      <c r="AE85" t="n">
        <v>217728.8118766405</v>
      </c>
      <c r="AF85" t="n">
        <v>6.503135768604594e-06</v>
      </c>
      <c r="AG85" t="n">
        <v>4.204282407407407</v>
      </c>
      <c r="AH85" t="n">
        <v>196949.0796555031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6.8781</v>
      </c>
      <c r="E86" t="n">
        <v>14.54</v>
      </c>
      <c r="F86" t="n">
        <v>11.67</v>
      </c>
      <c r="G86" t="n">
        <v>116.73</v>
      </c>
      <c r="H86" t="n">
        <v>1.57</v>
      </c>
      <c r="I86" t="n">
        <v>6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143.33</v>
      </c>
      <c r="Q86" t="n">
        <v>460.69</v>
      </c>
      <c r="R86" t="n">
        <v>45.02</v>
      </c>
      <c r="S86" t="n">
        <v>32.19</v>
      </c>
      <c r="T86" t="n">
        <v>2523.25</v>
      </c>
      <c r="U86" t="n">
        <v>0.71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159.1913486086787</v>
      </c>
      <c r="AB86" t="n">
        <v>217.8126261929364</v>
      </c>
      <c r="AC86" t="n">
        <v>197.0248948510858</v>
      </c>
      <c r="AD86" t="n">
        <v>159191.3486086786</v>
      </c>
      <c r="AE86" t="n">
        <v>217812.6261929364</v>
      </c>
      <c r="AF86" t="n">
        <v>6.501056368187326e-06</v>
      </c>
      <c r="AG86" t="n">
        <v>4.207175925925926</v>
      </c>
      <c r="AH86" t="n">
        <v>197024.8948510858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6.8781</v>
      </c>
      <c r="E87" t="n">
        <v>14.54</v>
      </c>
      <c r="F87" t="n">
        <v>11.67</v>
      </c>
      <c r="G87" t="n">
        <v>116.73</v>
      </c>
      <c r="H87" t="n">
        <v>1.59</v>
      </c>
      <c r="I87" t="n">
        <v>6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142.87</v>
      </c>
      <c r="Q87" t="n">
        <v>460.69</v>
      </c>
      <c r="R87" t="n">
        <v>44.98</v>
      </c>
      <c r="S87" t="n">
        <v>32.19</v>
      </c>
      <c r="T87" t="n">
        <v>2504.91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159.0295919904394</v>
      </c>
      <c r="AB87" t="n">
        <v>217.5913036516631</v>
      </c>
      <c r="AC87" t="n">
        <v>196.8246950225235</v>
      </c>
      <c r="AD87" t="n">
        <v>159029.5919904394</v>
      </c>
      <c r="AE87" t="n">
        <v>217591.3036516631</v>
      </c>
      <c r="AF87" t="n">
        <v>6.501056368187326e-06</v>
      </c>
      <c r="AG87" t="n">
        <v>4.207175925925926</v>
      </c>
      <c r="AH87" t="n">
        <v>196824.6950225235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6.8777</v>
      </c>
      <c r="E88" t="n">
        <v>14.54</v>
      </c>
      <c r="F88" t="n">
        <v>11.67</v>
      </c>
      <c r="G88" t="n">
        <v>116.74</v>
      </c>
      <c r="H88" t="n">
        <v>1.6</v>
      </c>
      <c r="I88" t="n">
        <v>6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142.81</v>
      </c>
      <c r="Q88" t="n">
        <v>460.69</v>
      </c>
      <c r="R88" t="n">
        <v>44.99</v>
      </c>
      <c r="S88" t="n">
        <v>32.19</v>
      </c>
      <c r="T88" t="n">
        <v>2506.72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159.0125911793254</v>
      </c>
      <c r="AB88" t="n">
        <v>217.5680423918741</v>
      </c>
      <c r="AC88" t="n">
        <v>196.8036537847213</v>
      </c>
      <c r="AD88" t="n">
        <v>159012.5911793254</v>
      </c>
      <c r="AE88" t="n">
        <v>217568.0423918741</v>
      </c>
      <c r="AF88" t="n">
        <v>6.500678295384187e-06</v>
      </c>
      <c r="AG88" t="n">
        <v>4.207175925925926</v>
      </c>
      <c r="AH88" t="n">
        <v>196803.6537847213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6.8785</v>
      </c>
      <c r="E89" t="n">
        <v>14.54</v>
      </c>
      <c r="F89" t="n">
        <v>11.67</v>
      </c>
      <c r="G89" t="n">
        <v>116.72</v>
      </c>
      <c r="H89" t="n">
        <v>1.62</v>
      </c>
      <c r="I89" t="n">
        <v>6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142.88</v>
      </c>
      <c r="Q89" t="n">
        <v>460.69</v>
      </c>
      <c r="R89" t="n">
        <v>44.92</v>
      </c>
      <c r="S89" t="n">
        <v>32.19</v>
      </c>
      <c r="T89" t="n">
        <v>2473.63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159.0290096056171</v>
      </c>
      <c r="AB89" t="n">
        <v>217.5905068070562</v>
      </c>
      <c r="AC89" t="n">
        <v>196.8239742276475</v>
      </c>
      <c r="AD89" t="n">
        <v>159029.0096056171</v>
      </c>
      <c r="AE89" t="n">
        <v>217590.5068070563</v>
      </c>
      <c r="AF89" t="n">
        <v>6.501434440990466e-06</v>
      </c>
      <c r="AG89" t="n">
        <v>4.207175925925926</v>
      </c>
      <c r="AH89" t="n">
        <v>196823.9742276475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6.881</v>
      </c>
      <c r="E90" t="n">
        <v>14.53</v>
      </c>
      <c r="F90" t="n">
        <v>11.67</v>
      </c>
      <c r="G90" t="n">
        <v>116.67</v>
      </c>
      <c r="H90" t="n">
        <v>1.63</v>
      </c>
      <c r="I90" t="n">
        <v>6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141.81</v>
      </c>
      <c r="Q90" t="n">
        <v>460.7</v>
      </c>
      <c r="R90" t="n">
        <v>44.76</v>
      </c>
      <c r="S90" t="n">
        <v>32.19</v>
      </c>
      <c r="T90" t="n">
        <v>2393.64</v>
      </c>
      <c r="U90" t="n">
        <v>0.72</v>
      </c>
      <c r="V90" t="n">
        <v>0.77</v>
      </c>
      <c r="W90" t="n">
        <v>1.46</v>
      </c>
      <c r="X90" t="n">
        <v>0.13</v>
      </c>
      <c r="Y90" t="n">
        <v>1</v>
      </c>
      <c r="Z90" t="n">
        <v>10</v>
      </c>
      <c r="AA90" t="n">
        <v>158.6273013107604</v>
      </c>
      <c r="AB90" t="n">
        <v>217.0408717959144</v>
      </c>
      <c r="AC90" t="n">
        <v>196.3267956105513</v>
      </c>
      <c r="AD90" t="n">
        <v>158627.3013107604</v>
      </c>
      <c r="AE90" t="n">
        <v>217040.8717959144</v>
      </c>
      <c r="AF90" t="n">
        <v>6.503797396010089e-06</v>
      </c>
      <c r="AG90" t="n">
        <v>4.204282407407407</v>
      </c>
      <c r="AH90" t="n">
        <v>196326.7956105513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6.8794</v>
      </c>
      <c r="E91" t="n">
        <v>14.54</v>
      </c>
      <c r="F91" t="n">
        <v>11.67</v>
      </c>
      <c r="G91" t="n">
        <v>116.7</v>
      </c>
      <c r="H91" t="n">
        <v>1.65</v>
      </c>
      <c r="I91" t="n">
        <v>6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140.62</v>
      </c>
      <c r="Q91" t="n">
        <v>460.69</v>
      </c>
      <c r="R91" t="n">
        <v>44.89</v>
      </c>
      <c r="S91" t="n">
        <v>32.19</v>
      </c>
      <c r="T91" t="n">
        <v>2458.77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158.2252218534145</v>
      </c>
      <c r="AB91" t="n">
        <v>216.4907289438803</v>
      </c>
      <c r="AC91" t="n">
        <v>195.8291576201848</v>
      </c>
      <c r="AD91" t="n">
        <v>158225.2218534145</v>
      </c>
      <c r="AE91" t="n">
        <v>216490.7289438803</v>
      </c>
      <c r="AF91" t="n">
        <v>6.50228510479753e-06</v>
      </c>
      <c r="AG91" t="n">
        <v>4.207175925925926</v>
      </c>
      <c r="AH91" t="n">
        <v>195829.1576201848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6.8809</v>
      </c>
      <c r="E92" t="n">
        <v>14.53</v>
      </c>
      <c r="F92" t="n">
        <v>11.67</v>
      </c>
      <c r="G92" t="n">
        <v>116.67</v>
      </c>
      <c r="H92" t="n">
        <v>1.66</v>
      </c>
      <c r="I92" t="n">
        <v>6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140.8</v>
      </c>
      <c r="Q92" t="n">
        <v>460.71</v>
      </c>
      <c r="R92" t="n">
        <v>44.81</v>
      </c>
      <c r="S92" t="n">
        <v>32.19</v>
      </c>
      <c r="T92" t="n">
        <v>2418.19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158.273303017014</v>
      </c>
      <c r="AB92" t="n">
        <v>216.5565157131084</v>
      </c>
      <c r="AC92" t="n">
        <v>195.8886657924901</v>
      </c>
      <c r="AD92" t="n">
        <v>158273.303017014</v>
      </c>
      <c r="AE92" t="n">
        <v>216556.5157131084</v>
      </c>
      <c r="AF92" t="n">
        <v>6.503702877809304e-06</v>
      </c>
      <c r="AG92" t="n">
        <v>4.204282407407407</v>
      </c>
      <c r="AH92" t="n">
        <v>195888.6657924901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6.878</v>
      </c>
      <c r="E93" t="n">
        <v>14.54</v>
      </c>
      <c r="F93" t="n">
        <v>11.67</v>
      </c>
      <c r="G93" t="n">
        <v>116.73</v>
      </c>
      <c r="H93" t="n">
        <v>1.67</v>
      </c>
      <c r="I93" t="n">
        <v>6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140.5</v>
      </c>
      <c r="Q93" t="n">
        <v>460.69</v>
      </c>
      <c r="R93" t="n">
        <v>44.93</v>
      </c>
      <c r="S93" t="n">
        <v>32.19</v>
      </c>
      <c r="T93" t="n">
        <v>2475.6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158.1972063764431</v>
      </c>
      <c r="AB93" t="n">
        <v>216.4523969323324</v>
      </c>
      <c r="AC93" t="n">
        <v>195.7944839620197</v>
      </c>
      <c r="AD93" t="n">
        <v>158197.2063764431</v>
      </c>
      <c r="AE93" t="n">
        <v>216452.3969323325</v>
      </c>
      <c r="AF93" t="n">
        <v>6.500961849986542e-06</v>
      </c>
      <c r="AG93" t="n">
        <v>4.207175925925926</v>
      </c>
      <c r="AH93" t="n">
        <v>195794.4839620197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6.8755</v>
      </c>
      <c r="E94" t="n">
        <v>14.54</v>
      </c>
      <c r="F94" t="n">
        <v>11.68</v>
      </c>
      <c r="G94" t="n">
        <v>116.78</v>
      </c>
      <c r="H94" t="n">
        <v>1.69</v>
      </c>
      <c r="I94" t="n">
        <v>6</v>
      </c>
      <c r="J94" t="n">
        <v>252.73</v>
      </c>
      <c r="K94" t="n">
        <v>56.13</v>
      </c>
      <c r="L94" t="n">
        <v>24</v>
      </c>
      <c r="M94" t="n">
        <v>0</v>
      </c>
      <c r="N94" t="n">
        <v>62.6</v>
      </c>
      <c r="O94" t="n">
        <v>31403.6</v>
      </c>
      <c r="P94" t="n">
        <v>140.45</v>
      </c>
      <c r="Q94" t="n">
        <v>460.69</v>
      </c>
      <c r="R94" t="n">
        <v>45</v>
      </c>
      <c r="S94" t="n">
        <v>32.19</v>
      </c>
      <c r="T94" t="n">
        <v>2512.25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158.2222939281492</v>
      </c>
      <c r="AB94" t="n">
        <v>216.4867228273614</v>
      </c>
      <c r="AC94" t="n">
        <v>195.8255338418038</v>
      </c>
      <c r="AD94" t="n">
        <v>158222.2939281492</v>
      </c>
      <c r="AE94" t="n">
        <v>216486.7228273614</v>
      </c>
      <c r="AF94" t="n">
        <v>6.498598894966918e-06</v>
      </c>
      <c r="AG94" t="n">
        <v>4.207175925925926</v>
      </c>
      <c r="AH94" t="n">
        <v>195825.5338418038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2.7291</v>
      </c>
      <c r="E2" t="n">
        <v>36.64</v>
      </c>
      <c r="F2" t="n">
        <v>19.37</v>
      </c>
      <c r="G2" t="n">
        <v>4.52</v>
      </c>
      <c r="H2" t="n">
        <v>0.06</v>
      </c>
      <c r="I2" t="n">
        <v>257</v>
      </c>
      <c r="J2" t="n">
        <v>296.65</v>
      </c>
      <c r="K2" t="n">
        <v>61.82</v>
      </c>
      <c r="L2" t="n">
        <v>1</v>
      </c>
      <c r="M2" t="n">
        <v>255</v>
      </c>
      <c r="N2" t="n">
        <v>83.83</v>
      </c>
      <c r="O2" t="n">
        <v>36821.52</v>
      </c>
      <c r="P2" t="n">
        <v>352.51</v>
      </c>
      <c r="Q2" t="n">
        <v>460.9</v>
      </c>
      <c r="R2" t="n">
        <v>297.35</v>
      </c>
      <c r="S2" t="n">
        <v>32.19</v>
      </c>
      <c r="T2" t="n">
        <v>127433.94</v>
      </c>
      <c r="U2" t="n">
        <v>0.11</v>
      </c>
      <c r="V2" t="n">
        <v>0.46</v>
      </c>
      <c r="W2" t="n">
        <v>1.86</v>
      </c>
      <c r="X2" t="n">
        <v>7.83</v>
      </c>
      <c r="Y2" t="n">
        <v>1</v>
      </c>
      <c r="Z2" t="n">
        <v>10</v>
      </c>
      <c r="AA2" t="n">
        <v>633.1635401768031</v>
      </c>
      <c r="AB2" t="n">
        <v>866.3222888738685</v>
      </c>
      <c r="AC2" t="n">
        <v>783.6417055147148</v>
      </c>
      <c r="AD2" t="n">
        <v>633163.540176803</v>
      </c>
      <c r="AE2" t="n">
        <v>866322.2888738685</v>
      </c>
      <c r="AF2" t="n">
        <v>2.352417752654723e-06</v>
      </c>
      <c r="AG2" t="n">
        <v>10.60185185185185</v>
      </c>
      <c r="AH2" t="n">
        <v>783641.7055147148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3.3548</v>
      </c>
      <c r="E3" t="n">
        <v>29.81</v>
      </c>
      <c r="F3" t="n">
        <v>16.87</v>
      </c>
      <c r="G3" t="n">
        <v>5.65</v>
      </c>
      <c r="H3" t="n">
        <v>0.07000000000000001</v>
      </c>
      <c r="I3" t="n">
        <v>179</v>
      </c>
      <c r="J3" t="n">
        <v>297.17</v>
      </c>
      <c r="K3" t="n">
        <v>61.82</v>
      </c>
      <c r="L3" t="n">
        <v>1.25</v>
      </c>
      <c r="M3" t="n">
        <v>177</v>
      </c>
      <c r="N3" t="n">
        <v>84.09999999999999</v>
      </c>
      <c r="O3" t="n">
        <v>36885.7</v>
      </c>
      <c r="P3" t="n">
        <v>306.72</v>
      </c>
      <c r="Q3" t="n">
        <v>460.93</v>
      </c>
      <c r="R3" t="n">
        <v>215.24</v>
      </c>
      <c r="S3" t="n">
        <v>32.19</v>
      </c>
      <c r="T3" t="n">
        <v>86767.23</v>
      </c>
      <c r="U3" t="n">
        <v>0.15</v>
      </c>
      <c r="V3" t="n">
        <v>0.53</v>
      </c>
      <c r="W3" t="n">
        <v>1.72</v>
      </c>
      <c r="X3" t="n">
        <v>5.33</v>
      </c>
      <c r="Y3" t="n">
        <v>1</v>
      </c>
      <c r="Z3" t="n">
        <v>10</v>
      </c>
      <c r="AA3" t="n">
        <v>474.4800082311388</v>
      </c>
      <c r="AB3" t="n">
        <v>649.2044798424608</v>
      </c>
      <c r="AC3" t="n">
        <v>587.2453154505058</v>
      </c>
      <c r="AD3" t="n">
        <v>474480.0082311388</v>
      </c>
      <c r="AE3" t="n">
        <v>649204.4798424608</v>
      </c>
      <c r="AF3" t="n">
        <v>2.891755918290302e-06</v>
      </c>
      <c r="AG3" t="n">
        <v>8.625578703703704</v>
      </c>
      <c r="AH3" t="n">
        <v>587245.3154505058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3.8091</v>
      </c>
      <c r="E4" t="n">
        <v>26.25</v>
      </c>
      <c r="F4" t="n">
        <v>15.59</v>
      </c>
      <c r="G4" t="n">
        <v>6.78</v>
      </c>
      <c r="H4" t="n">
        <v>0.09</v>
      </c>
      <c r="I4" t="n">
        <v>138</v>
      </c>
      <c r="J4" t="n">
        <v>297.7</v>
      </c>
      <c r="K4" t="n">
        <v>61.82</v>
      </c>
      <c r="L4" t="n">
        <v>1.5</v>
      </c>
      <c r="M4" t="n">
        <v>136</v>
      </c>
      <c r="N4" t="n">
        <v>84.37</v>
      </c>
      <c r="O4" t="n">
        <v>36949.99</v>
      </c>
      <c r="P4" t="n">
        <v>283.25</v>
      </c>
      <c r="Q4" t="n">
        <v>460.86</v>
      </c>
      <c r="R4" t="n">
        <v>173.12</v>
      </c>
      <c r="S4" t="n">
        <v>32.19</v>
      </c>
      <c r="T4" t="n">
        <v>65913.84</v>
      </c>
      <c r="U4" t="n">
        <v>0.19</v>
      </c>
      <c r="V4" t="n">
        <v>0.57</v>
      </c>
      <c r="W4" t="n">
        <v>1.67</v>
      </c>
      <c r="X4" t="n">
        <v>4.05</v>
      </c>
      <c r="Y4" t="n">
        <v>1</v>
      </c>
      <c r="Z4" t="n">
        <v>10</v>
      </c>
      <c r="AA4" t="n">
        <v>394.3779715905397</v>
      </c>
      <c r="AB4" t="n">
        <v>539.6053394583432</v>
      </c>
      <c r="AC4" t="n">
        <v>488.1061632012887</v>
      </c>
      <c r="AD4" t="n">
        <v>394377.9715905397</v>
      </c>
      <c r="AE4" t="n">
        <v>539605.3394583432</v>
      </c>
      <c r="AF4" t="n">
        <v>3.283351457123999e-06</v>
      </c>
      <c r="AG4" t="n">
        <v>7.595486111111112</v>
      </c>
      <c r="AH4" t="n">
        <v>488106.1632012887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4.163</v>
      </c>
      <c r="E5" t="n">
        <v>24.02</v>
      </c>
      <c r="F5" t="n">
        <v>14.8</v>
      </c>
      <c r="G5" t="n">
        <v>7.93</v>
      </c>
      <c r="H5" t="n">
        <v>0.1</v>
      </c>
      <c r="I5" t="n">
        <v>112</v>
      </c>
      <c r="J5" t="n">
        <v>298.22</v>
      </c>
      <c r="K5" t="n">
        <v>61.82</v>
      </c>
      <c r="L5" t="n">
        <v>1.75</v>
      </c>
      <c r="M5" t="n">
        <v>110</v>
      </c>
      <c r="N5" t="n">
        <v>84.65000000000001</v>
      </c>
      <c r="O5" t="n">
        <v>37014.39</v>
      </c>
      <c r="P5" t="n">
        <v>268.72</v>
      </c>
      <c r="Q5" t="n">
        <v>460.71</v>
      </c>
      <c r="R5" t="n">
        <v>147.49</v>
      </c>
      <c r="S5" t="n">
        <v>32.19</v>
      </c>
      <c r="T5" t="n">
        <v>53225.41</v>
      </c>
      <c r="U5" t="n">
        <v>0.22</v>
      </c>
      <c r="V5" t="n">
        <v>0.6</v>
      </c>
      <c r="W5" t="n">
        <v>1.62</v>
      </c>
      <c r="X5" t="n">
        <v>3.27</v>
      </c>
      <c r="Y5" t="n">
        <v>1</v>
      </c>
      <c r="Z5" t="n">
        <v>10</v>
      </c>
      <c r="AA5" t="n">
        <v>350.1193652679736</v>
      </c>
      <c r="AB5" t="n">
        <v>479.0487617359018</v>
      </c>
      <c r="AC5" t="n">
        <v>433.3290202649863</v>
      </c>
      <c r="AD5" t="n">
        <v>350119.3652679736</v>
      </c>
      <c r="AE5" t="n">
        <v>479048.7617359018</v>
      </c>
      <c r="AF5" t="n">
        <v>3.588404640468144e-06</v>
      </c>
      <c r="AG5" t="n">
        <v>6.950231481481482</v>
      </c>
      <c r="AH5" t="n">
        <v>433329.0202649863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4.4308</v>
      </c>
      <c r="E6" t="n">
        <v>22.57</v>
      </c>
      <c r="F6" t="n">
        <v>14.29</v>
      </c>
      <c r="G6" t="n">
        <v>9.029999999999999</v>
      </c>
      <c r="H6" t="n">
        <v>0.12</v>
      </c>
      <c r="I6" t="n">
        <v>95</v>
      </c>
      <c r="J6" t="n">
        <v>298.74</v>
      </c>
      <c r="K6" t="n">
        <v>61.82</v>
      </c>
      <c r="L6" t="n">
        <v>2</v>
      </c>
      <c r="M6" t="n">
        <v>93</v>
      </c>
      <c r="N6" t="n">
        <v>84.92</v>
      </c>
      <c r="O6" t="n">
        <v>37078.91</v>
      </c>
      <c r="P6" t="n">
        <v>259.3</v>
      </c>
      <c r="Q6" t="n">
        <v>460.8</v>
      </c>
      <c r="R6" t="n">
        <v>130.44</v>
      </c>
      <c r="S6" t="n">
        <v>32.19</v>
      </c>
      <c r="T6" t="n">
        <v>44788.2</v>
      </c>
      <c r="U6" t="n">
        <v>0.25</v>
      </c>
      <c r="V6" t="n">
        <v>0.63</v>
      </c>
      <c r="W6" t="n">
        <v>1.6</v>
      </c>
      <c r="X6" t="n">
        <v>2.76</v>
      </c>
      <c r="Y6" t="n">
        <v>1</v>
      </c>
      <c r="Z6" t="n">
        <v>10</v>
      </c>
      <c r="AA6" t="n">
        <v>318.1633837877355</v>
      </c>
      <c r="AB6" t="n">
        <v>435.3251780762356</v>
      </c>
      <c r="AC6" t="n">
        <v>393.7783540633636</v>
      </c>
      <c r="AD6" t="n">
        <v>318163.3837877355</v>
      </c>
      <c r="AE6" t="n">
        <v>435325.1780762356</v>
      </c>
      <c r="AF6" t="n">
        <v>3.819241720150433e-06</v>
      </c>
      <c r="AG6" t="n">
        <v>6.530671296296297</v>
      </c>
      <c r="AH6" t="n">
        <v>393778.3540633636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4.6619</v>
      </c>
      <c r="E7" t="n">
        <v>21.45</v>
      </c>
      <c r="F7" t="n">
        <v>13.9</v>
      </c>
      <c r="G7" t="n">
        <v>10.17</v>
      </c>
      <c r="H7" t="n">
        <v>0.13</v>
      </c>
      <c r="I7" t="n">
        <v>82</v>
      </c>
      <c r="J7" t="n">
        <v>299.26</v>
      </c>
      <c r="K7" t="n">
        <v>61.82</v>
      </c>
      <c r="L7" t="n">
        <v>2.25</v>
      </c>
      <c r="M7" t="n">
        <v>80</v>
      </c>
      <c r="N7" t="n">
        <v>85.19</v>
      </c>
      <c r="O7" t="n">
        <v>37143.54</v>
      </c>
      <c r="P7" t="n">
        <v>251.87</v>
      </c>
      <c r="Q7" t="n">
        <v>460.84</v>
      </c>
      <c r="R7" t="n">
        <v>117.9</v>
      </c>
      <c r="S7" t="n">
        <v>32.19</v>
      </c>
      <c r="T7" t="n">
        <v>38584.37</v>
      </c>
      <c r="U7" t="n">
        <v>0.27</v>
      </c>
      <c r="V7" t="n">
        <v>0.64</v>
      </c>
      <c r="W7" t="n">
        <v>1.57</v>
      </c>
      <c r="X7" t="n">
        <v>2.36</v>
      </c>
      <c r="Y7" t="n">
        <v>1</v>
      </c>
      <c r="Z7" t="n">
        <v>10</v>
      </c>
      <c r="AA7" t="n">
        <v>303.8288004484855</v>
      </c>
      <c r="AB7" t="n">
        <v>415.7119687542892</v>
      </c>
      <c r="AC7" t="n">
        <v>376.0370019117916</v>
      </c>
      <c r="AD7" t="n">
        <v>303828.8004484855</v>
      </c>
      <c r="AE7" t="n">
        <v>415711.9687542892</v>
      </c>
      <c r="AF7" t="n">
        <v>4.018444293393812e-06</v>
      </c>
      <c r="AG7" t="n">
        <v>6.206597222222222</v>
      </c>
      <c r="AH7" t="n">
        <v>376037.0019117916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4.8551</v>
      </c>
      <c r="E8" t="n">
        <v>20.6</v>
      </c>
      <c r="F8" t="n">
        <v>13.6</v>
      </c>
      <c r="G8" t="n">
        <v>11.33</v>
      </c>
      <c r="H8" t="n">
        <v>0.15</v>
      </c>
      <c r="I8" t="n">
        <v>72</v>
      </c>
      <c r="J8" t="n">
        <v>299.79</v>
      </c>
      <c r="K8" t="n">
        <v>61.82</v>
      </c>
      <c r="L8" t="n">
        <v>2.5</v>
      </c>
      <c r="M8" t="n">
        <v>70</v>
      </c>
      <c r="N8" t="n">
        <v>85.47</v>
      </c>
      <c r="O8" t="n">
        <v>37208.42</v>
      </c>
      <c r="P8" t="n">
        <v>246.28</v>
      </c>
      <c r="Q8" t="n">
        <v>460.79</v>
      </c>
      <c r="R8" t="n">
        <v>107.44</v>
      </c>
      <c r="S8" t="n">
        <v>32.19</v>
      </c>
      <c r="T8" t="n">
        <v>33400.62</v>
      </c>
      <c r="U8" t="n">
        <v>0.3</v>
      </c>
      <c r="V8" t="n">
        <v>0.66</v>
      </c>
      <c r="W8" t="n">
        <v>1.57</v>
      </c>
      <c r="X8" t="n">
        <v>2.06</v>
      </c>
      <c r="Y8" t="n">
        <v>1</v>
      </c>
      <c r="Z8" t="n">
        <v>10</v>
      </c>
      <c r="AA8" t="n">
        <v>293.2340359921292</v>
      </c>
      <c r="AB8" t="n">
        <v>401.2157446170827</v>
      </c>
      <c r="AC8" t="n">
        <v>362.9242770606618</v>
      </c>
      <c r="AD8" t="n">
        <v>293234.0359921292</v>
      </c>
      <c r="AE8" t="n">
        <v>401215.7446170828</v>
      </c>
      <c r="AF8" t="n">
        <v>4.184977989415538e-06</v>
      </c>
      <c r="AG8" t="n">
        <v>5.960648148148149</v>
      </c>
      <c r="AH8" t="n">
        <v>362924.2770606618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4.9991</v>
      </c>
      <c r="E9" t="n">
        <v>20</v>
      </c>
      <c r="F9" t="n">
        <v>13.4</v>
      </c>
      <c r="G9" t="n">
        <v>12.36</v>
      </c>
      <c r="H9" t="n">
        <v>0.16</v>
      </c>
      <c r="I9" t="n">
        <v>65</v>
      </c>
      <c r="J9" t="n">
        <v>300.32</v>
      </c>
      <c r="K9" t="n">
        <v>61.82</v>
      </c>
      <c r="L9" t="n">
        <v>2.75</v>
      </c>
      <c r="M9" t="n">
        <v>63</v>
      </c>
      <c r="N9" t="n">
        <v>85.73999999999999</v>
      </c>
      <c r="O9" t="n">
        <v>37273.29</v>
      </c>
      <c r="P9" t="n">
        <v>242.41</v>
      </c>
      <c r="Q9" t="n">
        <v>460.78</v>
      </c>
      <c r="R9" t="n">
        <v>101.14</v>
      </c>
      <c r="S9" t="n">
        <v>32.19</v>
      </c>
      <c r="T9" t="n">
        <v>30288.96</v>
      </c>
      <c r="U9" t="n">
        <v>0.32</v>
      </c>
      <c r="V9" t="n">
        <v>0.67</v>
      </c>
      <c r="W9" t="n">
        <v>1.55</v>
      </c>
      <c r="X9" t="n">
        <v>1.86</v>
      </c>
      <c r="Y9" t="n">
        <v>1</v>
      </c>
      <c r="Z9" t="n">
        <v>10</v>
      </c>
      <c r="AA9" t="n">
        <v>273.2793518114479</v>
      </c>
      <c r="AB9" t="n">
        <v>373.9128653825397</v>
      </c>
      <c r="AC9" t="n">
        <v>338.2271463004319</v>
      </c>
      <c r="AD9" t="n">
        <v>273279.3518114479</v>
      </c>
      <c r="AE9" t="n">
        <v>373912.8653825397</v>
      </c>
      <c r="AF9" t="n">
        <v>4.309102483344775e-06</v>
      </c>
      <c r="AG9" t="n">
        <v>5.787037037037037</v>
      </c>
      <c r="AH9" t="n">
        <v>338227.1463004319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5.16</v>
      </c>
      <c r="E10" t="n">
        <v>19.38</v>
      </c>
      <c r="F10" t="n">
        <v>13.16</v>
      </c>
      <c r="G10" t="n">
        <v>13.61</v>
      </c>
      <c r="H10" t="n">
        <v>0.18</v>
      </c>
      <c r="I10" t="n">
        <v>58</v>
      </c>
      <c r="J10" t="n">
        <v>300.84</v>
      </c>
      <c r="K10" t="n">
        <v>61.82</v>
      </c>
      <c r="L10" t="n">
        <v>3</v>
      </c>
      <c r="M10" t="n">
        <v>56</v>
      </c>
      <c r="N10" t="n">
        <v>86.02</v>
      </c>
      <c r="O10" t="n">
        <v>37338.27</v>
      </c>
      <c r="P10" t="n">
        <v>238.01</v>
      </c>
      <c r="Q10" t="n">
        <v>460.87</v>
      </c>
      <c r="R10" t="n">
        <v>93.56</v>
      </c>
      <c r="S10" t="n">
        <v>32.19</v>
      </c>
      <c r="T10" t="n">
        <v>26532.98</v>
      </c>
      <c r="U10" t="n">
        <v>0.34</v>
      </c>
      <c r="V10" t="n">
        <v>0.68</v>
      </c>
      <c r="W10" t="n">
        <v>1.54</v>
      </c>
      <c r="X10" t="n">
        <v>1.62</v>
      </c>
      <c r="Y10" t="n">
        <v>1</v>
      </c>
      <c r="Z10" t="n">
        <v>10</v>
      </c>
      <c r="AA10" t="n">
        <v>265.8009571575196</v>
      </c>
      <c r="AB10" t="n">
        <v>363.6805958935478</v>
      </c>
      <c r="AC10" t="n">
        <v>328.9714302503889</v>
      </c>
      <c r="AD10" t="n">
        <v>265800.9571575196</v>
      </c>
      <c r="AE10" t="n">
        <v>363680.5958935478</v>
      </c>
      <c r="AF10" t="n">
        <v>4.447794365797651e-06</v>
      </c>
      <c r="AG10" t="n">
        <v>5.607638888888889</v>
      </c>
      <c r="AH10" t="n">
        <v>328971.4302503889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5.2432</v>
      </c>
      <c r="E11" t="n">
        <v>19.07</v>
      </c>
      <c r="F11" t="n">
        <v>13.08</v>
      </c>
      <c r="G11" t="n">
        <v>14.53</v>
      </c>
      <c r="H11" t="n">
        <v>0.19</v>
      </c>
      <c r="I11" t="n">
        <v>54</v>
      </c>
      <c r="J11" t="n">
        <v>301.37</v>
      </c>
      <c r="K11" t="n">
        <v>61.82</v>
      </c>
      <c r="L11" t="n">
        <v>3.25</v>
      </c>
      <c r="M11" t="n">
        <v>52</v>
      </c>
      <c r="N11" t="n">
        <v>86.3</v>
      </c>
      <c r="O11" t="n">
        <v>37403.38</v>
      </c>
      <c r="P11" t="n">
        <v>236.23</v>
      </c>
      <c r="Q11" t="n">
        <v>460.71</v>
      </c>
      <c r="R11" t="n">
        <v>90.59999999999999</v>
      </c>
      <c r="S11" t="n">
        <v>32.19</v>
      </c>
      <c r="T11" t="n">
        <v>25073.06</v>
      </c>
      <c r="U11" t="n">
        <v>0.36</v>
      </c>
      <c r="V11" t="n">
        <v>0.68</v>
      </c>
      <c r="W11" t="n">
        <v>1.54</v>
      </c>
      <c r="X11" t="n">
        <v>1.54</v>
      </c>
      <c r="Y11" t="n">
        <v>1</v>
      </c>
      <c r="Z11" t="n">
        <v>10</v>
      </c>
      <c r="AA11" t="n">
        <v>262.4561273361439</v>
      </c>
      <c r="AB11" t="n">
        <v>359.1040521684642</v>
      </c>
      <c r="AC11" t="n">
        <v>324.8316654352078</v>
      </c>
      <c r="AD11" t="n">
        <v>262456.1273361439</v>
      </c>
      <c r="AE11" t="n">
        <v>359104.0521684642</v>
      </c>
      <c r="AF11" t="n">
        <v>4.519510740067876e-06</v>
      </c>
      <c r="AG11" t="n">
        <v>5.517939814814816</v>
      </c>
      <c r="AH11" t="n">
        <v>324831.6654352078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5.3587</v>
      </c>
      <c r="E12" t="n">
        <v>18.66</v>
      </c>
      <c r="F12" t="n">
        <v>12.94</v>
      </c>
      <c r="G12" t="n">
        <v>15.85</v>
      </c>
      <c r="H12" t="n">
        <v>0.21</v>
      </c>
      <c r="I12" t="n">
        <v>49</v>
      </c>
      <c r="J12" t="n">
        <v>301.9</v>
      </c>
      <c r="K12" t="n">
        <v>61.82</v>
      </c>
      <c r="L12" t="n">
        <v>3.5</v>
      </c>
      <c r="M12" t="n">
        <v>47</v>
      </c>
      <c r="N12" t="n">
        <v>86.58</v>
      </c>
      <c r="O12" t="n">
        <v>37468.6</v>
      </c>
      <c r="P12" t="n">
        <v>233.69</v>
      </c>
      <c r="Q12" t="n">
        <v>460.82</v>
      </c>
      <c r="R12" t="n">
        <v>86.3</v>
      </c>
      <c r="S12" t="n">
        <v>32.19</v>
      </c>
      <c r="T12" t="n">
        <v>22945.62</v>
      </c>
      <c r="U12" t="n">
        <v>0.37</v>
      </c>
      <c r="V12" t="n">
        <v>0.6899999999999999</v>
      </c>
      <c r="W12" t="n">
        <v>1.53</v>
      </c>
      <c r="X12" t="n">
        <v>1.41</v>
      </c>
      <c r="Y12" t="n">
        <v>1</v>
      </c>
      <c r="Z12" t="n">
        <v>10</v>
      </c>
      <c r="AA12" t="n">
        <v>257.7101980209105</v>
      </c>
      <c r="AB12" t="n">
        <v>352.6104623035708</v>
      </c>
      <c r="AC12" t="n">
        <v>318.9578146733154</v>
      </c>
      <c r="AD12" t="n">
        <v>257710.1980209105</v>
      </c>
      <c r="AE12" t="n">
        <v>352610.4623035708</v>
      </c>
      <c r="AF12" t="n">
        <v>4.619068927906952e-06</v>
      </c>
      <c r="AG12" t="n">
        <v>5.399305555555556</v>
      </c>
      <c r="AH12" t="n">
        <v>318957.8146733154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5.4336</v>
      </c>
      <c r="E13" t="n">
        <v>18.4</v>
      </c>
      <c r="F13" t="n">
        <v>12.85</v>
      </c>
      <c r="G13" t="n">
        <v>16.76</v>
      </c>
      <c r="H13" t="n">
        <v>0.22</v>
      </c>
      <c r="I13" t="n">
        <v>46</v>
      </c>
      <c r="J13" t="n">
        <v>302.43</v>
      </c>
      <c r="K13" t="n">
        <v>61.82</v>
      </c>
      <c r="L13" t="n">
        <v>3.75</v>
      </c>
      <c r="M13" t="n">
        <v>44</v>
      </c>
      <c r="N13" t="n">
        <v>86.86</v>
      </c>
      <c r="O13" t="n">
        <v>37533.94</v>
      </c>
      <c r="P13" t="n">
        <v>231.89</v>
      </c>
      <c r="Q13" t="n">
        <v>460.78</v>
      </c>
      <c r="R13" t="n">
        <v>83.41</v>
      </c>
      <c r="S13" t="n">
        <v>32.19</v>
      </c>
      <c r="T13" t="n">
        <v>21519.53</v>
      </c>
      <c r="U13" t="n">
        <v>0.39</v>
      </c>
      <c r="V13" t="n">
        <v>0.7</v>
      </c>
      <c r="W13" t="n">
        <v>1.52</v>
      </c>
      <c r="X13" t="n">
        <v>1.32</v>
      </c>
      <c r="Y13" t="n">
        <v>1</v>
      </c>
      <c r="Z13" t="n">
        <v>10</v>
      </c>
      <c r="AA13" t="n">
        <v>254.7810530742366</v>
      </c>
      <c r="AB13" t="n">
        <v>348.6026769627786</v>
      </c>
      <c r="AC13" t="n">
        <v>315.3325267404851</v>
      </c>
      <c r="AD13" t="n">
        <v>254781.0530742366</v>
      </c>
      <c r="AE13" t="n">
        <v>348602.6769627786</v>
      </c>
      <c r="AF13" t="n">
        <v>4.683630904263201e-06</v>
      </c>
      <c r="AG13" t="n">
        <v>5.324074074074074</v>
      </c>
      <c r="AH13" t="n">
        <v>315332.5267404851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5.5174</v>
      </c>
      <c r="E14" t="n">
        <v>18.12</v>
      </c>
      <c r="F14" t="n">
        <v>12.74</v>
      </c>
      <c r="G14" t="n">
        <v>17.77</v>
      </c>
      <c r="H14" t="n">
        <v>0.24</v>
      </c>
      <c r="I14" t="n">
        <v>43</v>
      </c>
      <c r="J14" t="n">
        <v>302.96</v>
      </c>
      <c r="K14" t="n">
        <v>61.82</v>
      </c>
      <c r="L14" t="n">
        <v>4</v>
      </c>
      <c r="M14" t="n">
        <v>41</v>
      </c>
      <c r="N14" t="n">
        <v>87.14</v>
      </c>
      <c r="O14" t="n">
        <v>37599.4</v>
      </c>
      <c r="P14" t="n">
        <v>229.65</v>
      </c>
      <c r="Q14" t="n">
        <v>460.72</v>
      </c>
      <c r="R14" t="n">
        <v>79.33</v>
      </c>
      <c r="S14" t="n">
        <v>32.19</v>
      </c>
      <c r="T14" t="n">
        <v>19493.6</v>
      </c>
      <c r="U14" t="n">
        <v>0.41</v>
      </c>
      <c r="V14" t="n">
        <v>0.7</v>
      </c>
      <c r="W14" t="n">
        <v>1.53</v>
      </c>
      <c r="X14" t="n">
        <v>1.2</v>
      </c>
      <c r="Y14" t="n">
        <v>1</v>
      </c>
      <c r="Z14" t="n">
        <v>10</v>
      </c>
      <c r="AA14" t="n">
        <v>238.559738514973</v>
      </c>
      <c r="AB14" t="n">
        <v>326.407958748914</v>
      </c>
      <c r="AC14" t="n">
        <v>295.256041282462</v>
      </c>
      <c r="AD14" t="n">
        <v>238559.738514973</v>
      </c>
      <c r="AE14" t="n">
        <v>326407.958748914</v>
      </c>
      <c r="AF14" t="n">
        <v>4.755864463924798e-06</v>
      </c>
      <c r="AG14" t="n">
        <v>5.243055555555556</v>
      </c>
      <c r="AH14" t="n">
        <v>295256.041282462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5.5924</v>
      </c>
      <c r="E15" t="n">
        <v>17.88</v>
      </c>
      <c r="F15" t="n">
        <v>12.66</v>
      </c>
      <c r="G15" t="n">
        <v>18.99</v>
      </c>
      <c r="H15" t="n">
        <v>0.25</v>
      </c>
      <c r="I15" t="n">
        <v>40</v>
      </c>
      <c r="J15" t="n">
        <v>303.49</v>
      </c>
      <c r="K15" t="n">
        <v>61.82</v>
      </c>
      <c r="L15" t="n">
        <v>4.25</v>
      </c>
      <c r="M15" t="n">
        <v>38</v>
      </c>
      <c r="N15" t="n">
        <v>87.42</v>
      </c>
      <c r="O15" t="n">
        <v>37664.98</v>
      </c>
      <c r="P15" t="n">
        <v>228.13</v>
      </c>
      <c r="Q15" t="n">
        <v>460.73</v>
      </c>
      <c r="R15" t="n">
        <v>76.89</v>
      </c>
      <c r="S15" t="n">
        <v>32.19</v>
      </c>
      <c r="T15" t="n">
        <v>18288.03</v>
      </c>
      <c r="U15" t="n">
        <v>0.42</v>
      </c>
      <c r="V15" t="n">
        <v>0.71</v>
      </c>
      <c r="W15" t="n">
        <v>1.52</v>
      </c>
      <c r="X15" t="n">
        <v>1.13</v>
      </c>
      <c r="Y15" t="n">
        <v>1</v>
      </c>
      <c r="Z15" t="n">
        <v>10</v>
      </c>
      <c r="AA15" t="n">
        <v>235.9401757049345</v>
      </c>
      <c r="AB15" t="n">
        <v>322.8237573452663</v>
      </c>
      <c r="AC15" t="n">
        <v>292.013911030319</v>
      </c>
      <c r="AD15" t="n">
        <v>235940.1757049345</v>
      </c>
      <c r="AE15" t="n">
        <v>322823.7573452663</v>
      </c>
      <c r="AF15" t="n">
        <v>4.820512637846276e-06</v>
      </c>
      <c r="AG15" t="n">
        <v>5.173611111111111</v>
      </c>
      <c r="AH15" t="n">
        <v>292013.911030319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5.6457</v>
      </c>
      <c r="E16" t="n">
        <v>17.71</v>
      </c>
      <c r="F16" t="n">
        <v>12.6</v>
      </c>
      <c r="G16" t="n">
        <v>19.9</v>
      </c>
      <c r="H16" t="n">
        <v>0.26</v>
      </c>
      <c r="I16" t="n">
        <v>38</v>
      </c>
      <c r="J16" t="n">
        <v>304.03</v>
      </c>
      <c r="K16" t="n">
        <v>61.82</v>
      </c>
      <c r="L16" t="n">
        <v>4.5</v>
      </c>
      <c r="M16" t="n">
        <v>36</v>
      </c>
      <c r="N16" t="n">
        <v>87.7</v>
      </c>
      <c r="O16" t="n">
        <v>37730.68</v>
      </c>
      <c r="P16" t="n">
        <v>226.78</v>
      </c>
      <c r="Q16" t="n">
        <v>460.72</v>
      </c>
      <c r="R16" t="n">
        <v>75.29000000000001</v>
      </c>
      <c r="S16" t="n">
        <v>32.19</v>
      </c>
      <c r="T16" t="n">
        <v>17497.88</v>
      </c>
      <c r="U16" t="n">
        <v>0.43</v>
      </c>
      <c r="V16" t="n">
        <v>0.71</v>
      </c>
      <c r="W16" t="n">
        <v>1.51</v>
      </c>
      <c r="X16" t="n">
        <v>1.07</v>
      </c>
      <c r="Y16" t="n">
        <v>1</v>
      </c>
      <c r="Z16" t="n">
        <v>10</v>
      </c>
      <c r="AA16" t="n">
        <v>233.9977324187406</v>
      </c>
      <c r="AB16" t="n">
        <v>320.1660207465472</v>
      </c>
      <c r="AC16" t="n">
        <v>289.6098250824241</v>
      </c>
      <c r="AD16" t="n">
        <v>233997.7324187405</v>
      </c>
      <c r="AE16" t="n">
        <v>320166.0207465472</v>
      </c>
      <c r="AF16" t="n">
        <v>4.866455940113139e-06</v>
      </c>
      <c r="AG16" t="n">
        <v>5.124421296296297</v>
      </c>
      <c r="AH16" t="n">
        <v>289609.8250824241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5.7295</v>
      </c>
      <c r="E17" t="n">
        <v>17.45</v>
      </c>
      <c r="F17" t="n">
        <v>12.51</v>
      </c>
      <c r="G17" t="n">
        <v>21.45</v>
      </c>
      <c r="H17" t="n">
        <v>0.28</v>
      </c>
      <c r="I17" t="n">
        <v>35</v>
      </c>
      <c r="J17" t="n">
        <v>304.56</v>
      </c>
      <c r="K17" t="n">
        <v>61.82</v>
      </c>
      <c r="L17" t="n">
        <v>4.75</v>
      </c>
      <c r="M17" t="n">
        <v>33</v>
      </c>
      <c r="N17" t="n">
        <v>87.98999999999999</v>
      </c>
      <c r="O17" t="n">
        <v>37796.51</v>
      </c>
      <c r="P17" t="n">
        <v>224.95</v>
      </c>
      <c r="Q17" t="n">
        <v>460.7</v>
      </c>
      <c r="R17" t="n">
        <v>72.20999999999999</v>
      </c>
      <c r="S17" t="n">
        <v>32.19</v>
      </c>
      <c r="T17" t="n">
        <v>15973.83</v>
      </c>
      <c r="U17" t="n">
        <v>0.45</v>
      </c>
      <c r="V17" t="n">
        <v>0.71</v>
      </c>
      <c r="W17" t="n">
        <v>1.51</v>
      </c>
      <c r="X17" t="n">
        <v>0.98</v>
      </c>
      <c r="Y17" t="n">
        <v>1</v>
      </c>
      <c r="Z17" t="n">
        <v>10</v>
      </c>
      <c r="AA17" t="n">
        <v>231.1505461498527</v>
      </c>
      <c r="AB17" t="n">
        <v>316.2703748844636</v>
      </c>
      <c r="AC17" t="n">
        <v>286.0859741938432</v>
      </c>
      <c r="AD17" t="n">
        <v>231150.5461498527</v>
      </c>
      <c r="AE17" t="n">
        <v>316270.3748844637</v>
      </c>
      <c r="AF17" t="n">
        <v>4.938689499774737e-06</v>
      </c>
      <c r="AG17" t="n">
        <v>5.049189814814815</v>
      </c>
      <c r="AH17" t="n">
        <v>286085.9741938433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5.7536</v>
      </c>
      <c r="E18" t="n">
        <v>17.38</v>
      </c>
      <c r="F18" t="n">
        <v>12.49</v>
      </c>
      <c r="G18" t="n">
        <v>22.05</v>
      </c>
      <c r="H18" t="n">
        <v>0.29</v>
      </c>
      <c r="I18" t="n">
        <v>34</v>
      </c>
      <c r="J18" t="n">
        <v>305.09</v>
      </c>
      <c r="K18" t="n">
        <v>61.82</v>
      </c>
      <c r="L18" t="n">
        <v>5</v>
      </c>
      <c r="M18" t="n">
        <v>32</v>
      </c>
      <c r="N18" t="n">
        <v>88.27</v>
      </c>
      <c r="O18" t="n">
        <v>37862.45</v>
      </c>
      <c r="P18" t="n">
        <v>224.5</v>
      </c>
      <c r="Q18" t="n">
        <v>460.83</v>
      </c>
      <c r="R18" t="n">
        <v>71.92</v>
      </c>
      <c r="S18" t="n">
        <v>32.19</v>
      </c>
      <c r="T18" t="n">
        <v>15833.82</v>
      </c>
      <c r="U18" t="n">
        <v>0.45</v>
      </c>
      <c r="V18" t="n">
        <v>0.72</v>
      </c>
      <c r="W18" t="n">
        <v>1.5</v>
      </c>
      <c r="X18" t="n">
        <v>0.96</v>
      </c>
      <c r="Y18" t="n">
        <v>1</v>
      </c>
      <c r="Z18" t="n">
        <v>10</v>
      </c>
      <c r="AA18" t="n">
        <v>230.3929747537398</v>
      </c>
      <c r="AB18" t="n">
        <v>315.2338322786113</v>
      </c>
      <c r="AC18" t="n">
        <v>285.1483577594964</v>
      </c>
      <c r="AD18" t="n">
        <v>230392.9747537398</v>
      </c>
      <c r="AE18" t="n">
        <v>315233.8322786113</v>
      </c>
      <c r="AF18" t="n">
        <v>4.959463112994837e-06</v>
      </c>
      <c r="AG18" t="n">
        <v>5.028935185185185</v>
      </c>
      <c r="AH18" t="n">
        <v>285148.3577594964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5.808</v>
      </c>
      <c r="E19" t="n">
        <v>17.22</v>
      </c>
      <c r="F19" t="n">
        <v>12.44</v>
      </c>
      <c r="G19" t="n">
        <v>23.33</v>
      </c>
      <c r="H19" t="n">
        <v>0.31</v>
      </c>
      <c r="I19" t="n">
        <v>32</v>
      </c>
      <c r="J19" t="n">
        <v>305.63</v>
      </c>
      <c r="K19" t="n">
        <v>61.82</v>
      </c>
      <c r="L19" t="n">
        <v>5.25</v>
      </c>
      <c r="M19" t="n">
        <v>30</v>
      </c>
      <c r="N19" t="n">
        <v>88.56</v>
      </c>
      <c r="O19" t="n">
        <v>37928.52</v>
      </c>
      <c r="P19" t="n">
        <v>223.48</v>
      </c>
      <c r="Q19" t="n">
        <v>460.72</v>
      </c>
      <c r="R19" t="n">
        <v>70.02</v>
      </c>
      <c r="S19" t="n">
        <v>32.19</v>
      </c>
      <c r="T19" t="n">
        <v>14890.74</v>
      </c>
      <c r="U19" t="n">
        <v>0.46</v>
      </c>
      <c r="V19" t="n">
        <v>0.72</v>
      </c>
      <c r="W19" t="n">
        <v>1.5</v>
      </c>
      <c r="X19" t="n">
        <v>0.91</v>
      </c>
      <c r="Y19" t="n">
        <v>1</v>
      </c>
      <c r="Z19" t="n">
        <v>10</v>
      </c>
      <c r="AA19" t="n">
        <v>228.5223949638339</v>
      </c>
      <c r="AB19" t="n">
        <v>312.6744224859073</v>
      </c>
      <c r="AC19" t="n">
        <v>282.8332144452531</v>
      </c>
      <c r="AD19" t="n">
        <v>228522.3949638339</v>
      </c>
      <c r="AE19" t="n">
        <v>312674.4224859073</v>
      </c>
      <c r="AF19" t="n">
        <v>5.006354588479217e-06</v>
      </c>
      <c r="AG19" t="n">
        <v>4.982638888888888</v>
      </c>
      <c r="AH19" t="n">
        <v>282833.2144452531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5.8684</v>
      </c>
      <c r="E20" t="n">
        <v>17.04</v>
      </c>
      <c r="F20" t="n">
        <v>12.38</v>
      </c>
      <c r="G20" t="n">
        <v>24.75</v>
      </c>
      <c r="H20" t="n">
        <v>0.32</v>
      </c>
      <c r="I20" t="n">
        <v>30</v>
      </c>
      <c r="J20" t="n">
        <v>306.17</v>
      </c>
      <c r="K20" t="n">
        <v>61.82</v>
      </c>
      <c r="L20" t="n">
        <v>5.5</v>
      </c>
      <c r="M20" t="n">
        <v>28</v>
      </c>
      <c r="N20" t="n">
        <v>88.84</v>
      </c>
      <c r="O20" t="n">
        <v>37994.72</v>
      </c>
      <c r="P20" t="n">
        <v>222.04</v>
      </c>
      <c r="Q20" t="n">
        <v>460.69</v>
      </c>
      <c r="R20" t="n">
        <v>68.03</v>
      </c>
      <c r="S20" t="n">
        <v>32.19</v>
      </c>
      <c r="T20" t="n">
        <v>13906.9</v>
      </c>
      <c r="U20" t="n">
        <v>0.47</v>
      </c>
      <c r="V20" t="n">
        <v>0.72</v>
      </c>
      <c r="W20" t="n">
        <v>1.49</v>
      </c>
      <c r="X20" t="n">
        <v>0.84</v>
      </c>
      <c r="Y20" t="n">
        <v>1</v>
      </c>
      <c r="Z20" t="n">
        <v>10</v>
      </c>
      <c r="AA20" t="n">
        <v>226.5347635972713</v>
      </c>
      <c r="AB20" t="n">
        <v>309.9548575620704</v>
      </c>
      <c r="AC20" t="n">
        <v>280.373200980813</v>
      </c>
      <c r="AD20" t="n">
        <v>226534.7635972713</v>
      </c>
      <c r="AE20" t="n">
        <v>309954.8575620704</v>
      </c>
      <c r="AF20" t="n">
        <v>5.058417917877313e-06</v>
      </c>
      <c r="AG20" t="n">
        <v>4.930555555555555</v>
      </c>
      <c r="AH20" t="n">
        <v>280373.200980813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5.8955</v>
      </c>
      <c r="E21" t="n">
        <v>16.96</v>
      </c>
      <c r="F21" t="n">
        <v>12.35</v>
      </c>
      <c r="G21" t="n">
        <v>25.56</v>
      </c>
      <c r="H21" t="n">
        <v>0.33</v>
      </c>
      <c r="I21" t="n">
        <v>29</v>
      </c>
      <c r="J21" t="n">
        <v>306.7</v>
      </c>
      <c r="K21" t="n">
        <v>61.82</v>
      </c>
      <c r="L21" t="n">
        <v>5.75</v>
      </c>
      <c r="M21" t="n">
        <v>27</v>
      </c>
      <c r="N21" t="n">
        <v>89.13</v>
      </c>
      <c r="O21" t="n">
        <v>38061.04</v>
      </c>
      <c r="P21" t="n">
        <v>221.5</v>
      </c>
      <c r="Q21" t="n">
        <v>460.72</v>
      </c>
      <c r="R21" t="n">
        <v>67.27</v>
      </c>
      <c r="S21" t="n">
        <v>32.19</v>
      </c>
      <c r="T21" t="n">
        <v>13532.44</v>
      </c>
      <c r="U21" t="n">
        <v>0.48</v>
      </c>
      <c r="V21" t="n">
        <v>0.72</v>
      </c>
      <c r="W21" t="n">
        <v>1.49</v>
      </c>
      <c r="X21" t="n">
        <v>0.82</v>
      </c>
      <c r="Y21" t="n">
        <v>1</v>
      </c>
      <c r="Z21" t="n">
        <v>10</v>
      </c>
      <c r="AA21" t="n">
        <v>225.6926609233207</v>
      </c>
      <c r="AB21" t="n">
        <v>308.8026555326239</v>
      </c>
      <c r="AC21" t="n">
        <v>279.3309634959307</v>
      </c>
      <c r="AD21" t="n">
        <v>225692.6609233207</v>
      </c>
      <c r="AE21" t="n">
        <v>308802.6555326239</v>
      </c>
      <c r="AF21" t="n">
        <v>5.081777458054274e-06</v>
      </c>
      <c r="AG21" t="n">
        <v>4.907407407407407</v>
      </c>
      <c r="AH21" t="n">
        <v>279330.9634959308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5.9273</v>
      </c>
      <c r="E22" t="n">
        <v>16.87</v>
      </c>
      <c r="F22" t="n">
        <v>12.32</v>
      </c>
      <c r="G22" t="n">
        <v>26.4</v>
      </c>
      <c r="H22" t="n">
        <v>0.35</v>
      </c>
      <c r="I22" t="n">
        <v>28</v>
      </c>
      <c r="J22" t="n">
        <v>307.24</v>
      </c>
      <c r="K22" t="n">
        <v>61.82</v>
      </c>
      <c r="L22" t="n">
        <v>6</v>
      </c>
      <c r="M22" t="n">
        <v>26</v>
      </c>
      <c r="N22" t="n">
        <v>89.42</v>
      </c>
      <c r="O22" t="n">
        <v>38127.48</v>
      </c>
      <c r="P22" t="n">
        <v>220.67</v>
      </c>
      <c r="Q22" t="n">
        <v>460.7</v>
      </c>
      <c r="R22" t="n">
        <v>65.84</v>
      </c>
      <c r="S22" t="n">
        <v>32.19</v>
      </c>
      <c r="T22" t="n">
        <v>12820.86</v>
      </c>
      <c r="U22" t="n">
        <v>0.49</v>
      </c>
      <c r="V22" t="n">
        <v>0.73</v>
      </c>
      <c r="W22" t="n">
        <v>1.5</v>
      </c>
      <c r="X22" t="n">
        <v>0.78</v>
      </c>
      <c r="Y22" t="n">
        <v>1</v>
      </c>
      <c r="Z22" t="n">
        <v>10</v>
      </c>
      <c r="AA22" t="n">
        <v>224.6460781747779</v>
      </c>
      <c r="AB22" t="n">
        <v>307.3706748440961</v>
      </c>
      <c r="AC22" t="n">
        <v>278.0356490345181</v>
      </c>
      <c r="AD22" t="n">
        <v>224646.0781747779</v>
      </c>
      <c r="AE22" t="n">
        <v>307370.6748440961</v>
      </c>
      <c r="AF22" t="n">
        <v>5.109188283796979e-06</v>
      </c>
      <c r="AG22" t="n">
        <v>4.881365740740741</v>
      </c>
      <c r="AH22" t="n">
        <v>278035.6490345182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5.9602</v>
      </c>
      <c r="E23" t="n">
        <v>16.78</v>
      </c>
      <c r="F23" t="n">
        <v>12.28</v>
      </c>
      <c r="G23" t="n">
        <v>27.29</v>
      </c>
      <c r="H23" t="n">
        <v>0.36</v>
      </c>
      <c r="I23" t="n">
        <v>27</v>
      </c>
      <c r="J23" t="n">
        <v>307.78</v>
      </c>
      <c r="K23" t="n">
        <v>61.82</v>
      </c>
      <c r="L23" t="n">
        <v>6.25</v>
      </c>
      <c r="M23" t="n">
        <v>25</v>
      </c>
      <c r="N23" t="n">
        <v>89.70999999999999</v>
      </c>
      <c r="O23" t="n">
        <v>38194.05</v>
      </c>
      <c r="P23" t="n">
        <v>220</v>
      </c>
      <c r="Q23" t="n">
        <v>460.7</v>
      </c>
      <c r="R23" t="n">
        <v>64.84999999999999</v>
      </c>
      <c r="S23" t="n">
        <v>32.19</v>
      </c>
      <c r="T23" t="n">
        <v>12330.01</v>
      </c>
      <c r="U23" t="n">
        <v>0.5</v>
      </c>
      <c r="V23" t="n">
        <v>0.73</v>
      </c>
      <c r="W23" t="n">
        <v>1.49</v>
      </c>
      <c r="X23" t="n">
        <v>0.75</v>
      </c>
      <c r="Y23" t="n">
        <v>1</v>
      </c>
      <c r="Z23" t="n">
        <v>10</v>
      </c>
      <c r="AA23" t="n">
        <v>223.6312959357622</v>
      </c>
      <c r="AB23" t="n">
        <v>305.9822050156429</v>
      </c>
      <c r="AC23" t="n">
        <v>276.7796928177623</v>
      </c>
      <c r="AD23" t="n">
        <v>223631.2959357622</v>
      </c>
      <c r="AE23" t="n">
        <v>305982.2050156429</v>
      </c>
      <c r="AF23" t="n">
        <v>5.137547282757202e-06</v>
      </c>
      <c r="AG23" t="n">
        <v>4.855324074074074</v>
      </c>
      <c r="AH23" t="n">
        <v>276779.6928177623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5.9865</v>
      </c>
      <c r="E24" t="n">
        <v>16.7</v>
      </c>
      <c r="F24" t="n">
        <v>12.26</v>
      </c>
      <c r="G24" t="n">
        <v>28.3</v>
      </c>
      <c r="H24" t="n">
        <v>0.38</v>
      </c>
      <c r="I24" t="n">
        <v>26</v>
      </c>
      <c r="J24" t="n">
        <v>308.32</v>
      </c>
      <c r="K24" t="n">
        <v>61.82</v>
      </c>
      <c r="L24" t="n">
        <v>6.5</v>
      </c>
      <c r="M24" t="n">
        <v>24</v>
      </c>
      <c r="N24" t="n">
        <v>90</v>
      </c>
      <c r="O24" t="n">
        <v>38260.74</v>
      </c>
      <c r="P24" t="n">
        <v>219.43</v>
      </c>
      <c r="Q24" t="n">
        <v>460.76</v>
      </c>
      <c r="R24" t="n">
        <v>64.2</v>
      </c>
      <c r="S24" t="n">
        <v>32.19</v>
      </c>
      <c r="T24" t="n">
        <v>12013.09</v>
      </c>
      <c r="U24" t="n">
        <v>0.5</v>
      </c>
      <c r="V24" t="n">
        <v>0.73</v>
      </c>
      <c r="W24" t="n">
        <v>1.49</v>
      </c>
      <c r="X24" t="n">
        <v>0.73</v>
      </c>
      <c r="Y24" t="n">
        <v>1</v>
      </c>
      <c r="Z24" t="n">
        <v>10</v>
      </c>
      <c r="AA24" t="n">
        <v>222.8412537942721</v>
      </c>
      <c r="AB24" t="n">
        <v>304.9012345034571</v>
      </c>
      <c r="AC24" t="n">
        <v>275.8018886141076</v>
      </c>
      <c r="AD24" t="n">
        <v>222841.2537942721</v>
      </c>
      <c r="AE24" t="n">
        <v>304901.2345034571</v>
      </c>
      <c r="AF24" t="n">
        <v>5.160217242412334e-06</v>
      </c>
      <c r="AG24" t="n">
        <v>4.832175925925926</v>
      </c>
      <c r="AH24" t="n">
        <v>275801.8886141076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6.0207</v>
      </c>
      <c r="E25" t="n">
        <v>16.61</v>
      </c>
      <c r="F25" t="n">
        <v>12.22</v>
      </c>
      <c r="G25" t="n">
        <v>29.34</v>
      </c>
      <c r="H25" t="n">
        <v>0.39</v>
      </c>
      <c r="I25" t="n">
        <v>25</v>
      </c>
      <c r="J25" t="n">
        <v>308.86</v>
      </c>
      <c r="K25" t="n">
        <v>61.82</v>
      </c>
      <c r="L25" t="n">
        <v>6.75</v>
      </c>
      <c r="M25" t="n">
        <v>23</v>
      </c>
      <c r="N25" t="n">
        <v>90.29000000000001</v>
      </c>
      <c r="O25" t="n">
        <v>38327.57</v>
      </c>
      <c r="P25" t="n">
        <v>218.48</v>
      </c>
      <c r="Q25" t="n">
        <v>460.69</v>
      </c>
      <c r="R25" t="n">
        <v>63.08</v>
      </c>
      <c r="S25" t="n">
        <v>32.19</v>
      </c>
      <c r="T25" t="n">
        <v>11454.94</v>
      </c>
      <c r="U25" t="n">
        <v>0.51</v>
      </c>
      <c r="V25" t="n">
        <v>0.73</v>
      </c>
      <c r="W25" t="n">
        <v>1.48</v>
      </c>
      <c r="X25" t="n">
        <v>0.6899999999999999</v>
      </c>
      <c r="Y25" t="n">
        <v>1</v>
      </c>
      <c r="Z25" t="n">
        <v>10</v>
      </c>
      <c r="AA25" t="n">
        <v>221.708928346732</v>
      </c>
      <c r="AB25" t="n">
        <v>303.3519368714605</v>
      </c>
      <c r="AC25" t="n">
        <v>274.4004537736553</v>
      </c>
      <c r="AD25" t="n">
        <v>221708.928346732</v>
      </c>
      <c r="AE25" t="n">
        <v>303351.9368714605</v>
      </c>
      <c r="AF25" t="n">
        <v>5.189696809720526e-06</v>
      </c>
      <c r="AG25" t="n">
        <v>4.80613425925926</v>
      </c>
      <c r="AH25" t="n">
        <v>274400.4537736553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6.0528</v>
      </c>
      <c r="E26" t="n">
        <v>16.52</v>
      </c>
      <c r="F26" t="n">
        <v>12.19</v>
      </c>
      <c r="G26" t="n">
        <v>30.48</v>
      </c>
      <c r="H26" t="n">
        <v>0.4</v>
      </c>
      <c r="I26" t="n">
        <v>24</v>
      </c>
      <c r="J26" t="n">
        <v>309.41</v>
      </c>
      <c r="K26" t="n">
        <v>61.82</v>
      </c>
      <c r="L26" t="n">
        <v>7</v>
      </c>
      <c r="M26" t="n">
        <v>22</v>
      </c>
      <c r="N26" t="n">
        <v>90.59</v>
      </c>
      <c r="O26" t="n">
        <v>38394.52</v>
      </c>
      <c r="P26" t="n">
        <v>218.02</v>
      </c>
      <c r="Q26" t="n">
        <v>460.71</v>
      </c>
      <c r="R26" t="n">
        <v>61.99</v>
      </c>
      <c r="S26" t="n">
        <v>32.19</v>
      </c>
      <c r="T26" t="n">
        <v>10918.62</v>
      </c>
      <c r="U26" t="n">
        <v>0.52</v>
      </c>
      <c r="V26" t="n">
        <v>0.73</v>
      </c>
      <c r="W26" t="n">
        <v>1.48</v>
      </c>
      <c r="X26" t="n">
        <v>0.66</v>
      </c>
      <c r="Y26" t="n">
        <v>1</v>
      </c>
      <c r="Z26" t="n">
        <v>10</v>
      </c>
      <c r="AA26" t="n">
        <v>220.8471139592392</v>
      </c>
      <c r="AB26" t="n">
        <v>302.172764405926</v>
      </c>
      <c r="AC26" t="n">
        <v>273.3338198732522</v>
      </c>
      <c r="AD26" t="n">
        <v>220847.1139592392</v>
      </c>
      <c r="AE26" t="n">
        <v>302172.764405926</v>
      </c>
      <c r="AF26" t="n">
        <v>5.21736622815892e-06</v>
      </c>
      <c r="AG26" t="n">
        <v>4.780092592592593</v>
      </c>
      <c r="AH26" t="n">
        <v>273333.8198732522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6.0885</v>
      </c>
      <c r="E27" t="n">
        <v>16.42</v>
      </c>
      <c r="F27" t="n">
        <v>12.15</v>
      </c>
      <c r="G27" t="n">
        <v>31.69</v>
      </c>
      <c r="H27" t="n">
        <v>0.42</v>
      </c>
      <c r="I27" t="n">
        <v>23</v>
      </c>
      <c r="J27" t="n">
        <v>309.95</v>
      </c>
      <c r="K27" t="n">
        <v>61.82</v>
      </c>
      <c r="L27" t="n">
        <v>7.25</v>
      </c>
      <c r="M27" t="n">
        <v>21</v>
      </c>
      <c r="N27" t="n">
        <v>90.88</v>
      </c>
      <c r="O27" t="n">
        <v>38461.6</v>
      </c>
      <c r="P27" t="n">
        <v>216.99</v>
      </c>
      <c r="Q27" t="n">
        <v>460.73</v>
      </c>
      <c r="R27" t="n">
        <v>60.7</v>
      </c>
      <c r="S27" t="n">
        <v>32.19</v>
      </c>
      <c r="T27" t="n">
        <v>10278.01</v>
      </c>
      <c r="U27" t="n">
        <v>0.53</v>
      </c>
      <c r="V27" t="n">
        <v>0.74</v>
      </c>
      <c r="W27" t="n">
        <v>1.48</v>
      </c>
      <c r="X27" t="n">
        <v>0.62</v>
      </c>
      <c r="Y27" t="n">
        <v>1</v>
      </c>
      <c r="Z27" t="n">
        <v>10</v>
      </c>
      <c r="AA27" t="n">
        <v>219.6786479791193</v>
      </c>
      <c r="AB27" t="n">
        <v>300.5740177028459</v>
      </c>
      <c r="AC27" t="n">
        <v>271.8876553116584</v>
      </c>
      <c r="AD27" t="n">
        <v>219678.6479791193</v>
      </c>
      <c r="AE27" t="n">
        <v>300574.0177028459</v>
      </c>
      <c r="AF27" t="n">
        <v>5.248138758945542e-06</v>
      </c>
      <c r="AG27" t="n">
        <v>4.751157407407408</v>
      </c>
      <c r="AH27" t="n">
        <v>271887.6553116584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6.1125</v>
      </c>
      <c r="E28" t="n">
        <v>16.36</v>
      </c>
      <c r="F28" t="n">
        <v>12.14</v>
      </c>
      <c r="G28" t="n">
        <v>33.11</v>
      </c>
      <c r="H28" t="n">
        <v>0.43</v>
      </c>
      <c r="I28" t="n">
        <v>22</v>
      </c>
      <c r="J28" t="n">
        <v>310.5</v>
      </c>
      <c r="K28" t="n">
        <v>61.82</v>
      </c>
      <c r="L28" t="n">
        <v>7.5</v>
      </c>
      <c r="M28" t="n">
        <v>20</v>
      </c>
      <c r="N28" t="n">
        <v>91.18000000000001</v>
      </c>
      <c r="O28" t="n">
        <v>38528.81</v>
      </c>
      <c r="P28" t="n">
        <v>216.61</v>
      </c>
      <c r="Q28" t="n">
        <v>460.7</v>
      </c>
      <c r="R28" t="n">
        <v>60.34</v>
      </c>
      <c r="S28" t="n">
        <v>32.19</v>
      </c>
      <c r="T28" t="n">
        <v>10103.23</v>
      </c>
      <c r="U28" t="n">
        <v>0.53</v>
      </c>
      <c r="V28" t="n">
        <v>0.74</v>
      </c>
      <c r="W28" t="n">
        <v>1.48</v>
      </c>
      <c r="X28" t="n">
        <v>0.61</v>
      </c>
      <c r="Y28" t="n">
        <v>1</v>
      </c>
      <c r="Z28" t="n">
        <v>10</v>
      </c>
      <c r="AA28" t="n">
        <v>219.0617843783181</v>
      </c>
      <c r="AB28" t="n">
        <v>299.7299977101287</v>
      </c>
      <c r="AC28" t="n">
        <v>271.1241874024564</v>
      </c>
      <c r="AD28" t="n">
        <v>219061.7843783181</v>
      </c>
      <c r="AE28" t="n">
        <v>299729.9977101287</v>
      </c>
      <c r="AF28" t="n">
        <v>5.268826174600415e-06</v>
      </c>
      <c r="AG28" t="n">
        <v>4.733796296296297</v>
      </c>
      <c r="AH28" t="n">
        <v>271124.1874024564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6.1518</v>
      </c>
      <c r="E29" t="n">
        <v>16.26</v>
      </c>
      <c r="F29" t="n">
        <v>12.09</v>
      </c>
      <c r="G29" t="n">
        <v>34.55</v>
      </c>
      <c r="H29" t="n">
        <v>0.44</v>
      </c>
      <c r="I29" t="n">
        <v>21</v>
      </c>
      <c r="J29" t="n">
        <v>311.04</v>
      </c>
      <c r="K29" t="n">
        <v>61.82</v>
      </c>
      <c r="L29" t="n">
        <v>7.75</v>
      </c>
      <c r="M29" t="n">
        <v>19</v>
      </c>
      <c r="N29" t="n">
        <v>91.47</v>
      </c>
      <c r="O29" t="n">
        <v>38596.15</v>
      </c>
      <c r="P29" t="n">
        <v>215.47</v>
      </c>
      <c r="Q29" t="n">
        <v>460.7</v>
      </c>
      <c r="R29" t="n">
        <v>58.57</v>
      </c>
      <c r="S29" t="n">
        <v>32.19</v>
      </c>
      <c r="T29" t="n">
        <v>9222.190000000001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217.7846065265185</v>
      </c>
      <c r="AB29" t="n">
        <v>297.9825066281871</v>
      </c>
      <c r="AC29" t="n">
        <v>269.5434744167556</v>
      </c>
      <c r="AD29" t="n">
        <v>217784.6065265185</v>
      </c>
      <c r="AE29" t="n">
        <v>297982.5066281871</v>
      </c>
      <c r="AF29" t="n">
        <v>5.302701817735269e-06</v>
      </c>
      <c r="AG29" t="n">
        <v>4.704861111111112</v>
      </c>
      <c r="AH29" t="n">
        <v>269543.4744167556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6.1488</v>
      </c>
      <c r="E30" t="n">
        <v>16.26</v>
      </c>
      <c r="F30" t="n">
        <v>12.1</v>
      </c>
      <c r="G30" t="n">
        <v>34.57</v>
      </c>
      <c r="H30" t="n">
        <v>0.46</v>
      </c>
      <c r="I30" t="n">
        <v>21</v>
      </c>
      <c r="J30" t="n">
        <v>311.59</v>
      </c>
      <c r="K30" t="n">
        <v>61.82</v>
      </c>
      <c r="L30" t="n">
        <v>8</v>
      </c>
      <c r="M30" t="n">
        <v>19</v>
      </c>
      <c r="N30" t="n">
        <v>91.77</v>
      </c>
      <c r="O30" t="n">
        <v>38663.62</v>
      </c>
      <c r="P30" t="n">
        <v>215.47</v>
      </c>
      <c r="Q30" t="n">
        <v>460.69</v>
      </c>
      <c r="R30" t="n">
        <v>58.86</v>
      </c>
      <c r="S30" t="n">
        <v>32.19</v>
      </c>
      <c r="T30" t="n">
        <v>9365.870000000001</v>
      </c>
      <c r="U30" t="n">
        <v>0.55</v>
      </c>
      <c r="V30" t="n">
        <v>0.74</v>
      </c>
      <c r="W30" t="n">
        <v>1.48</v>
      </c>
      <c r="X30" t="n">
        <v>0.57</v>
      </c>
      <c r="Y30" t="n">
        <v>1</v>
      </c>
      <c r="Z30" t="n">
        <v>10</v>
      </c>
      <c r="AA30" t="n">
        <v>217.8608903222498</v>
      </c>
      <c r="AB30" t="n">
        <v>298.0868814829102</v>
      </c>
      <c r="AC30" t="n">
        <v>269.637887881835</v>
      </c>
      <c r="AD30" t="n">
        <v>217860.8903222498</v>
      </c>
      <c r="AE30" t="n">
        <v>298086.8814829102</v>
      </c>
      <c r="AF30" t="n">
        <v>5.30011589077841e-06</v>
      </c>
      <c r="AG30" t="n">
        <v>4.704861111111112</v>
      </c>
      <c r="AH30" t="n">
        <v>269637.887881835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6.1811</v>
      </c>
      <c r="E31" t="n">
        <v>16.18</v>
      </c>
      <c r="F31" t="n">
        <v>12.07</v>
      </c>
      <c r="G31" t="n">
        <v>36.21</v>
      </c>
      <c r="H31" t="n">
        <v>0.47</v>
      </c>
      <c r="I31" t="n">
        <v>20</v>
      </c>
      <c r="J31" t="n">
        <v>312.14</v>
      </c>
      <c r="K31" t="n">
        <v>61.82</v>
      </c>
      <c r="L31" t="n">
        <v>8.25</v>
      </c>
      <c r="M31" t="n">
        <v>18</v>
      </c>
      <c r="N31" t="n">
        <v>92.06999999999999</v>
      </c>
      <c r="O31" t="n">
        <v>38731.35</v>
      </c>
      <c r="P31" t="n">
        <v>215.11</v>
      </c>
      <c r="Q31" t="n">
        <v>460.69</v>
      </c>
      <c r="R31" t="n">
        <v>57.92</v>
      </c>
      <c r="S31" t="n">
        <v>32.19</v>
      </c>
      <c r="T31" t="n">
        <v>8900.9</v>
      </c>
      <c r="U31" t="n">
        <v>0.5600000000000001</v>
      </c>
      <c r="V31" t="n">
        <v>0.74</v>
      </c>
      <c r="W31" t="n">
        <v>1.48</v>
      </c>
      <c r="X31" t="n">
        <v>0.54</v>
      </c>
      <c r="Y31" t="n">
        <v>1</v>
      </c>
      <c r="Z31" t="n">
        <v>10</v>
      </c>
      <c r="AA31" t="n">
        <v>217.0724747484103</v>
      </c>
      <c r="AB31" t="n">
        <v>297.0081365123434</v>
      </c>
      <c r="AC31" t="n">
        <v>268.6620968172306</v>
      </c>
      <c r="AD31" t="n">
        <v>217072.4747484103</v>
      </c>
      <c r="AE31" t="n">
        <v>297008.1365123434</v>
      </c>
      <c r="AF31" t="n">
        <v>5.32795770434726e-06</v>
      </c>
      <c r="AG31" t="n">
        <v>4.681712962962963</v>
      </c>
      <c r="AH31" t="n">
        <v>268662.0968172306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6.1817</v>
      </c>
      <c r="E32" t="n">
        <v>16.18</v>
      </c>
      <c r="F32" t="n">
        <v>12.07</v>
      </c>
      <c r="G32" t="n">
        <v>36.21</v>
      </c>
      <c r="H32" t="n">
        <v>0.48</v>
      </c>
      <c r="I32" t="n">
        <v>20</v>
      </c>
      <c r="J32" t="n">
        <v>312.69</v>
      </c>
      <c r="K32" t="n">
        <v>61.82</v>
      </c>
      <c r="L32" t="n">
        <v>8.5</v>
      </c>
      <c r="M32" t="n">
        <v>18</v>
      </c>
      <c r="N32" t="n">
        <v>92.37</v>
      </c>
      <c r="O32" t="n">
        <v>38799.09</v>
      </c>
      <c r="P32" t="n">
        <v>214.5</v>
      </c>
      <c r="Q32" t="n">
        <v>460.77</v>
      </c>
      <c r="R32" t="n">
        <v>58.25</v>
      </c>
      <c r="S32" t="n">
        <v>32.19</v>
      </c>
      <c r="T32" t="n">
        <v>9065.290000000001</v>
      </c>
      <c r="U32" t="n">
        <v>0.55</v>
      </c>
      <c r="V32" t="n">
        <v>0.74</v>
      </c>
      <c r="W32" t="n">
        <v>1.47</v>
      </c>
      <c r="X32" t="n">
        <v>0.53</v>
      </c>
      <c r="Y32" t="n">
        <v>1</v>
      </c>
      <c r="Z32" t="n">
        <v>10</v>
      </c>
      <c r="AA32" t="n">
        <v>216.8230742504495</v>
      </c>
      <c r="AB32" t="n">
        <v>296.66689574826</v>
      </c>
      <c r="AC32" t="n">
        <v>268.3534235927369</v>
      </c>
      <c r="AD32" t="n">
        <v>216823.0742504495</v>
      </c>
      <c r="AE32" t="n">
        <v>296666.89574826</v>
      </c>
      <c r="AF32" t="n">
        <v>5.328474889738632e-06</v>
      </c>
      <c r="AG32" t="n">
        <v>4.681712962962963</v>
      </c>
      <c r="AH32" t="n">
        <v>268353.4235927369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6.2142</v>
      </c>
      <c r="E33" t="n">
        <v>16.09</v>
      </c>
      <c r="F33" t="n">
        <v>12.04</v>
      </c>
      <c r="G33" t="n">
        <v>38.02</v>
      </c>
      <c r="H33" t="n">
        <v>0.5</v>
      </c>
      <c r="I33" t="n">
        <v>19</v>
      </c>
      <c r="J33" t="n">
        <v>313.24</v>
      </c>
      <c r="K33" t="n">
        <v>61.82</v>
      </c>
      <c r="L33" t="n">
        <v>8.75</v>
      </c>
      <c r="M33" t="n">
        <v>17</v>
      </c>
      <c r="N33" t="n">
        <v>92.67</v>
      </c>
      <c r="O33" t="n">
        <v>38866.96</v>
      </c>
      <c r="P33" t="n">
        <v>214.02</v>
      </c>
      <c r="Q33" t="n">
        <v>460.69</v>
      </c>
      <c r="R33" t="n">
        <v>56.91</v>
      </c>
      <c r="S33" t="n">
        <v>32.19</v>
      </c>
      <c r="T33" t="n">
        <v>8402.120000000001</v>
      </c>
      <c r="U33" t="n">
        <v>0.57</v>
      </c>
      <c r="V33" t="n">
        <v>0.74</v>
      </c>
      <c r="W33" t="n">
        <v>1.48</v>
      </c>
      <c r="X33" t="n">
        <v>0.51</v>
      </c>
      <c r="Y33" t="n">
        <v>1</v>
      </c>
      <c r="Z33" t="n">
        <v>10</v>
      </c>
      <c r="AA33" t="n">
        <v>215.9939962523178</v>
      </c>
      <c r="AB33" t="n">
        <v>295.532514654877</v>
      </c>
      <c r="AC33" t="n">
        <v>267.3273062387921</v>
      </c>
      <c r="AD33" t="n">
        <v>215993.9962523178</v>
      </c>
      <c r="AE33" t="n">
        <v>295532.514654877</v>
      </c>
      <c r="AF33" t="n">
        <v>5.356489098437938e-06</v>
      </c>
      <c r="AG33" t="n">
        <v>4.655671296296297</v>
      </c>
      <c r="AH33" t="n">
        <v>267327.3062387921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6.245</v>
      </c>
      <c r="E34" t="n">
        <v>16.01</v>
      </c>
      <c r="F34" t="n">
        <v>12.02</v>
      </c>
      <c r="G34" t="n">
        <v>40.05</v>
      </c>
      <c r="H34" t="n">
        <v>0.51</v>
      </c>
      <c r="I34" t="n">
        <v>18</v>
      </c>
      <c r="J34" t="n">
        <v>313.79</v>
      </c>
      <c r="K34" t="n">
        <v>61.82</v>
      </c>
      <c r="L34" t="n">
        <v>9</v>
      </c>
      <c r="M34" t="n">
        <v>16</v>
      </c>
      <c r="N34" t="n">
        <v>92.97</v>
      </c>
      <c r="O34" t="n">
        <v>38934.97</v>
      </c>
      <c r="P34" t="n">
        <v>213.42</v>
      </c>
      <c r="Q34" t="n">
        <v>460.69</v>
      </c>
      <c r="R34" t="n">
        <v>56.1</v>
      </c>
      <c r="S34" t="n">
        <v>32.19</v>
      </c>
      <c r="T34" t="n">
        <v>8003.71</v>
      </c>
      <c r="U34" t="n">
        <v>0.57</v>
      </c>
      <c r="V34" t="n">
        <v>0.74</v>
      </c>
      <c r="W34" t="n">
        <v>1.48</v>
      </c>
      <c r="X34" t="n">
        <v>0.48</v>
      </c>
      <c r="Y34" t="n">
        <v>1</v>
      </c>
      <c r="Z34" t="n">
        <v>10</v>
      </c>
      <c r="AA34" t="n">
        <v>215.17830213275</v>
      </c>
      <c r="AB34" t="n">
        <v>294.4164459746001</v>
      </c>
      <c r="AC34" t="n">
        <v>266.3177535869482</v>
      </c>
      <c r="AD34" t="n">
        <v>215178.30213275</v>
      </c>
      <c r="AE34" t="n">
        <v>294416.4459746001</v>
      </c>
      <c r="AF34" t="n">
        <v>5.383037948528358e-06</v>
      </c>
      <c r="AG34" t="n">
        <v>4.632523148148149</v>
      </c>
      <c r="AH34" t="n">
        <v>266317.7535869483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6.2428</v>
      </c>
      <c r="E35" t="n">
        <v>16.02</v>
      </c>
      <c r="F35" t="n">
        <v>12.02</v>
      </c>
      <c r="G35" t="n">
        <v>40.07</v>
      </c>
      <c r="H35" t="n">
        <v>0.52</v>
      </c>
      <c r="I35" t="n">
        <v>18</v>
      </c>
      <c r="J35" t="n">
        <v>314.34</v>
      </c>
      <c r="K35" t="n">
        <v>61.82</v>
      </c>
      <c r="L35" t="n">
        <v>9.25</v>
      </c>
      <c r="M35" t="n">
        <v>16</v>
      </c>
      <c r="N35" t="n">
        <v>93.27</v>
      </c>
      <c r="O35" t="n">
        <v>39003.11</v>
      </c>
      <c r="P35" t="n">
        <v>213.5</v>
      </c>
      <c r="Q35" t="n">
        <v>460.69</v>
      </c>
      <c r="R35" t="n">
        <v>56.5</v>
      </c>
      <c r="S35" t="n">
        <v>32.19</v>
      </c>
      <c r="T35" t="n">
        <v>8202.299999999999</v>
      </c>
      <c r="U35" t="n">
        <v>0.57</v>
      </c>
      <c r="V35" t="n">
        <v>0.74</v>
      </c>
      <c r="W35" t="n">
        <v>1.47</v>
      </c>
      <c r="X35" t="n">
        <v>0.49</v>
      </c>
      <c r="Y35" t="n">
        <v>1</v>
      </c>
      <c r="Z35" t="n">
        <v>10</v>
      </c>
      <c r="AA35" t="n">
        <v>215.2475955006354</v>
      </c>
      <c r="AB35" t="n">
        <v>294.5112562175485</v>
      </c>
      <c r="AC35" t="n">
        <v>266.4035152733767</v>
      </c>
      <c r="AD35" t="n">
        <v>215247.5955006354</v>
      </c>
      <c r="AE35" t="n">
        <v>294511.2562175484</v>
      </c>
      <c r="AF35" t="n">
        <v>5.381141602093329e-06</v>
      </c>
      <c r="AG35" t="n">
        <v>4.635416666666667</v>
      </c>
      <c r="AH35" t="n">
        <v>266403.5152733767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6.2423</v>
      </c>
      <c r="E36" t="n">
        <v>16.02</v>
      </c>
      <c r="F36" t="n">
        <v>12.02</v>
      </c>
      <c r="G36" t="n">
        <v>40.08</v>
      </c>
      <c r="H36" t="n">
        <v>0.54</v>
      </c>
      <c r="I36" t="n">
        <v>18</v>
      </c>
      <c r="J36" t="n">
        <v>314.9</v>
      </c>
      <c r="K36" t="n">
        <v>61.82</v>
      </c>
      <c r="L36" t="n">
        <v>9.5</v>
      </c>
      <c r="M36" t="n">
        <v>16</v>
      </c>
      <c r="N36" t="n">
        <v>93.56999999999999</v>
      </c>
      <c r="O36" t="n">
        <v>39071.38</v>
      </c>
      <c r="P36" t="n">
        <v>212.95</v>
      </c>
      <c r="Q36" t="n">
        <v>460.69</v>
      </c>
      <c r="R36" t="n">
        <v>56.59</v>
      </c>
      <c r="S36" t="n">
        <v>32.19</v>
      </c>
      <c r="T36" t="n">
        <v>8249.07</v>
      </c>
      <c r="U36" t="n">
        <v>0.57</v>
      </c>
      <c r="V36" t="n">
        <v>0.74</v>
      </c>
      <c r="W36" t="n">
        <v>1.47</v>
      </c>
      <c r="X36" t="n">
        <v>0.49</v>
      </c>
      <c r="Y36" t="n">
        <v>1</v>
      </c>
      <c r="Z36" t="n">
        <v>10</v>
      </c>
      <c r="AA36" t="n">
        <v>215.0432024685104</v>
      </c>
      <c r="AB36" t="n">
        <v>294.231596653811</v>
      </c>
      <c r="AC36" t="n">
        <v>266.1505460258975</v>
      </c>
      <c r="AD36" t="n">
        <v>215043.2024685104</v>
      </c>
      <c r="AE36" t="n">
        <v>294231.5966538111</v>
      </c>
      <c r="AF36" t="n">
        <v>5.380710614267185e-06</v>
      </c>
      <c r="AG36" t="n">
        <v>4.635416666666667</v>
      </c>
      <c r="AH36" t="n">
        <v>266150.5460258976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6.2768</v>
      </c>
      <c r="E37" t="n">
        <v>15.93</v>
      </c>
      <c r="F37" t="n">
        <v>11.99</v>
      </c>
      <c r="G37" t="n">
        <v>42.32</v>
      </c>
      <c r="H37" t="n">
        <v>0.55</v>
      </c>
      <c r="I37" t="n">
        <v>17</v>
      </c>
      <c r="J37" t="n">
        <v>315.45</v>
      </c>
      <c r="K37" t="n">
        <v>61.82</v>
      </c>
      <c r="L37" t="n">
        <v>9.75</v>
      </c>
      <c r="M37" t="n">
        <v>15</v>
      </c>
      <c r="N37" t="n">
        <v>93.88</v>
      </c>
      <c r="O37" t="n">
        <v>39139.8</v>
      </c>
      <c r="P37" t="n">
        <v>212.25</v>
      </c>
      <c r="Q37" t="n">
        <v>460.7</v>
      </c>
      <c r="R37" t="n">
        <v>55.2</v>
      </c>
      <c r="S37" t="n">
        <v>32.19</v>
      </c>
      <c r="T37" t="n">
        <v>7555.08</v>
      </c>
      <c r="U37" t="n">
        <v>0.58</v>
      </c>
      <c r="V37" t="n">
        <v>0.75</v>
      </c>
      <c r="W37" t="n">
        <v>1.48</v>
      </c>
      <c r="X37" t="n">
        <v>0.46</v>
      </c>
      <c r="Y37" t="n">
        <v>1</v>
      </c>
      <c r="Z37" t="n">
        <v>10</v>
      </c>
      <c r="AA37" t="n">
        <v>201.1957970771695</v>
      </c>
      <c r="AB37" t="n">
        <v>275.2849656929776</v>
      </c>
      <c r="AC37" t="n">
        <v>249.0121549321964</v>
      </c>
      <c r="AD37" t="n">
        <v>201195.7970771695</v>
      </c>
      <c r="AE37" t="n">
        <v>275284.9656929775</v>
      </c>
      <c r="AF37" t="n">
        <v>5.410448774271065e-06</v>
      </c>
      <c r="AG37" t="n">
        <v>4.609375</v>
      </c>
      <c r="AH37" t="n">
        <v>249012.1549321964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6.2721</v>
      </c>
      <c r="E38" t="n">
        <v>15.94</v>
      </c>
      <c r="F38" t="n">
        <v>12</v>
      </c>
      <c r="G38" t="n">
        <v>42.36</v>
      </c>
      <c r="H38" t="n">
        <v>0.5600000000000001</v>
      </c>
      <c r="I38" t="n">
        <v>17</v>
      </c>
      <c r="J38" t="n">
        <v>316.01</v>
      </c>
      <c r="K38" t="n">
        <v>61.82</v>
      </c>
      <c r="L38" t="n">
        <v>10</v>
      </c>
      <c r="M38" t="n">
        <v>15</v>
      </c>
      <c r="N38" t="n">
        <v>94.18000000000001</v>
      </c>
      <c r="O38" t="n">
        <v>39208.35</v>
      </c>
      <c r="P38" t="n">
        <v>212.49</v>
      </c>
      <c r="Q38" t="n">
        <v>460.69</v>
      </c>
      <c r="R38" t="n">
        <v>55.63</v>
      </c>
      <c r="S38" t="n">
        <v>32.19</v>
      </c>
      <c r="T38" t="n">
        <v>7772.4</v>
      </c>
      <c r="U38" t="n">
        <v>0.58</v>
      </c>
      <c r="V38" t="n">
        <v>0.74</v>
      </c>
      <c r="W38" t="n">
        <v>1.48</v>
      </c>
      <c r="X38" t="n">
        <v>0.47</v>
      </c>
      <c r="Y38" t="n">
        <v>1</v>
      </c>
      <c r="Z38" t="n">
        <v>10</v>
      </c>
      <c r="AA38" t="n">
        <v>201.3905410284129</v>
      </c>
      <c r="AB38" t="n">
        <v>275.5514229585653</v>
      </c>
      <c r="AC38" t="n">
        <v>249.2531818903317</v>
      </c>
      <c r="AD38" t="n">
        <v>201390.5410284129</v>
      </c>
      <c r="AE38" t="n">
        <v>275551.4229585653</v>
      </c>
      <c r="AF38" t="n">
        <v>5.406397488705319e-06</v>
      </c>
      <c r="AG38" t="n">
        <v>4.612268518518518</v>
      </c>
      <c r="AH38" t="n">
        <v>249253.1818903317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6.3075</v>
      </c>
      <c r="E39" t="n">
        <v>15.85</v>
      </c>
      <c r="F39" t="n">
        <v>11.97</v>
      </c>
      <c r="G39" t="n">
        <v>44.88</v>
      </c>
      <c r="H39" t="n">
        <v>0.58</v>
      </c>
      <c r="I39" t="n">
        <v>16</v>
      </c>
      <c r="J39" t="n">
        <v>316.56</v>
      </c>
      <c r="K39" t="n">
        <v>61.82</v>
      </c>
      <c r="L39" t="n">
        <v>10.25</v>
      </c>
      <c r="M39" t="n">
        <v>14</v>
      </c>
      <c r="N39" t="n">
        <v>94.48999999999999</v>
      </c>
      <c r="O39" t="n">
        <v>39277.04</v>
      </c>
      <c r="P39" t="n">
        <v>211.75</v>
      </c>
      <c r="Q39" t="n">
        <v>460.74</v>
      </c>
      <c r="R39" t="n">
        <v>54.74</v>
      </c>
      <c r="S39" t="n">
        <v>32.19</v>
      </c>
      <c r="T39" t="n">
        <v>7334.37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200.4374259428175</v>
      </c>
      <c r="AB39" t="n">
        <v>274.2473288499845</v>
      </c>
      <c r="AC39" t="n">
        <v>248.0735486931658</v>
      </c>
      <c r="AD39" t="n">
        <v>200437.4259428175</v>
      </c>
      <c r="AE39" t="n">
        <v>274247.3288499844</v>
      </c>
      <c r="AF39" t="n">
        <v>5.436911426796257e-06</v>
      </c>
      <c r="AG39" t="n">
        <v>4.586226851851852</v>
      </c>
      <c r="AH39" t="n">
        <v>248073.5486931658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6.3064</v>
      </c>
      <c r="E40" t="n">
        <v>15.86</v>
      </c>
      <c r="F40" t="n">
        <v>11.97</v>
      </c>
      <c r="G40" t="n">
        <v>44.89</v>
      </c>
      <c r="H40" t="n">
        <v>0.59</v>
      </c>
      <c r="I40" t="n">
        <v>16</v>
      </c>
      <c r="J40" t="n">
        <v>317.12</v>
      </c>
      <c r="K40" t="n">
        <v>61.82</v>
      </c>
      <c r="L40" t="n">
        <v>10.5</v>
      </c>
      <c r="M40" t="n">
        <v>14</v>
      </c>
      <c r="N40" t="n">
        <v>94.8</v>
      </c>
      <c r="O40" t="n">
        <v>39345.87</v>
      </c>
      <c r="P40" t="n">
        <v>211.71</v>
      </c>
      <c r="Q40" t="n">
        <v>460.72</v>
      </c>
      <c r="R40" t="n">
        <v>54.73</v>
      </c>
      <c r="S40" t="n">
        <v>32.19</v>
      </c>
      <c r="T40" t="n">
        <v>7325.41</v>
      </c>
      <c r="U40" t="n">
        <v>0.59</v>
      </c>
      <c r="V40" t="n">
        <v>0.75</v>
      </c>
      <c r="W40" t="n">
        <v>1.47</v>
      </c>
      <c r="X40" t="n">
        <v>0.44</v>
      </c>
      <c r="Y40" t="n">
        <v>1</v>
      </c>
      <c r="Z40" t="n">
        <v>10</v>
      </c>
      <c r="AA40" t="n">
        <v>200.4407231636042</v>
      </c>
      <c r="AB40" t="n">
        <v>274.2518402529279</v>
      </c>
      <c r="AC40" t="n">
        <v>248.0776295341441</v>
      </c>
      <c r="AD40" t="n">
        <v>200440.7231636042</v>
      </c>
      <c r="AE40" t="n">
        <v>274251.8402529279</v>
      </c>
      <c r="AF40" t="n">
        <v>5.435963253578742e-06</v>
      </c>
      <c r="AG40" t="n">
        <v>4.58912037037037</v>
      </c>
      <c r="AH40" t="n">
        <v>248077.6295341441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6.3112</v>
      </c>
      <c r="E41" t="n">
        <v>15.84</v>
      </c>
      <c r="F41" t="n">
        <v>11.96</v>
      </c>
      <c r="G41" t="n">
        <v>44.84</v>
      </c>
      <c r="H41" t="n">
        <v>0.6</v>
      </c>
      <c r="I41" t="n">
        <v>16</v>
      </c>
      <c r="J41" t="n">
        <v>317.68</v>
      </c>
      <c r="K41" t="n">
        <v>61.82</v>
      </c>
      <c r="L41" t="n">
        <v>10.75</v>
      </c>
      <c r="M41" t="n">
        <v>14</v>
      </c>
      <c r="N41" t="n">
        <v>95.11</v>
      </c>
      <c r="O41" t="n">
        <v>39414.84</v>
      </c>
      <c r="P41" t="n">
        <v>211.25</v>
      </c>
      <c r="Q41" t="n">
        <v>460.73</v>
      </c>
      <c r="R41" t="n">
        <v>54.44</v>
      </c>
      <c r="S41" t="n">
        <v>32.19</v>
      </c>
      <c r="T41" t="n">
        <v>7182.77</v>
      </c>
      <c r="U41" t="n">
        <v>0.59</v>
      </c>
      <c r="V41" t="n">
        <v>0.75</v>
      </c>
      <c r="W41" t="n">
        <v>1.47</v>
      </c>
      <c r="X41" t="n">
        <v>0.42</v>
      </c>
      <c r="Y41" t="n">
        <v>1</v>
      </c>
      <c r="Z41" t="n">
        <v>10</v>
      </c>
      <c r="AA41" t="n">
        <v>200.1617440398936</v>
      </c>
      <c r="AB41" t="n">
        <v>273.8701287081769</v>
      </c>
      <c r="AC41" t="n">
        <v>247.7323480034886</v>
      </c>
      <c r="AD41" t="n">
        <v>200161.7440398936</v>
      </c>
      <c r="AE41" t="n">
        <v>273870.1287081769</v>
      </c>
      <c r="AF41" t="n">
        <v>5.440100736709716e-06</v>
      </c>
      <c r="AG41" t="n">
        <v>4.583333333333333</v>
      </c>
      <c r="AH41" t="n">
        <v>247732.3480034886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6.3368</v>
      </c>
      <c r="E42" t="n">
        <v>15.78</v>
      </c>
      <c r="F42" t="n">
        <v>11.95</v>
      </c>
      <c r="G42" t="n">
        <v>47.8</v>
      </c>
      <c r="H42" t="n">
        <v>0.62</v>
      </c>
      <c r="I42" t="n">
        <v>15</v>
      </c>
      <c r="J42" t="n">
        <v>318.24</v>
      </c>
      <c r="K42" t="n">
        <v>61.82</v>
      </c>
      <c r="L42" t="n">
        <v>11</v>
      </c>
      <c r="M42" t="n">
        <v>13</v>
      </c>
      <c r="N42" t="n">
        <v>95.42</v>
      </c>
      <c r="O42" t="n">
        <v>39483.95</v>
      </c>
      <c r="P42" t="n">
        <v>211.04</v>
      </c>
      <c r="Q42" t="n">
        <v>460.69</v>
      </c>
      <c r="R42" t="n">
        <v>54.11</v>
      </c>
      <c r="S42" t="n">
        <v>32.19</v>
      </c>
      <c r="T42" t="n">
        <v>7024.13</v>
      </c>
      <c r="U42" t="n">
        <v>0.59</v>
      </c>
      <c r="V42" t="n">
        <v>0.75</v>
      </c>
      <c r="W42" t="n">
        <v>1.47</v>
      </c>
      <c r="X42" t="n">
        <v>0.42</v>
      </c>
      <c r="Y42" t="n">
        <v>1</v>
      </c>
      <c r="Z42" t="n">
        <v>10</v>
      </c>
      <c r="AA42" t="n">
        <v>199.6296894966372</v>
      </c>
      <c r="AB42" t="n">
        <v>273.1421482095041</v>
      </c>
      <c r="AC42" t="n">
        <v>247.0738449418818</v>
      </c>
      <c r="AD42" t="n">
        <v>199629.6894966372</v>
      </c>
      <c r="AE42" t="n">
        <v>273142.1482095041</v>
      </c>
      <c r="AF42" t="n">
        <v>5.462167313408247e-06</v>
      </c>
      <c r="AG42" t="n">
        <v>4.565972222222222</v>
      </c>
      <c r="AH42" t="n">
        <v>247073.8449418818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6.3453</v>
      </c>
      <c r="E43" t="n">
        <v>15.76</v>
      </c>
      <c r="F43" t="n">
        <v>11.93</v>
      </c>
      <c r="G43" t="n">
        <v>47.72</v>
      </c>
      <c r="H43" t="n">
        <v>0.63</v>
      </c>
      <c r="I43" t="n">
        <v>15</v>
      </c>
      <c r="J43" t="n">
        <v>318.8</v>
      </c>
      <c r="K43" t="n">
        <v>61.82</v>
      </c>
      <c r="L43" t="n">
        <v>11.25</v>
      </c>
      <c r="M43" t="n">
        <v>13</v>
      </c>
      <c r="N43" t="n">
        <v>95.73</v>
      </c>
      <c r="O43" t="n">
        <v>39553.2</v>
      </c>
      <c r="P43" t="n">
        <v>210.89</v>
      </c>
      <c r="Q43" t="n">
        <v>460.69</v>
      </c>
      <c r="R43" t="n">
        <v>53.45</v>
      </c>
      <c r="S43" t="n">
        <v>32.19</v>
      </c>
      <c r="T43" t="n">
        <v>6691.73</v>
      </c>
      <c r="U43" t="n">
        <v>0.6</v>
      </c>
      <c r="V43" t="n">
        <v>0.75</v>
      </c>
      <c r="W43" t="n">
        <v>1.47</v>
      </c>
      <c r="X43" t="n">
        <v>0.4</v>
      </c>
      <c r="Y43" t="n">
        <v>1</v>
      </c>
      <c r="Z43" t="n">
        <v>10</v>
      </c>
      <c r="AA43" t="n">
        <v>199.3878427753257</v>
      </c>
      <c r="AB43" t="n">
        <v>272.8112428558814</v>
      </c>
      <c r="AC43" t="n">
        <v>246.7745207307802</v>
      </c>
      <c r="AD43" t="n">
        <v>199387.8427753256</v>
      </c>
      <c r="AE43" t="n">
        <v>272811.2428558814</v>
      </c>
      <c r="AF43" t="n">
        <v>5.469494106452681e-06</v>
      </c>
      <c r="AG43" t="n">
        <v>4.560185185185185</v>
      </c>
      <c r="AH43" t="n">
        <v>246774.5207307802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6.3441</v>
      </c>
      <c r="E44" t="n">
        <v>15.76</v>
      </c>
      <c r="F44" t="n">
        <v>11.93</v>
      </c>
      <c r="G44" t="n">
        <v>47.73</v>
      </c>
      <c r="H44" t="n">
        <v>0.64</v>
      </c>
      <c r="I44" t="n">
        <v>15</v>
      </c>
      <c r="J44" t="n">
        <v>319.36</v>
      </c>
      <c r="K44" t="n">
        <v>61.82</v>
      </c>
      <c r="L44" t="n">
        <v>11.5</v>
      </c>
      <c r="M44" t="n">
        <v>13</v>
      </c>
      <c r="N44" t="n">
        <v>96.04000000000001</v>
      </c>
      <c r="O44" t="n">
        <v>39622.59</v>
      </c>
      <c r="P44" t="n">
        <v>210.38</v>
      </c>
      <c r="Q44" t="n">
        <v>460.7</v>
      </c>
      <c r="R44" t="n">
        <v>53.45</v>
      </c>
      <c r="S44" t="n">
        <v>32.19</v>
      </c>
      <c r="T44" t="n">
        <v>6694.74</v>
      </c>
      <c r="U44" t="n">
        <v>0.6</v>
      </c>
      <c r="V44" t="n">
        <v>0.75</v>
      </c>
      <c r="W44" t="n">
        <v>1.47</v>
      </c>
      <c r="X44" t="n">
        <v>0.4</v>
      </c>
      <c r="Y44" t="n">
        <v>1</v>
      </c>
      <c r="Z44" t="n">
        <v>10</v>
      </c>
      <c r="AA44" t="n">
        <v>199.2134216322385</v>
      </c>
      <c r="AB44" t="n">
        <v>272.5725921529921</v>
      </c>
      <c r="AC44" t="n">
        <v>246.5586465160262</v>
      </c>
      <c r="AD44" t="n">
        <v>199213.4216322385</v>
      </c>
      <c r="AE44" t="n">
        <v>272572.592152992</v>
      </c>
      <c r="AF44" t="n">
        <v>5.468459735669937e-06</v>
      </c>
      <c r="AG44" t="n">
        <v>4.560185185185185</v>
      </c>
      <c r="AH44" t="n">
        <v>246558.6465160262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6.3845</v>
      </c>
      <c r="E45" t="n">
        <v>15.66</v>
      </c>
      <c r="F45" t="n">
        <v>11.89</v>
      </c>
      <c r="G45" t="n">
        <v>50.95</v>
      </c>
      <c r="H45" t="n">
        <v>0.65</v>
      </c>
      <c r="I45" t="n">
        <v>14</v>
      </c>
      <c r="J45" t="n">
        <v>319.93</v>
      </c>
      <c r="K45" t="n">
        <v>61.82</v>
      </c>
      <c r="L45" t="n">
        <v>11.75</v>
      </c>
      <c r="M45" t="n">
        <v>12</v>
      </c>
      <c r="N45" t="n">
        <v>96.36</v>
      </c>
      <c r="O45" t="n">
        <v>39692.13</v>
      </c>
      <c r="P45" t="n">
        <v>209.72</v>
      </c>
      <c r="Q45" t="n">
        <v>460.7</v>
      </c>
      <c r="R45" t="n">
        <v>52.01</v>
      </c>
      <c r="S45" t="n">
        <v>32.19</v>
      </c>
      <c r="T45" t="n">
        <v>5976.12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198.2102794379466</v>
      </c>
      <c r="AB45" t="n">
        <v>271.2000487472523</v>
      </c>
      <c r="AC45" t="n">
        <v>245.317096726553</v>
      </c>
      <c r="AD45" t="n">
        <v>198210.2794379466</v>
      </c>
      <c r="AE45" t="n">
        <v>271200.0487472523</v>
      </c>
      <c r="AF45" t="n">
        <v>5.503283552022307e-06</v>
      </c>
      <c r="AG45" t="n">
        <v>4.53125</v>
      </c>
      <c r="AH45" t="n">
        <v>245317.096726553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6.3841</v>
      </c>
      <c r="E46" t="n">
        <v>15.66</v>
      </c>
      <c r="F46" t="n">
        <v>11.89</v>
      </c>
      <c r="G46" t="n">
        <v>50.95</v>
      </c>
      <c r="H46" t="n">
        <v>0.67</v>
      </c>
      <c r="I46" t="n">
        <v>14</v>
      </c>
      <c r="J46" t="n">
        <v>320.49</v>
      </c>
      <c r="K46" t="n">
        <v>61.82</v>
      </c>
      <c r="L46" t="n">
        <v>12</v>
      </c>
      <c r="M46" t="n">
        <v>12</v>
      </c>
      <c r="N46" t="n">
        <v>96.67</v>
      </c>
      <c r="O46" t="n">
        <v>39761.81</v>
      </c>
      <c r="P46" t="n">
        <v>209.72</v>
      </c>
      <c r="Q46" t="n">
        <v>460.69</v>
      </c>
      <c r="R46" t="n">
        <v>52.1</v>
      </c>
      <c r="S46" t="n">
        <v>32.19</v>
      </c>
      <c r="T46" t="n">
        <v>6020.56</v>
      </c>
      <c r="U46" t="n">
        <v>0.62</v>
      </c>
      <c r="V46" t="n">
        <v>0.75</v>
      </c>
      <c r="W46" t="n">
        <v>1.47</v>
      </c>
      <c r="X46" t="n">
        <v>0.36</v>
      </c>
      <c r="Y46" t="n">
        <v>1</v>
      </c>
      <c r="Z46" t="n">
        <v>10</v>
      </c>
      <c r="AA46" t="n">
        <v>198.2168349095426</v>
      </c>
      <c r="AB46" t="n">
        <v>271.2090182326968</v>
      </c>
      <c r="AC46" t="n">
        <v>245.3252101768955</v>
      </c>
      <c r="AD46" t="n">
        <v>198216.8349095426</v>
      </c>
      <c r="AE46" t="n">
        <v>271209.0182326969</v>
      </c>
      <c r="AF46" t="n">
        <v>5.502938761761393e-06</v>
      </c>
      <c r="AG46" t="n">
        <v>4.53125</v>
      </c>
      <c r="AH46" t="n">
        <v>245325.2101768955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6.3734</v>
      </c>
      <c r="E47" t="n">
        <v>15.69</v>
      </c>
      <c r="F47" t="n">
        <v>11.92</v>
      </c>
      <c r="G47" t="n">
        <v>51.07</v>
      </c>
      <c r="H47" t="n">
        <v>0.68</v>
      </c>
      <c r="I47" t="n">
        <v>14</v>
      </c>
      <c r="J47" t="n">
        <v>321.06</v>
      </c>
      <c r="K47" t="n">
        <v>61.82</v>
      </c>
      <c r="L47" t="n">
        <v>12.25</v>
      </c>
      <c r="M47" t="n">
        <v>12</v>
      </c>
      <c r="N47" t="n">
        <v>96.98999999999999</v>
      </c>
      <c r="O47" t="n">
        <v>39831.64</v>
      </c>
      <c r="P47" t="n">
        <v>209.69</v>
      </c>
      <c r="Q47" t="n">
        <v>460.69</v>
      </c>
      <c r="R47" t="n">
        <v>52.74</v>
      </c>
      <c r="S47" t="n">
        <v>32.19</v>
      </c>
      <c r="T47" t="n">
        <v>6344.56</v>
      </c>
      <c r="U47" t="n">
        <v>0.61</v>
      </c>
      <c r="V47" t="n">
        <v>0.75</v>
      </c>
      <c r="W47" t="n">
        <v>1.47</v>
      </c>
      <c r="X47" t="n">
        <v>0.38</v>
      </c>
      <c r="Y47" t="n">
        <v>1</v>
      </c>
      <c r="Z47" t="n">
        <v>10</v>
      </c>
      <c r="AA47" t="n">
        <v>198.4447536158524</v>
      </c>
      <c r="AB47" t="n">
        <v>271.5208666617335</v>
      </c>
      <c r="AC47" t="n">
        <v>245.6072962295469</v>
      </c>
      <c r="AD47" t="n">
        <v>198444.7536158524</v>
      </c>
      <c r="AE47" t="n">
        <v>271520.8666617335</v>
      </c>
      <c r="AF47" t="n">
        <v>5.493715622281928e-06</v>
      </c>
      <c r="AG47" t="n">
        <v>4.539930555555555</v>
      </c>
      <c r="AH47" t="n">
        <v>245607.2962295469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6.4076</v>
      </c>
      <c r="E48" t="n">
        <v>15.61</v>
      </c>
      <c r="F48" t="n">
        <v>11.89</v>
      </c>
      <c r="G48" t="n">
        <v>54.86</v>
      </c>
      <c r="H48" t="n">
        <v>0.6899999999999999</v>
      </c>
      <c r="I48" t="n">
        <v>13</v>
      </c>
      <c r="J48" t="n">
        <v>321.63</v>
      </c>
      <c r="K48" t="n">
        <v>61.82</v>
      </c>
      <c r="L48" t="n">
        <v>12.5</v>
      </c>
      <c r="M48" t="n">
        <v>11</v>
      </c>
      <c r="N48" t="n">
        <v>97.31</v>
      </c>
      <c r="O48" t="n">
        <v>39901.61</v>
      </c>
      <c r="P48" t="n">
        <v>208.98</v>
      </c>
      <c r="Q48" t="n">
        <v>460.7</v>
      </c>
      <c r="R48" t="n">
        <v>52.05</v>
      </c>
      <c r="S48" t="n">
        <v>32.19</v>
      </c>
      <c r="T48" t="n">
        <v>6001.48</v>
      </c>
      <c r="U48" t="n">
        <v>0.62</v>
      </c>
      <c r="V48" t="n">
        <v>0.75</v>
      </c>
      <c r="W48" t="n">
        <v>1.47</v>
      </c>
      <c r="X48" t="n">
        <v>0.35</v>
      </c>
      <c r="Y48" t="n">
        <v>1</v>
      </c>
      <c r="Z48" t="n">
        <v>10</v>
      </c>
      <c r="AA48" t="n">
        <v>197.553764891093</v>
      </c>
      <c r="AB48" t="n">
        <v>270.3017765808699</v>
      </c>
      <c r="AC48" t="n">
        <v>244.5045543949969</v>
      </c>
      <c r="AD48" t="n">
        <v>197553.764891093</v>
      </c>
      <c r="AE48" t="n">
        <v>270301.7765808699</v>
      </c>
      <c r="AF48" t="n">
        <v>5.523195189590122e-06</v>
      </c>
      <c r="AG48" t="n">
        <v>4.516782407407407</v>
      </c>
      <c r="AH48" t="n">
        <v>244504.5543949969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6.4066</v>
      </c>
      <c r="E49" t="n">
        <v>15.61</v>
      </c>
      <c r="F49" t="n">
        <v>11.89</v>
      </c>
      <c r="G49" t="n">
        <v>54.87</v>
      </c>
      <c r="H49" t="n">
        <v>0.71</v>
      </c>
      <c r="I49" t="n">
        <v>13</v>
      </c>
      <c r="J49" t="n">
        <v>322.2</v>
      </c>
      <c r="K49" t="n">
        <v>61.82</v>
      </c>
      <c r="L49" t="n">
        <v>12.75</v>
      </c>
      <c r="M49" t="n">
        <v>11</v>
      </c>
      <c r="N49" t="n">
        <v>97.62</v>
      </c>
      <c r="O49" t="n">
        <v>39971.73</v>
      </c>
      <c r="P49" t="n">
        <v>209.41</v>
      </c>
      <c r="Q49" t="n">
        <v>460.69</v>
      </c>
      <c r="R49" t="n">
        <v>52.09</v>
      </c>
      <c r="S49" t="n">
        <v>32.19</v>
      </c>
      <c r="T49" t="n">
        <v>6021.43</v>
      </c>
      <c r="U49" t="n">
        <v>0.62</v>
      </c>
      <c r="V49" t="n">
        <v>0.75</v>
      </c>
      <c r="W49" t="n">
        <v>1.47</v>
      </c>
      <c r="X49" t="n">
        <v>0.36</v>
      </c>
      <c r="Y49" t="n">
        <v>1</v>
      </c>
      <c r="Z49" t="n">
        <v>10</v>
      </c>
      <c r="AA49" t="n">
        <v>197.7323290591921</v>
      </c>
      <c r="AB49" t="n">
        <v>270.5460959533582</v>
      </c>
      <c r="AC49" t="n">
        <v>244.7255562694794</v>
      </c>
      <c r="AD49" t="n">
        <v>197732.3290591921</v>
      </c>
      <c r="AE49" t="n">
        <v>270546.0959533582</v>
      </c>
      <c r="AF49" t="n">
        <v>5.522333213937835e-06</v>
      </c>
      <c r="AG49" t="n">
        <v>4.516782407407407</v>
      </c>
      <c r="AH49" t="n">
        <v>244725.5562694794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6.4092</v>
      </c>
      <c r="E50" t="n">
        <v>15.6</v>
      </c>
      <c r="F50" t="n">
        <v>11.88</v>
      </c>
      <c r="G50" t="n">
        <v>54.84</v>
      </c>
      <c r="H50" t="n">
        <v>0.72</v>
      </c>
      <c r="I50" t="n">
        <v>13</v>
      </c>
      <c r="J50" t="n">
        <v>322.77</v>
      </c>
      <c r="K50" t="n">
        <v>61.82</v>
      </c>
      <c r="L50" t="n">
        <v>13</v>
      </c>
      <c r="M50" t="n">
        <v>11</v>
      </c>
      <c r="N50" t="n">
        <v>97.94</v>
      </c>
      <c r="O50" t="n">
        <v>40042</v>
      </c>
      <c r="P50" t="n">
        <v>209.19</v>
      </c>
      <c r="Q50" t="n">
        <v>460.69</v>
      </c>
      <c r="R50" t="n">
        <v>51.96</v>
      </c>
      <c r="S50" t="n">
        <v>32.19</v>
      </c>
      <c r="T50" t="n">
        <v>5955.32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197.5859630010206</v>
      </c>
      <c r="AB50" t="n">
        <v>270.3458314553533</v>
      </c>
      <c r="AC50" t="n">
        <v>244.544404734091</v>
      </c>
      <c r="AD50" t="n">
        <v>197585.9630010206</v>
      </c>
      <c r="AE50" t="n">
        <v>270345.8314553533</v>
      </c>
      <c r="AF50" t="n">
        <v>5.52457435063378e-06</v>
      </c>
      <c r="AG50" t="n">
        <v>4.513888888888888</v>
      </c>
      <c r="AH50" t="n">
        <v>244544.404734091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6.413</v>
      </c>
      <c r="E51" t="n">
        <v>15.59</v>
      </c>
      <c r="F51" t="n">
        <v>11.87</v>
      </c>
      <c r="G51" t="n">
        <v>54.8</v>
      </c>
      <c r="H51" t="n">
        <v>0.73</v>
      </c>
      <c r="I51" t="n">
        <v>13</v>
      </c>
      <c r="J51" t="n">
        <v>323.34</v>
      </c>
      <c r="K51" t="n">
        <v>61.82</v>
      </c>
      <c r="L51" t="n">
        <v>13.25</v>
      </c>
      <c r="M51" t="n">
        <v>11</v>
      </c>
      <c r="N51" t="n">
        <v>98.27</v>
      </c>
      <c r="O51" t="n">
        <v>40112.54</v>
      </c>
      <c r="P51" t="n">
        <v>208.87</v>
      </c>
      <c r="Q51" t="n">
        <v>460.69</v>
      </c>
      <c r="R51" t="n">
        <v>51.46</v>
      </c>
      <c r="S51" t="n">
        <v>32.19</v>
      </c>
      <c r="T51" t="n">
        <v>5706.22</v>
      </c>
      <c r="U51" t="n">
        <v>0.63</v>
      </c>
      <c r="V51" t="n">
        <v>0.75</v>
      </c>
      <c r="W51" t="n">
        <v>1.47</v>
      </c>
      <c r="X51" t="n">
        <v>0.34</v>
      </c>
      <c r="Y51" t="n">
        <v>1</v>
      </c>
      <c r="Z51" t="n">
        <v>10</v>
      </c>
      <c r="AA51" t="n">
        <v>197.3825672747767</v>
      </c>
      <c r="AB51" t="n">
        <v>270.0675364495204</v>
      </c>
      <c r="AC51" t="n">
        <v>244.2926698130252</v>
      </c>
      <c r="AD51" t="n">
        <v>197382.5672747767</v>
      </c>
      <c r="AE51" t="n">
        <v>270067.5364495204</v>
      </c>
      <c r="AF51" t="n">
        <v>5.527849858112468e-06</v>
      </c>
      <c r="AG51" t="n">
        <v>4.51099537037037</v>
      </c>
      <c r="AH51" t="n">
        <v>244292.6698130252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6.4513</v>
      </c>
      <c r="E52" t="n">
        <v>15.5</v>
      </c>
      <c r="F52" t="n">
        <v>11.84</v>
      </c>
      <c r="G52" t="n">
        <v>59.18</v>
      </c>
      <c r="H52" t="n">
        <v>0.74</v>
      </c>
      <c r="I52" t="n">
        <v>12</v>
      </c>
      <c r="J52" t="n">
        <v>323.91</v>
      </c>
      <c r="K52" t="n">
        <v>61.82</v>
      </c>
      <c r="L52" t="n">
        <v>13.5</v>
      </c>
      <c r="M52" t="n">
        <v>10</v>
      </c>
      <c r="N52" t="n">
        <v>98.59</v>
      </c>
      <c r="O52" t="n">
        <v>40183.11</v>
      </c>
      <c r="P52" t="n">
        <v>207.26</v>
      </c>
      <c r="Q52" t="n">
        <v>460.7</v>
      </c>
      <c r="R52" t="n">
        <v>50.4</v>
      </c>
      <c r="S52" t="n">
        <v>32.19</v>
      </c>
      <c r="T52" t="n">
        <v>5180.11</v>
      </c>
      <c r="U52" t="n">
        <v>0.64</v>
      </c>
      <c r="V52" t="n">
        <v>0.75</v>
      </c>
      <c r="W52" t="n">
        <v>1.46</v>
      </c>
      <c r="X52" t="n">
        <v>0.3</v>
      </c>
      <c r="Y52" t="n">
        <v>1</v>
      </c>
      <c r="Z52" t="n">
        <v>10</v>
      </c>
      <c r="AA52" t="n">
        <v>195.9292672562985</v>
      </c>
      <c r="AB52" t="n">
        <v>268.0790672491676</v>
      </c>
      <c r="AC52" t="n">
        <v>242.4939773223195</v>
      </c>
      <c r="AD52" t="n">
        <v>195929.2672562985</v>
      </c>
      <c r="AE52" t="n">
        <v>268079.0672491676</v>
      </c>
      <c r="AF52" t="n">
        <v>5.560863525595036e-06</v>
      </c>
      <c r="AG52" t="n">
        <v>4.484953703703703</v>
      </c>
      <c r="AH52" t="n">
        <v>242493.9773223195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6.4461</v>
      </c>
      <c r="E53" t="n">
        <v>15.51</v>
      </c>
      <c r="F53" t="n">
        <v>11.85</v>
      </c>
      <c r="G53" t="n">
        <v>59.25</v>
      </c>
      <c r="H53" t="n">
        <v>0.76</v>
      </c>
      <c r="I53" t="n">
        <v>12</v>
      </c>
      <c r="J53" t="n">
        <v>324.48</v>
      </c>
      <c r="K53" t="n">
        <v>61.82</v>
      </c>
      <c r="L53" t="n">
        <v>13.75</v>
      </c>
      <c r="M53" t="n">
        <v>10</v>
      </c>
      <c r="N53" t="n">
        <v>98.91</v>
      </c>
      <c r="O53" t="n">
        <v>40253.84</v>
      </c>
      <c r="P53" t="n">
        <v>207.51</v>
      </c>
      <c r="Q53" t="n">
        <v>460.71</v>
      </c>
      <c r="R53" t="n">
        <v>50.83</v>
      </c>
      <c r="S53" t="n">
        <v>32.19</v>
      </c>
      <c r="T53" t="n">
        <v>5396.53</v>
      </c>
      <c r="U53" t="n">
        <v>0.63</v>
      </c>
      <c r="V53" t="n">
        <v>0.75</v>
      </c>
      <c r="W53" t="n">
        <v>1.46</v>
      </c>
      <c r="X53" t="n">
        <v>0.32</v>
      </c>
      <c r="Y53" t="n">
        <v>1</v>
      </c>
      <c r="Z53" t="n">
        <v>10</v>
      </c>
      <c r="AA53" t="n">
        <v>196.126742843875</v>
      </c>
      <c r="AB53" t="n">
        <v>268.3492620600977</v>
      </c>
      <c r="AC53" t="n">
        <v>242.7383851197152</v>
      </c>
      <c r="AD53" t="n">
        <v>196126.742843875</v>
      </c>
      <c r="AE53" t="n">
        <v>268349.2620600977</v>
      </c>
      <c r="AF53" t="n">
        <v>5.556381252203147e-06</v>
      </c>
      <c r="AG53" t="n">
        <v>4.487847222222222</v>
      </c>
      <c r="AH53" t="n">
        <v>242738.3851197152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6.446</v>
      </c>
      <c r="E54" t="n">
        <v>15.51</v>
      </c>
      <c r="F54" t="n">
        <v>11.85</v>
      </c>
      <c r="G54" t="n">
        <v>59.25</v>
      </c>
      <c r="H54" t="n">
        <v>0.77</v>
      </c>
      <c r="I54" t="n">
        <v>12</v>
      </c>
      <c r="J54" t="n">
        <v>325.06</v>
      </c>
      <c r="K54" t="n">
        <v>61.82</v>
      </c>
      <c r="L54" t="n">
        <v>14</v>
      </c>
      <c r="M54" t="n">
        <v>10</v>
      </c>
      <c r="N54" t="n">
        <v>99.23999999999999</v>
      </c>
      <c r="O54" t="n">
        <v>40324.71</v>
      </c>
      <c r="P54" t="n">
        <v>207.93</v>
      </c>
      <c r="Q54" t="n">
        <v>460.7</v>
      </c>
      <c r="R54" t="n">
        <v>50.8</v>
      </c>
      <c r="S54" t="n">
        <v>32.19</v>
      </c>
      <c r="T54" t="n">
        <v>5381.47</v>
      </c>
      <c r="U54" t="n">
        <v>0.63</v>
      </c>
      <c r="V54" t="n">
        <v>0.75</v>
      </c>
      <c r="W54" t="n">
        <v>1.47</v>
      </c>
      <c r="X54" t="n">
        <v>0.32</v>
      </c>
      <c r="Y54" t="n">
        <v>1</v>
      </c>
      <c r="Z54" t="n">
        <v>10</v>
      </c>
      <c r="AA54" t="n">
        <v>196.2859274029732</v>
      </c>
      <c r="AB54" t="n">
        <v>268.5670653965829</v>
      </c>
      <c r="AC54" t="n">
        <v>242.9354016114553</v>
      </c>
      <c r="AD54" t="n">
        <v>196285.9274029732</v>
      </c>
      <c r="AE54" t="n">
        <v>268567.0653965829</v>
      </c>
      <c r="AF54" t="n">
        <v>5.556295054637918e-06</v>
      </c>
      <c r="AG54" t="n">
        <v>4.487847222222222</v>
      </c>
      <c r="AH54" t="n">
        <v>242935.4016114553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6.4495</v>
      </c>
      <c r="E55" t="n">
        <v>15.5</v>
      </c>
      <c r="F55" t="n">
        <v>11.84</v>
      </c>
      <c r="G55" t="n">
        <v>59.21</v>
      </c>
      <c r="H55" t="n">
        <v>0.78</v>
      </c>
      <c r="I55" t="n">
        <v>12</v>
      </c>
      <c r="J55" t="n">
        <v>325.63</v>
      </c>
      <c r="K55" t="n">
        <v>61.82</v>
      </c>
      <c r="L55" t="n">
        <v>14.25</v>
      </c>
      <c r="M55" t="n">
        <v>10</v>
      </c>
      <c r="N55" t="n">
        <v>99.56</v>
      </c>
      <c r="O55" t="n">
        <v>40395.74</v>
      </c>
      <c r="P55" t="n">
        <v>207.62</v>
      </c>
      <c r="Q55" t="n">
        <v>460.69</v>
      </c>
      <c r="R55" t="n">
        <v>50.38</v>
      </c>
      <c r="S55" t="n">
        <v>32.19</v>
      </c>
      <c r="T55" t="n">
        <v>5172.72</v>
      </c>
      <c r="U55" t="n">
        <v>0.64</v>
      </c>
      <c r="V55" t="n">
        <v>0.75</v>
      </c>
      <c r="W55" t="n">
        <v>1.47</v>
      </c>
      <c r="X55" t="n">
        <v>0.31</v>
      </c>
      <c r="Y55" t="n">
        <v>1</v>
      </c>
      <c r="Z55" t="n">
        <v>10</v>
      </c>
      <c r="AA55" t="n">
        <v>196.0928835292991</v>
      </c>
      <c r="AB55" t="n">
        <v>268.3029342521276</v>
      </c>
      <c r="AC55" t="n">
        <v>242.6964787727163</v>
      </c>
      <c r="AD55" t="n">
        <v>196092.8835292991</v>
      </c>
      <c r="AE55" t="n">
        <v>268302.9342521275</v>
      </c>
      <c r="AF55" t="n">
        <v>5.55931196942092e-06</v>
      </c>
      <c r="AG55" t="n">
        <v>4.484953703703703</v>
      </c>
      <c r="AH55" t="n">
        <v>242696.4787727163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6.4465</v>
      </c>
      <c r="E56" t="n">
        <v>15.51</v>
      </c>
      <c r="F56" t="n">
        <v>11.85</v>
      </c>
      <c r="G56" t="n">
        <v>59.24</v>
      </c>
      <c r="H56" t="n">
        <v>0.79</v>
      </c>
      <c r="I56" t="n">
        <v>12</v>
      </c>
      <c r="J56" t="n">
        <v>326.21</v>
      </c>
      <c r="K56" t="n">
        <v>61.82</v>
      </c>
      <c r="L56" t="n">
        <v>14.5</v>
      </c>
      <c r="M56" t="n">
        <v>10</v>
      </c>
      <c r="N56" t="n">
        <v>99.89</v>
      </c>
      <c r="O56" t="n">
        <v>40466.92</v>
      </c>
      <c r="P56" t="n">
        <v>207.12</v>
      </c>
      <c r="Q56" t="n">
        <v>460.7</v>
      </c>
      <c r="R56" t="n">
        <v>50.71</v>
      </c>
      <c r="S56" t="n">
        <v>32.19</v>
      </c>
      <c r="T56" t="n">
        <v>5335.15</v>
      </c>
      <c r="U56" t="n">
        <v>0.63</v>
      </c>
      <c r="V56" t="n">
        <v>0.75</v>
      </c>
      <c r="W56" t="n">
        <v>1.47</v>
      </c>
      <c r="X56" t="n">
        <v>0.31</v>
      </c>
      <c r="Y56" t="n">
        <v>1</v>
      </c>
      <c r="Z56" t="n">
        <v>10</v>
      </c>
      <c r="AA56" t="n">
        <v>195.9740462757014</v>
      </c>
      <c r="AB56" t="n">
        <v>268.1403358790256</v>
      </c>
      <c r="AC56" t="n">
        <v>242.5493985601349</v>
      </c>
      <c r="AD56" t="n">
        <v>195974.0462757014</v>
      </c>
      <c r="AE56" t="n">
        <v>268140.3358790256</v>
      </c>
      <c r="AF56" t="n">
        <v>5.556726042464062e-06</v>
      </c>
      <c r="AG56" t="n">
        <v>4.487847222222222</v>
      </c>
      <c r="AH56" t="n">
        <v>242549.3985601349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6.4427</v>
      </c>
      <c r="E57" t="n">
        <v>15.52</v>
      </c>
      <c r="F57" t="n">
        <v>11.86</v>
      </c>
      <c r="G57" t="n">
        <v>59.29</v>
      </c>
      <c r="H57" t="n">
        <v>0.8</v>
      </c>
      <c r="I57" t="n">
        <v>12</v>
      </c>
      <c r="J57" t="n">
        <v>326.79</v>
      </c>
      <c r="K57" t="n">
        <v>61.82</v>
      </c>
      <c r="L57" t="n">
        <v>14.75</v>
      </c>
      <c r="M57" t="n">
        <v>10</v>
      </c>
      <c r="N57" t="n">
        <v>100.22</v>
      </c>
      <c r="O57" t="n">
        <v>40538.25</v>
      </c>
      <c r="P57" t="n">
        <v>207.07</v>
      </c>
      <c r="Q57" t="n">
        <v>460.7</v>
      </c>
      <c r="R57" t="n">
        <v>50.95</v>
      </c>
      <c r="S57" t="n">
        <v>32.19</v>
      </c>
      <c r="T57" t="n">
        <v>5459.83</v>
      </c>
      <c r="U57" t="n">
        <v>0.63</v>
      </c>
      <c r="V57" t="n">
        <v>0.75</v>
      </c>
      <c r="W57" t="n">
        <v>1.47</v>
      </c>
      <c r="X57" t="n">
        <v>0.32</v>
      </c>
      <c r="Y57" t="n">
        <v>1</v>
      </c>
      <c r="Z57" t="n">
        <v>10</v>
      </c>
      <c r="AA57" t="n">
        <v>196.0367528903156</v>
      </c>
      <c r="AB57" t="n">
        <v>268.2261338355613</v>
      </c>
      <c r="AC57" t="n">
        <v>242.6270080801171</v>
      </c>
      <c r="AD57" t="n">
        <v>196036.7528903156</v>
      </c>
      <c r="AE57" t="n">
        <v>268226.1338355613</v>
      </c>
      <c r="AF57" t="n">
        <v>5.553450534985374e-06</v>
      </c>
      <c r="AG57" t="n">
        <v>4.49074074074074</v>
      </c>
      <c r="AH57" t="n">
        <v>242627.0080801171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6.4816</v>
      </c>
      <c r="E58" t="n">
        <v>15.43</v>
      </c>
      <c r="F58" t="n">
        <v>11.82</v>
      </c>
      <c r="G58" t="n">
        <v>64.47</v>
      </c>
      <c r="H58" t="n">
        <v>0.82</v>
      </c>
      <c r="I58" t="n">
        <v>11</v>
      </c>
      <c r="J58" t="n">
        <v>327.37</v>
      </c>
      <c r="K58" t="n">
        <v>61.82</v>
      </c>
      <c r="L58" t="n">
        <v>15</v>
      </c>
      <c r="M58" t="n">
        <v>9</v>
      </c>
      <c r="N58" t="n">
        <v>100.55</v>
      </c>
      <c r="O58" t="n">
        <v>40609.74</v>
      </c>
      <c r="P58" t="n">
        <v>206.01</v>
      </c>
      <c r="Q58" t="n">
        <v>460.69</v>
      </c>
      <c r="R58" t="n">
        <v>49.64</v>
      </c>
      <c r="S58" t="n">
        <v>32.19</v>
      </c>
      <c r="T58" t="n">
        <v>4806.98</v>
      </c>
      <c r="U58" t="n">
        <v>0.65</v>
      </c>
      <c r="V58" t="n">
        <v>0.76</v>
      </c>
      <c r="W58" t="n">
        <v>1.47</v>
      </c>
      <c r="X58" t="n">
        <v>0.29</v>
      </c>
      <c r="Y58" t="n">
        <v>1</v>
      </c>
      <c r="Z58" t="n">
        <v>10</v>
      </c>
      <c r="AA58" t="n">
        <v>194.9418628784063</v>
      </c>
      <c r="AB58" t="n">
        <v>266.7280570181295</v>
      </c>
      <c r="AC58" t="n">
        <v>241.2719056115764</v>
      </c>
      <c r="AD58" t="n">
        <v>194941.8628784063</v>
      </c>
      <c r="AE58" t="n">
        <v>266728.0570181295</v>
      </c>
      <c r="AF58" t="n">
        <v>5.586981387859313e-06</v>
      </c>
      <c r="AG58" t="n">
        <v>4.464699074074074</v>
      </c>
      <c r="AH58" t="n">
        <v>241271.9056115764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6.4875</v>
      </c>
      <c r="E59" t="n">
        <v>15.41</v>
      </c>
      <c r="F59" t="n">
        <v>11.81</v>
      </c>
      <c r="G59" t="n">
        <v>64.40000000000001</v>
      </c>
      <c r="H59" t="n">
        <v>0.83</v>
      </c>
      <c r="I59" t="n">
        <v>11</v>
      </c>
      <c r="J59" t="n">
        <v>327.95</v>
      </c>
      <c r="K59" t="n">
        <v>61.82</v>
      </c>
      <c r="L59" t="n">
        <v>15.25</v>
      </c>
      <c r="M59" t="n">
        <v>9</v>
      </c>
      <c r="N59" t="n">
        <v>100.88</v>
      </c>
      <c r="O59" t="n">
        <v>40681.39</v>
      </c>
      <c r="P59" t="n">
        <v>206.07</v>
      </c>
      <c r="Q59" t="n">
        <v>460.69</v>
      </c>
      <c r="R59" t="n">
        <v>49.45</v>
      </c>
      <c r="S59" t="n">
        <v>32.19</v>
      </c>
      <c r="T59" t="n">
        <v>4712.85</v>
      </c>
      <c r="U59" t="n">
        <v>0.65</v>
      </c>
      <c r="V59" t="n">
        <v>0.76</v>
      </c>
      <c r="W59" t="n">
        <v>1.46</v>
      </c>
      <c r="X59" t="n">
        <v>0.27</v>
      </c>
      <c r="Y59" t="n">
        <v>1</v>
      </c>
      <c r="Z59" t="n">
        <v>10</v>
      </c>
      <c r="AA59" t="n">
        <v>194.8510571253391</v>
      </c>
      <c r="AB59" t="n">
        <v>266.6038125807158</v>
      </c>
      <c r="AC59" t="n">
        <v>241.1595188888913</v>
      </c>
      <c r="AD59" t="n">
        <v>194851.0571253391</v>
      </c>
      <c r="AE59" t="n">
        <v>266603.8125807158</v>
      </c>
      <c r="AF59" t="n">
        <v>5.592067044207802e-06</v>
      </c>
      <c r="AG59" t="n">
        <v>4.458912037037037</v>
      </c>
      <c r="AH59" t="n">
        <v>241159.5188888913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6.4825</v>
      </c>
      <c r="E60" t="n">
        <v>15.43</v>
      </c>
      <c r="F60" t="n">
        <v>11.82</v>
      </c>
      <c r="G60" t="n">
        <v>64.45999999999999</v>
      </c>
      <c r="H60" t="n">
        <v>0.84</v>
      </c>
      <c r="I60" t="n">
        <v>11</v>
      </c>
      <c r="J60" t="n">
        <v>328.53</v>
      </c>
      <c r="K60" t="n">
        <v>61.82</v>
      </c>
      <c r="L60" t="n">
        <v>15.5</v>
      </c>
      <c r="M60" t="n">
        <v>9</v>
      </c>
      <c r="N60" t="n">
        <v>101.21</v>
      </c>
      <c r="O60" t="n">
        <v>40753.2</v>
      </c>
      <c r="P60" t="n">
        <v>206.65</v>
      </c>
      <c r="Q60" t="n">
        <v>460.72</v>
      </c>
      <c r="R60" t="n">
        <v>49.69</v>
      </c>
      <c r="S60" t="n">
        <v>32.19</v>
      </c>
      <c r="T60" t="n">
        <v>4834.24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195.1665537622021</v>
      </c>
      <c r="AB60" t="n">
        <v>267.0354889980009</v>
      </c>
      <c r="AC60" t="n">
        <v>241.5499967147725</v>
      </c>
      <c r="AD60" t="n">
        <v>195166.5537622021</v>
      </c>
      <c r="AE60" t="n">
        <v>267035.4889980009</v>
      </c>
      <c r="AF60" t="n">
        <v>5.587757165946371e-06</v>
      </c>
      <c r="AG60" t="n">
        <v>4.464699074074074</v>
      </c>
      <c r="AH60" t="n">
        <v>241549.9967147725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6.4887</v>
      </c>
      <c r="E61" t="n">
        <v>15.41</v>
      </c>
      <c r="F61" t="n">
        <v>11.8</v>
      </c>
      <c r="G61" t="n">
        <v>64.38</v>
      </c>
      <c r="H61" t="n">
        <v>0.85</v>
      </c>
      <c r="I61" t="n">
        <v>11</v>
      </c>
      <c r="J61" t="n">
        <v>329.12</v>
      </c>
      <c r="K61" t="n">
        <v>61.82</v>
      </c>
      <c r="L61" t="n">
        <v>15.75</v>
      </c>
      <c r="M61" t="n">
        <v>9</v>
      </c>
      <c r="N61" t="n">
        <v>101.54</v>
      </c>
      <c r="O61" t="n">
        <v>40825.16</v>
      </c>
      <c r="P61" t="n">
        <v>206.24</v>
      </c>
      <c r="Q61" t="n">
        <v>460.69</v>
      </c>
      <c r="R61" t="n">
        <v>49.31</v>
      </c>
      <c r="S61" t="n">
        <v>32.19</v>
      </c>
      <c r="T61" t="n">
        <v>4643.68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194.8748284377968</v>
      </c>
      <c r="AB61" t="n">
        <v>266.6363375391368</v>
      </c>
      <c r="AC61" t="n">
        <v>241.1889397109296</v>
      </c>
      <c r="AD61" t="n">
        <v>194874.8284377968</v>
      </c>
      <c r="AE61" t="n">
        <v>266636.3375391368</v>
      </c>
      <c r="AF61" t="n">
        <v>5.593101414990546e-06</v>
      </c>
      <c r="AG61" t="n">
        <v>4.458912037037037</v>
      </c>
      <c r="AH61" t="n">
        <v>241188.9397109296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6.4851</v>
      </c>
      <c r="E62" t="n">
        <v>15.42</v>
      </c>
      <c r="F62" t="n">
        <v>11.81</v>
      </c>
      <c r="G62" t="n">
        <v>64.43000000000001</v>
      </c>
      <c r="H62" t="n">
        <v>0.86</v>
      </c>
      <c r="I62" t="n">
        <v>11</v>
      </c>
      <c r="J62" t="n">
        <v>329.7</v>
      </c>
      <c r="K62" t="n">
        <v>61.82</v>
      </c>
      <c r="L62" t="n">
        <v>16</v>
      </c>
      <c r="M62" t="n">
        <v>9</v>
      </c>
      <c r="N62" t="n">
        <v>101.88</v>
      </c>
      <c r="O62" t="n">
        <v>40897.29</v>
      </c>
      <c r="P62" t="n">
        <v>206.12</v>
      </c>
      <c r="Q62" t="n">
        <v>460.7</v>
      </c>
      <c r="R62" t="n">
        <v>49.59</v>
      </c>
      <c r="S62" t="n">
        <v>32.19</v>
      </c>
      <c r="T62" t="n">
        <v>4783.71</v>
      </c>
      <c r="U62" t="n">
        <v>0.65</v>
      </c>
      <c r="V62" t="n">
        <v>0.76</v>
      </c>
      <c r="W62" t="n">
        <v>1.46</v>
      </c>
      <c r="X62" t="n">
        <v>0.28</v>
      </c>
      <c r="Y62" t="n">
        <v>1</v>
      </c>
      <c r="Z62" t="n">
        <v>10</v>
      </c>
      <c r="AA62" t="n">
        <v>194.9072450665618</v>
      </c>
      <c r="AB62" t="n">
        <v>266.6806914007338</v>
      </c>
      <c r="AC62" t="n">
        <v>241.2290605022269</v>
      </c>
      <c r="AD62" t="n">
        <v>194907.2450665619</v>
      </c>
      <c r="AE62" t="n">
        <v>266680.6914007338</v>
      </c>
      <c r="AF62" t="n">
        <v>5.589998302642316e-06</v>
      </c>
      <c r="AG62" t="n">
        <v>4.461805555555556</v>
      </c>
      <c r="AH62" t="n">
        <v>241229.0605022269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6.487</v>
      </c>
      <c r="E63" t="n">
        <v>15.42</v>
      </c>
      <c r="F63" t="n">
        <v>11.81</v>
      </c>
      <c r="G63" t="n">
        <v>64.40000000000001</v>
      </c>
      <c r="H63" t="n">
        <v>0.88</v>
      </c>
      <c r="I63" t="n">
        <v>11</v>
      </c>
      <c r="J63" t="n">
        <v>330.29</v>
      </c>
      <c r="K63" t="n">
        <v>61.82</v>
      </c>
      <c r="L63" t="n">
        <v>16.25</v>
      </c>
      <c r="M63" t="n">
        <v>9</v>
      </c>
      <c r="N63" t="n">
        <v>102.21</v>
      </c>
      <c r="O63" t="n">
        <v>40969.57</v>
      </c>
      <c r="P63" t="n">
        <v>205.45</v>
      </c>
      <c r="Q63" t="n">
        <v>460.69</v>
      </c>
      <c r="R63" t="n">
        <v>49.45</v>
      </c>
      <c r="S63" t="n">
        <v>32.19</v>
      </c>
      <c r="T63" t="n">
        <v>4710.96</v>
      </c>
      <c r="U63" t="n">
        <v>0.65</v>
      </c>
      <c r="V63" t="n">
        <v>0.76</v>
      </c>
      <c r="W63" t="n">
        <v>1.46</v>
      </c>
      <c r="X63" t="n">
        <v>0.27</v>
      </c>
      <c r="Y63" t="n">
        <v>1</v>
      </c>
      <c r="Z63" t="n">
        <v>10</v>
      </c>
      <c r="AA63" t="n">
        <v>194.627711549801</v>
      </c>
      <c r="AB63" t="n">
        <v>266.2982213109535</v>
      </c>
      <c r="AC63" t="n">
        <v>240.8830928210149</v>
      </c>
      <c r="AD63" t="n">
        <v>194627.711549801</v>
      </c>
      <c r="AE63" t="n">
        <v>266298.2213109535</v>
      </c>
      <c r="AF63" t="n">
        <v>5.591636056381659e-06</v>
      </c>
      <c r="AG63" t="n">
        <v>4.461805555555556</v>
      </c>
      <c r="AH63" t="n">
        <v>240883.0928210149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6.5178</v>
      </c>
      <c r="E64" t="n">
        <v>15.34</v>
      </c>
      <c r="F64" t="n">
        <v>11.79</v>
      </c>
      <c r="G64" t="n">
        <v>70.73999999999999</v>
      </c>
      <c r="H64" t="n">
        <v>0.89</v>
      </c>
      <c r="I64" t="n">
        <v>10</v>
      </c>
      <c r="J64" t="n">
        <v>330.87</v>
      </c>
      <c r="K64" t="n">
        <v>61.82</v>
      </c>
      <c r="L64" t="n">
        <v>16.5</v>
      </c>
      <c r="M64" t="n">
        <v>8</v>
      </c>
      <c r="N64" t="n">
        <v>102.55</v>
      </c>
      <c r="O64" t="n">
        <v>41042.02</v>
      </c>
      <c r="P64" t="n">
        <v>205.42</v>
      </c>
      <c r="Q64" t="n">
        <v>460.69</v>
      </c>
      <c r="R64" t="n">
        <v>48.79</v>
      </c>
      <c r="S64" t="n">
        <v>32.19</v>
      </c>
      <c r="T64" t="n">
        <v>4385.96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194.0967993239967</v>
      </c>
      <c r="AB64" t="n">
        <v>265.5718037814141</v>
      </c>
      <c r="AC64" t="n">
        <v>240.2260035609612</v>
      </c>
      <c r="AD64" t="n">
        <v>194096.7993239968</v>
      </c>
      <c r="AE64" t="n">
        <v>265571.8037814141</v>
      </c>
      <c r="AF64" t="n">
        <v>5.618184906472079e-06</v>
      </c>
      <c r="AG64" t="n">
        <v>4.438657407407407</v>
      </c>
      <c r="AH64" t="n">
        <v>240226.0035609612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6.5187</v>
      </c>
      <c r="E65" t="n">
        <v>15.34</v>
      </c>
      <c r="F65" t="n">
        <v>11.79</v>
      </c>
      <c r="G65" t="n">
        <v>70.73</v>
      </c>
      <c r="H65" t="n">
        <v>0.9</v>
      </c>
      <c r="I65" t="n">
        <v>10</v>
      </c>
      <c r="J65" t="n">
        <v>331.46</v>
      </c>
      <c r="K65" t="n">
        <v>61.82</v>
      </c>
      <c r="L65" t="n">
        <v>16.75</v>
      </c>
      <c r="M65" t="n">
        <v>8</v>
      </c>
      <c r="N65" t="n">
        <v>102.89</v>
      </c>
      <c r="O65" t="n">
        <v>41114.63</v>
      </c>
      <c r="P65" t="n">
        <v>205</v>
      </c>
      <c r="Q65" t="n">
        <v>460.69</v>
      </c>
      <c r="R65" t="n">
        <v>48.66</v>
      </c>
      <c r="S65" t="n">
        <v>32.19</v>
      </c>
      <c r="T65" t="n">
        <v>4323.21</v>
      </c>
      <c r="U65" t="n">
        <v>0.66</v>
      </c>
      <c r="V65" t="n">
        <v>0.76</v>
      </c>
      <c r="W65" t="n">
        <v>1.47</v>
      </c>
      <c r="X65" t="n">
        <v>0.25</v>
      </c>
      <c r="Y65" t="n">
        <v>1</v>
      </c>
      <c r="Z65" t="n">
        <v>10</v>
      </c>
      <c r="AA65" t="n">
        <v>193.9270648776048</v>
      </c>
      <c r="AB65" t="n">
        <v>265.3395656237054</v>
      </c>
      <c r="AC65" t="n">
        <v>240.0159298870759</v>
      </c>
      <c r="AD65" t="n">
        <v>193927.0648776048</v>
      </c>
      <c r="AE65" t="n">
        <v>265339.5656237054</v>
      </c>
      <c r="AF65" t="n">
        <v>5.618960684559137e-06</v>
      </c>
      <c r="AG65" t="n">
        <v>4.438657407407407</v>
      </c>
      <c r="AH65" t="n">
        <v>240015.9298870759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6.5143</v>
      </c>
      <c r="E66" t="n">
        <v>15.35</v>
      </c>
      <c r="F66" t="n">
        <v>11.8</v>
      </c>
      <c r="G66" t="n">
        <v>70.79000000000001</v>
      </c>
      <c r="H66" t="n">
        <v>0.91</v>
      </c>
      <c r="I66" t="n">
        <v>10</v>
      </c>
      <c r="J66" t="n">
        <v>332.05</v>
      </c>
      <c r="K66" t="n">
        <v>61.82</v>
      </c>
      <c r="L66" t="n">
        <v>17</v>
      </c>
      <c r="M66" t="n">
        <v>8</v>
      </c>
      <c r="N66" t="n">
        <v>103.23</v>
      </c>
      <c r="O66" t="n">
        <v>41187.41</v>
      </c>
      <c r="P66" t="n">
        <v>205.05</v>
      </c>
      <c r="Q66" t="n">
        <v>460.69</v>
      </c>
      <c r="R66" t="n">
        <v>49.08</v>
      </c>
      <c r="S66" t="n">
        <v>32.19</v>
      </c>
      <c r="T66" t="n">
        <v>4534.54</v>
      </c>
      <c r="U66" t="n">
        <v>0.66</v>
      </c>
      <c r="V66" t="n">
        <v>0.76</v>
      </c>
      <c r="W66" t="n">
        <v>1.46</v>
      </c>
      <c r="X66" t="n">
        <v>0.26</v>
      </c>
      <c r="Y66" t="n">
        <v>1</v>
      </c>
      <c r="Z66" t="n">
        <v>10</v>
      </c>
      <c r="AA66" t="n">
        <v>194.0342743717589</v>
      </c>
      <c r="AB66" t="n">
        <v>265.4862543833561</v>
      </c>
      <c r="AC66" t="n">
        <v>240.1486188773845</v>
      </c>
      <c r="AD66" t="n">
        <v>194034.2743717589</v>
      </c>
      <c r="AE66" t="n">
        <v>265486.2543833561</v>
      </c>
      <c r="AF66" t="n">
        <v>5.615167991689077e-06</v>
      </c>
      <c r="AG66" t="n">
        <v>4.441550925925926</v>
      </c>
      <c r="AH66" t="n">
        <v>240148.6188773845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6.5173</v>
      </c>
      <c r="E67" t="n">
        <v>15.34</v>
      </c>
      <c r="F67" t="n">
        <v>11.79</v>
      </c>
      <c r="G67" t="n">
        <v>70.75</v>
      </c>
      <c r="H67" t="n">
        <v>0.92</v>
      </c>
      <c r="I67" t="n">
        <v>10</v>
      </c>
      <c r="J67" t="n">
        <v>332.64</v>
      </c>
      <c r="K67" t="n">
        <v>61.82</v>
      </c>
      <c r="L67" t="n">
        <v>17.25</v>
      </c>
      <c r="M67" t="n">
        <v>8</v>
      </c>
      <c r="N67" t="n">
        <v>103.57</v>
      </c>
      <c r="O67" t="n">
        <v>41260.35</v>
      </c>
      <c r="P67" t="n">
        <v>205.11</v>
      </c>
      <c r="Q67" t="n">
        <v>460.69</v>
      </c>
      <c r="R67" t="n">
        <v>48.88</v>
      </c>
      <c r="S67" t="n">
        <v>32.19</v>
      </c>
      <c r="T67" t="n">
        <v>4430.34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193.9894789736521</v>
      </c>
      <c r="AB67" t="n">
        <v>265.4249633434329</v>
      </c>
      <c r="AC67" t="n">
        <v>240.093177368289</v>
      </c>
      <c r="AD67" t="n">
        <v>193989.4789736521</v>
      </c>
      <c r="AE67" t="n">
        <v>265424.9633434329</v>
      </c>
      <c r="AF67" t="n">
        <v>5.617753918645936e-06</v>
      </c>
      <c r="AG67" t="n">
        <v>4.438657407407407</v>
      </c>
      <c r="AH67" t="n">
        <v>240093.177368289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6.5108</v>
      </c>
      <c r="E68" t="n">
        <v>15.36</v>
      </c>
      <c r="F68" t="n">
        <v>11.81</v>
      </c>
      <c r="G68" t="n">
        <v>70.84</v>
      </c>
      <c r="H68" t="n">
        <v>0.9399999999999999</v>
      </c>
      <c r="I68" t="n">
        <v>10</v>
      </c>
      <c r="J68" t="n">
        <v>333.24</v>
      </c>
      <c r="K68" t="n">
        <v>61.82</v>
      </c>
      <c r="L68" t="n">
        <v>17.5</v>
      </c>
      <c r="M68" t="n">
        <v>8</v>
      </c>
      <c r="N68" t="n">
        <v>103.92</v>
      </c>
      <c r="O68" t="n">
        <v>41333.46</v>
      </c>
      <c r="P68" t="n">
        <v>205.08</v>
      </c>
      <c r="Q68" t="n">
        <v>460.7</v>
      </c>
      <c r="R68" t="n">
        <v>49.2</v>
      </c>
      <c r="S68" t="n">
        <v>32.19</v>
      </c>
      <c r="T68" t="n">
        <v>4591.79</v>
      </c>
      <c r="U68" t="n">
        <v>0.65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194.1202751960964</v>
      </c>
      <c r="AB68" t="n">
        <v>265.6039245053032</v>
      </c>
      <c r="AC68" t="n">
        <v>240.255058728044</v>
      </c>
      <c r="AD68" t="n">
        <v>194120.2751960964</v>
      </c>
      <c r="AE68" t="n">
        <v>265603.9245053032</v>
      </c>
      <c r="AF68" t="n">
        <v>5.612151076906075e-06</v>
      </c>
      <c r="AG68" t="n">
        <v>4.444444444444445</v>
      </c>
      <c r="AH68" t="n">
        <v>240255.058728044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6.5173</v>
      </c>
      <c r="E69" t="n">
        <v>15.34</v>
      </c>
      <c r="F69" t="n">
        <v>11.79</v>
      </c>
      <c r="G69" t="n">
        <v>70.75</v>
      </c>
      <c r="H69" t="n">
        <v>0.95</v>
      </c>
      <c r="I69" t="n">
        <v>10</v>
      </c>
      <c r="J69" t="n">
        <v>333.83</v>
      </c>
      <c r="K69" t="n">
        <v>61.82</v>
      </c>
      <c r="L69" t="n">
        <v>17.75</v>
      </c>
      <c r="M69" t="n">
        <v>8</v>
      </c>
      <c r="N69" t="n">
        <v>104.26</v>
      </c>
      <c r="O69" t="n">
        <v>41406.86</v>
      </c>
      <c r="P69" t="n">
        <v>204.47</v>
      </c>
      <c r="Q69" t="n">
        <v>460.69</v>
      </c>
      <c r="R69" t="n">
        <v>48.88</v>
      </c>
      <c r="S69" t="n">
        <v>32.19</v>
      </c>
      <c r="T69" t="n">
        <v>4431.94</v>
      </c>
      <c r="U69" t="n">
        <v>0.66</v>
      </c>
      <c r="V69" t="n">
        <v>0.76</v>
      </c>
      <c r="W69" t="n">
        <v>1.46</v>
      </c>
      <c r="X69" t="n">
        <v>0.26</v>
      </c>
      <c r="Y69" t="n">
        <v>1</v>
      </c>
      <c r="Z69" t="n">
        <v>10</v>
      </c>
      <c r="AA69" t="n">
        <v>193.7519672922398</v>
      </c>
      <c r="AB69" t="n">
        <v>265.0999893826489</v>
      </c>
      <c r="AC69" t="n">
        <v>239.7992184662183</v>
      </c>
      <c r="AD69" t="n">
        <v>193751.9672922398</v>
      </c>
      <c r="AE69" t="n">
        <v>265099.9893826489</v>
      </c>
      <c r="AF69" t="n">
        <v>5.617753918645936e-06</v>
      </c>
      <c r="AG69" t="n">
        <v>4.438657407407407</v>
      </c>
      <c r="AH69" t="n">
        <v>239799.2184662183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6.5152</v>
      </c>
      <c r="E70" t="n">
        <v>15.35</v>
      </c>
      <c r="F70" t="n">
        <v>11.8</v>
      </c>
      <c r="G70" t="n">
        <v>70.78</v>
      </c>
      <c r="H70" t="n">
        <v>0.96</v>
      </c>
      <c r="I70" t="n">
        <v>10</v>
      </c>
      <c r="J70" t="n">
        <v>334.43</v>
      </c>
      <c r="K70" t="n">
        <v>61.82</v>
      </c>
      <c r="L70" t="n">
        <v>18</v>
      </c>
      <c r="M70" t="n">
        <v>8</v>
      </c>
      <c r="N70" t="n">
        <v>104.61</v>
      </c>
      <c r="O70" t="n">
        <v>41480.31</v>
      </c>
      <c r="P70" t="n">
        <v>203.86</v>
      </c>
      <c r="Q70" t="n">
        <v>460.69</v>
      </c>
      <c r="R70" t="n">
        <v>49.02</v>
      </c>
      <c r="S70" t="n">
        <v>32.19</v>
      </c>
      <c r="T70" t="n">
        <v>4501.26</v>
      </c>
      <c r="U70" t="n">
        <v>0.66</v>
      </c>
      <c r="V70" t="n">
        <v>0.76</v>
      </c>
      <c r="W70" t="n">
        <v>1.46</v>
      </c>
      <c r="X70" t="n">
        <v>0.26</v>
      </c>
      <c r="Y70" t="n">
        <v>1</v>
      </c>
      <c r="Z70" t="n">
        <v>10</v>
      </c>
      <c r="AA70" t="n">
        <v>193.578609032665</v>
      </c>
      <c r="AB70" t="n">
        <v>264.8627929638722</v>
      </c>
      <c r="AC70" t="n">
        <v>239.5846597407423</v>
      </c>
      <c r="AD70" t="n">
        <v>193578.609032665</v>
      </c>
      <c r="AE70" t="n">
        <v>264862.7929638722</v>
      </c>
      <c r="AF70" t="n">
        <v>5.615943769776135e-06</v>
      </c>
      <c r="AG70" t="n">
        <v>4.441550925925926</v>
      </c>
      <c r="AH70" t="n">
        <v>239584.6597407423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6.5618</v>
      </c>
      <c r="E71" t="n">
        <v>15.24</v>
      </c>
      <c r="F71" t="n">
        <v>11.74</v>
      </c>
      <c r="G71" t="n">
        <v>78.28</v>
      </c>
      <c r="H71" t="n">
        <v>0.97</v>
      </c>
      <c r="I71" t="n">
        <v>9</v>
      </c>
      <c r="J71" t="n">
        <v>335.02</v>
      </c>
      <c r="K71" t="n">
        <v>61.82</v>
      </c>
      <c r="L71" t="n">
        <v>18.25</v>
      </c>
      <c r="M71" t="n">
        <v>7</v>
      </c>
      <c r="N71" t="n">
        <v>104.95</v>
      </c>
      <c r="O71" t="n">
        <v>41553.93</v>
      </c>
      <c r="P71" t="n">
        <v>202.82</v>
      </c>
      <c r="Q71" t="n">
        <v>460.69</v>
      </c>
      <c r="R71" t="n">
        <v>47.33</v>
      </c>
      <c r="S71" t="n">
        <v>32.19</v>
      </c>
      <c r="T71" t="n">
        <v>3660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192.3602969471208</v>
      </c>
      <c r="AB71" t="n">
        <v>263.1958446202956</v>
      </c>
      <c r="AC71" t="n">
        <v>238.0768026074994</v>
      </c>
      <c r="AD71" t="n">
        <v>192360.2969471208</v>
      </c>
      <c r="AE71" t="n">
        <v>263195.8446202956</v>
      </c>
      <c r="AF71" t="n">
        <v>5.656111835172678e-06</v>
      </c>
      <c r="AG71" t="n">
        <v>4.409722222222222</v>
      </c>
      <c r="AH71" t="n">
        <v>238076.8026074994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6.555</v>
      </c>
      <c r="E72" t="n">
        <v>15.26</v>
      </c>
      <c r="F72" t="n">
        <v>11.76</v>
      </c>
      <c r="G72" t="n">
        <v>78.39</v>
      </c>
      <c r="H72" t="n">
        <v>0.98</v>
      </c>
      <c r="I72" t="n">
        <v>9</v>
      </c>
      <c r="J72" t="n">
        <v>335.62</v>
      </c>
      <c r="K72" t="n">
        <v>61.82</v>
      </c>
      <c r="L72" t="n">
        <v>18.5</v>
      </c>
      <c r="M72" t="n">
        <v>7</v>
      </c>
      <c r="N72" t="n">
        <v>105.3</v>
      </c>
      <c r="O72" t="n">
        <v>41627.72</v>
      </c>
      <c r="P72" t="n">
        <v>203.2</v>
      </c>
      <c r="Q72" t="n">
        <v>460.72</v>
      </c>
      <c r="R72" t="n">
        <v>47.77</v>
      </c>
      <c r="S72" t="n">
        <v>32.19</v>
      </c>
      <c r="T72" t="n">
        <v>3879.97</v>
      </c>
      <c r="U72" t="n">
        <v>0.67</v>
      </c>
      <c r="V72" t="n">
        <v>0.76</v>
      </c>
      <c r="W72" t="n">
        <v>1.46</v>
      </c>
      <c r="X72" t="n">
        <v>0.22</v>
      </c>
      <c r="Y72" t="n">
        <v>1</v>
      </c>
      <c r="Z72" t="n">
        <v>10</v>
      </c>
      <c r="AA72" t="n">
        <v>192.6444050200125</v>
      </c>
      <c r="AB72" t="n">
        <v>263.5845738195894</v>
      </c>
      <c r="AC72" t="n">
        <v>238.4284320375976</v>
      </c>
      <c r="AD72" t="n">
        <v>192644.4050200125</v>
      </c>
      <c r="AE72" t="n">
        <v>263584.5738195894</v>
      </c>
      <c r="AF72" t="n">
        <v>5.650250400737132e-06</v>
      </c>
      <c r="AG72" t="n">
        <v>4.41550925925926</v>
      </c>
      <c r="AH72" t="n">
        <v>238428.4320375976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6.5565</v>
      </c>
      <c r="E73" t="n">
        <v>15.25</v>
      </c>
      <c r="F73" t="n">
        <v>11.75</v>
      </c>
      <c r="G73" t="n">
        <v>78.36</v>
      </c>
      <c r="H73" t="n">
        <v>0.99</v>
      </c>
      <c r="I73" t="n">
        <v>9</v>
      </c>
      <c r="J73" t="n">
        <v>336.22</v>
      </c>
      <c r="K73" t="n">
        <v>61.82</v>
      </c>
      <c r="L73" t="n">
        <v>18.75</v>
      </c>
      <c r="M73" t="n">
        <v>7</v>
      </c>
      <c r="N73" t="n">
        <v>105.65</v>
      </c>
      <c r="O73" t="n">
        <v>41701.68</v>
      </c>
      <c r="P73" t="n">
        <v>203.51</v>
      </c>
      <c r="Q73" t="n">
        <v>460.71</v>
      </c>
      <c r="R73" t="n">
        <v>47.57</v>
      </c>
      <c r="S73" t="n">
        <v>32.19</v>
      </c>
      <c r="T73" t="n">
        <v>3781.63</v>
      </c>
      <c r="U73" t="n">
        <v>0.68</v>
      </c>
      <c r="V73" t="n">
        <v>0.76</v>
      </c>
      <c r="W73" t="n">
        <v>1.46</v>
      </c>
      <c r="X73" t="n">
        <v>0.22</v>
      </c>
      <c r="Y73" t="n">
        <v>1</v>
      </c>
      <c r="Z73" t="n">
        <v>10</v>
      </c>
      <c r="AA73" t="n">
        <v>192.7154389783671</v>
      </c>
      <c r="AB73" t="n">
        <v>263.6817656152071</v>
      </c>
      <c r="AC73" t="n">
        <v>238.5163479846512</v>
      </c>
      <c r="AD73" t="n">
        <v>192715.4389783671</v>
      </c>
      <c r="AE73" t="n">
        <v>263681.7656152071</v>
      </c>
      <c r="AF73" t="n">
        <v>5.651543364215562e-06</v>
      </c>
      <c r="AG73" t="n">
        <v>4.412615740740741</v>
      </c>
      <c r="AH73" t="n">
        <v>238516.3479846512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6.555</v>
      </c>
      <c r="E74" t="n">
        <v>15.26</v>
      </c>
      <c r="F74" t="n">
        <v>11.76</v>
      </c>
      <c r="G74" t="n">
        <v>78.39</v>
      </c>
      <c r="H74" t="n">
        <v>1.01</v>
      </c>
      <c r="I74" t="n">
        <v>9</v>
      </c>
      <c r="J74" t="n">
        <v>336.82</v>
      </c>
      <c r="K74" t="n">
        <v>61.82</v>
      </c>
      <c r="L74" t="n">
        <v>19</v>
      </c>
      <c r="M74" t="n">
        <v>7</v>
      </c>
      <c r="N74" t="n">
        <v>106</v>
      </c>
      <c r="O74" t="n">
        <v>41775.82</v>
      </c>
      <c r="P74" t="n">
        <v>203.55</v>
      </c>
      <c r="Q74" t="n">
        <v>460.69</v>
      </c>
      <c r="R74" t="n">
        <v>47.69</v>
      </c>
      <c r="S74" t="n">
        <v>32.19</v>
      </c>
      <c r="T74" t="n">
        <v>3841.11</v>
      </c>
      <c r="U74" t="n">
        <v>0.67</v>
      </c>
      <c r="V74" t="n">
        <v>0.76</v>
      </c>
      <c r="W74" t="n">
        <v>1.47</v>
      </c>
      <c r="X74" t="n">
        <v>0.22</v>
      </c>
      <c r="Y74" t="n">
        <v>1</v>
      </c>
      <c r="Z74" t="n">
        <v>10</v>
      </c>
      <c r="AA74" t="n">
        <v>192.7735471844967</v>
      </c>
      <c r="AB74" t="n">
        <v>263.7612718263867</v>
      </c>
      <c r="AC74" t="n">
        <v>238.5882662346234</v>
      </c>
      <c r="AD74" t="n">
        <v>192773.5471844967</v>
      </c>
      <c r="AE74" t="n">
        <v>263761.2718263867</v>
      </c>
      <c r="AF74" t="n">
        <v>5.650250400737132e-06</v>
      </c>
      <c r="AG74" t="n">
        <v>4.41550925925926</v>
      </c>
      <c r="AH74" t="n">
        <v>238588.2662346234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6.5507</v>
      </c>
      <c r="E75" t="n">
        <v>15.27</v>
      </c>
      <c r="F75" t="n">
        <v>11.77</v>
      </c>
      <c r="G75" t="n">
        <v>78.45999999999999</v>
      </c>
      <c r="H75" t="n">
        <v>1.02</v>
      </c>
      <c r="I75" t="n">
        <v>9</v>
      </c>
      <c r="J75" t="n">
        <v>337.43</v>
      </c>
      <c r="K75" t="n">
        <v>61.82</v>
      </c>
      <c r="L75" t="n">
        <v>19.25</v>
      </c>
      <c r="M75" t="n">
        <v>7</v>
      </c>
      <c r="N75" t="n">
        <v>106.35</v>
      </c>
      <c r="O75" t="n">
        <v>41850.13</v>
      </c>
      <c r="P75" t="n">
        <v>203.86</v>
      </c>
      <c r="Q75" t="n">
        <v>460.72</v>
      </c>
      <c r="R75" t="n">
        <v>48.27</v>
      </c>
      <c r="S75" t="n">
        <v>32.19</v>
      </c>
      <c r="T75" t="n">
        <v>4134.55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192.9738665080629</v>
      </c>
      <c r="AB75" t="n">
        <v>264.0353575623546</v>
      </c>
      <c r="AC75" t="n">
        <v>238.8361936126325</v>
      </c>
      <c r="AD75" t="n">
        <v>192973.8665080629</v>
      </c>
      <c r="AE75" t="n">
        <v>264035.3575623546</v>
      </c>
      <c r="AF75" t="n">
        <v>5.646543905432301e-06</v>
      </c>
      <c r="AG75" t="n">
        <v>4.418402777777778</v>
      </c>
      <c r="AH75" t="n">
        <v>238836.1936126325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6.5502</v>
      </c>
      <c r="E76" t="n">
        <v>15.27</v>
      </c>
      <c r="F76" t="n">
        <v>11.77</v>
      </c>
      <c r="G76" t="n">
        <v>78.45999999999999</v>
      </c>
      <c r="H76" t="n">
        <v>1.03</v>
      </c>
      <c r="I76" t="n">
        <v>9</v>
      </c>
      <c r="J76" t="n">
        <v>338.03</v>
      </c>
      <c r="K76" t="n">
        <v>61.82</v>
      </c>
      <c r="L76" t="n">
        <v>19.5</v>
      </c>
      <c r="M76" t="n">
        <v>7</v>
      </c>
      <c r="N76" t="n">
        <v>106.71</v>
      </c>
      <c r="O76" t="n">
        <v>41924.62</v>
      </c>
      <c r="P76" t="n">
        <v>204.12</v>
      </c>
      <c r="Q76" t="n">
        <v>460.69</v>
      </c>
      <c r="R76" t="n">
        <v>48.12</v>
      </c>
      <c r="S76" t="n">
        <v>32.19</v>
      </c>
      <c r="T76" t="n">
        <v>4055.29</v>
      </c>
      <c r="U76" t="n">
        <v>0.67</v>
      </c>
      <c r="V76" t="n">
        <v>0.76</v>
      </c>
      <c r="W76" t="n">
        <v>1.46</v>
      </c>
      <c r="X76" t="n">
        <v>0.24</v>
      </c>
      <c r="Y76" t="n">
        <v>1</v>
      </c>
      <c r="Z76" t="n">
        <v>10</v>
      </c>
      <c r="AA76" t="n">
        <v>193.0774708434908</v>
      </c>
      <c r="AB76" t="n">
        <v>264.1771135847878</v>
      </c>
      <c r="AC76" t="n">
        <v>238.9644206392404</v>
      </c>
      <c r="AD76" t="n">
        <v>193077.4708434908</v>
      </c>
      <c r="AE76" t="n">
        <v>264177.1135847878</v>
      </c>
      <c r="AF76" t="n">
        <v>5.646112917606157e-06</v>
      </c>
      <c r="AG76" t="n">
        <v>4.418402777777778</v>
      </c>
      <c r="AH76" t="n">
        <v>238964.4206392404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6.5542</v>
      </c>
      <c r="E77" t="n">
        <v>15.26</v>
      </c>
      <c r="F77" t="n">
        <v>11.76</v>
      </c>
      <c r="G77" t="n">
        <v>78.40000000000001</v>
      </c>
      <c r="H77" t="n">
        <v>1.04</v>
      </c>
      <c r="I77" t="n">
        <v>9</v>
      </c>
      <c r="J77" t="n">
        <v>338.63</v>
      </c>
      <c r="K77" t="n">
        <v>61.82</v>
      </c>
      <c r="L77" t="n">
        <v>19.75</v>
      </c>
      <c r="M77" t="n">
        <v>7</v>
      </c>
      <c r="N77" t="n">
        <v>107.06</v>
      </c>
      <c r="O77" t="n">
        <v>41999.28</v>
      </c>
      <c r="P77" t="n">
        <v>203.28</v>
      </c>
      <c r="Q77" t="n">
        <v>460.69</v>
      </c>
      <c r="R77" t="n">
        <v>47.85</v>
      </c>
      <c r="S77" t="n">
        <v>32.19</v>
      </c>
      <c r="T77" t="n">
        <v>3921.4</v>
      </c>
      <c r="U77" t="n">
        <v>0.67</v>
      </c>
      <c r="V77" t="n">
        <v>0.76</v>
      </c>
      <c r="W77" t="n">
        <v>1.46</v>
      </c>
      <c r="X77" t="n">
        <v>0.23</v>
      </c>
      <c r="Y77" t="n">
        <v>1</v>
      </c>
      <c r="Z77" t="n">
        <v>10</v>
      </c>
      <c r="AA77" t="n">
        <v>192.6860389656987</v>
      </c>
      <c r="AB77" t="n">
        <v>263.6415392208371</v>
      </c>
      <c r="AC77" t="n">
        <v>238.4799607409018</v>
      </c>
      <c r="AD77" t="n">
        <v>192686.0389656987</v>
      </c>
      <c r="AE77" t="n">
        <v>263641.5392208371</v>
      </c>
      <c r="AF77" t="n">
        <v>5.649560820215304e-06</v>
      </c>
      <c r="AG77" t="n">
        <v>4.41550925925926</v>
      </c>
      <c r="AH77" t="n">
        <v>238479.9607409018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6.5512</v>
      </c>
      <c r="E78" t="n">
        <v>15.26</v>
      </c>
      <c r="F78" t="n">
        <v>11.77</v>
      </c>
      <c r="G78" t="n">
        <v>78.45</v>
      </c>
      <c r="H78" t="n">
        <v>1.05</v>
      </c>
      <c r="I78" t="n">
        <v>9</v>
      </c>
      <c r="J78" t="n">
        <v>339.24</v>
      </c>
      <c r="K78" t="n">
        <v>61.82</v>
      </c>
      <c r="L78" t="n">
        <v>20</v>
      </c>
      <c r="M78" t="n">
        <v>7</v>
      </c>
      <c r="N78" t="n">
        <v>107.42</v>
      </c>
      <c r="O78" t="n">
        <v>42074.12</v>
      </c>
      <c r="P78" t="n">
        <v>202.99</v>
      </c>
      <c r="Q78" t="n">
        <v>460.73</v>
      </c>
      <c r="R78" t="n">
        <v>48.1</v>
      </c>
      <c r="S78" t="n">
        <v>32.19</v>
      </c>
      <c r="T78" t="n">
        <v>4046.34</v>
      </c>
      <c r="U78" t="n">
        <v>0.67</v>
      </c>
      <c r="V78" t="n">
        <v>0.76</v>
      </c>
      <c r="W78" t="n">
        <v>1.46</v>
      </c>
      <c r="X78" t="n">
        <v>0.23</v>
      </c>
      <c r="Y78" t="n">
        <v>1</v>
      </c>
      <c r="Z78" t="n">
        <v>10</v>
      </c>
      <c r="AA78" t="n">
        <v>192.6450710886544</v>
      </c>
      <c r="AB78" t="n">
        <v>263.5854851640901</v>
      </c>
      <c r="AC78" t="n">
        <v>238.4292564046582</v>
      </c>
      <c r="AD78" t="n">
        <v>192645.0710886544</v>
      </c>
      <c r="AE78" t="n">
        <v>263585.4851640901</v>
      </c>
      <c r="AF78" t="n">
        <v>5.646974893258443e-06</v>
      </c>
      <c r="AG78" t="n">
        <v>4.41550925925926</v>
      </c>
      <c r="AH78" t="n">
        <v>238429.2564046583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6.5511</v>
      </c>
      <c r="E79" t="n">
        <v>15.26</v>
      </c>
      <c r="F79" t="n">
        <v>11.77</v>
      </c>
      <c r="G79" t="n">
        <v>78.45</v>
      </c>
      <c r="H79" t="n">
        <v>1.06</v>
      </c>
      <c r="I79" t="n">
        <v>9</v>
      </c>
      <c r="J79" t="n">
        <v>339.85</v>
      </c>
      <c r="K79" t="n">
        <v>61.82</v>
      </c>
      <c r="L79" t="n">
        <v>20.25</v>
      </c>
      <c r="M79" t="n">
        <v>7</v>
      </c>
      <c r="N79" t="n">
        <v>107.78</v>
      </c>
      <c r="O79" t="n">
        <v>42149.15</v>
      </c>
      <c r="P79" t="n">
        <v>203.13</v>
      </c>
      <c r="Q79" t="n">
        <v>460.7</v>
      </c>
      <c r="R79" t="n">
        <v>48.17</v>
      </c>
      <c r="S79" t="n">
        <v>32.19</v>
      </c>
      <c r="T79" t="n">
        <v>4081.99</v>
      </c>
      <c r="U79" t="n">
        <v>0.67</v>
      </c>
      <c r="V79" t="n">
        <v>0.76</v>
      </c>
      <c r="W79" t="n">
        <v>1.46</v>
      </c>
      <c r="X79" t="n">
        <v>0.23</v>
      </c>
      <c r="Y79" t="n">
        <v>1</v>
      </c>
      <c r="Z79" t="n">
        <v>10</v>
      </c>
      <c r="AA79" t="n">
        <v>192.6982734501229</v>
      </c>
      <c r="AB79" t="n">
        <v>263.6582789821738</v>
      </c>
      <c r="AC79" t="n">
        <v>238.4951028829108</v>
      </c>
      <c r="AD79" t="n">
        <v>192698.2734501229</v>
      </c>
      <c r="AE79" t="n">
        <v>263658.2789821738</v>
      </c>
      <c r="AF79" t="n">
        <v>5.646888695693215e-06</v>
      </c>
      <c r="AG79" t="n">
        <v>4.41550925925926</v>
      </c>
      <c r="AH79" t="n">
        <v>238495.1028829108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6.5534</v>
      </c>
      <c r="E80" t="n">
        <v>15.26</v>
      </c>
      <c r="F80" t="n">
        <v>11.76</v>
      </c>
      <c r="G80" t="n">
        <v>78.41</v>
      </c>
      <c r="H80" t="n">
        <v>1.07</v>
      </c>
      <c r="I80" t="n">
        <v>9</v>
      </c>
      <c r="J80" t="n">
        <v>340.46</v>
      </c>
      <c r="K80" t="n">
        <v>61.82</v>
      </c>
      <c r="L80" t="n">
        <v>20.5</v>
      </c>
      <c r="M80" t="n">
        <v>7</v>
      </c>
      <c r="N80" t="n">
        <v>108.14</v>
      </c>
      <c r="O80" t="n">
        <v>42224.35</v>
      </c>
      <c r="P80" t="n">
        <v>202.58</v>
      </c>
      <c r="Q80" t="n">
        <v>460.69</v>
      </c>
      <c r="R80" t="n">
        <v>47.91</v>
      </c>
      <c r="S80" t="n">
        <v>32.19</v>
      </c>
      <c r="T80" t="n">
        <v>3950.89</v>
      </c>
      <c r="U80" t="n">
        <v>0.67</v>
      </c>
      <c r="V80" t="n">
        <v>0.76</v>
      </c>
      <c r="W80" t="n">
        <v>1.46</v>
      </c>
      <c r="X80" t="n">
        <v>0.23</v>
      </c>
      <c r="Y80" t="n">
        <v>1</v>
      </c>
      <c r="Z80" t="n">
        <v>10</v>
      </c>
      <c r="AA80" t="n">
        <v>192.4398102718034</v>
      </c>
      <c r="AB80" t="n">
        <v>263.3046382590065</v>
      </c>
      <c r="AC80" t="n">
        <v>238.1752131340246</v>
      </c>
      <c r="AD80" t="n">
        <v>192439.8102718034</v>
      </c>
      <c r="AE80" t="n">
        <v>263304.6382590065</v>
      </c>
      <c r="AF80" t="n">
        <v>5.648871239693473e-06</v>
      </c>
      <c r="AG80" t="n">
        <v>4.41550925925926</v>
      </c>
      <c r="AH80" t="n">
        <v>238175.2131340246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6.5922</v>
      </c>
      <c r="E81" t="n">
        <v>15.17</v>
      </c>
      <c r="F81" t="n">
        <v>11.73</v>
      </c>
      <c r="G81" t="n">
        <v>87.95999999999999</v>
      </c>
      <c r="H81" t="n">
        <v>1.08</v>
      </c>
      <c r="I81" t="n">
        <v>8</v>
      </c>
      <c r="J81" t="n">
        <v>341.07</v>
      </c>
      <c r="K81" t="n">
        <v>61.82</v>
      </c>
      <c r="L81" t="n">
        <v>20.75</v>
      </c>
      <c r="M81" t="n">
        <v>6</v>
      </c>
      <c r="N81" t="n">
        <v>108.5</v>
      </c>
      <c r="O81" t="n">
        <v>42299.74</v>
      </c>
      <c r="P81" t="n">
        <v>201.55</v>
      </c>
      <c r="Q81" t="n">
        <v>460.69</v>
      </c>
      <c r="R81" t="n">
        <v>46.66</v>
      </c>
      <c r="S81" t="n">
        <v>32.19</v>
      </c>
      <c r="T81" t="n">
        <v>3333.77</v>
      </c>
      <c r="U81" t="n">
        <v>0.6899999999999999</v>
      </c>
      <c r="V81" t="n">
        <v>0.76</v>
      </c>
      <c r="W81" t="n">
        <v>1.46</v>
      </c>
      <c r="X81" t="n">
        <v>0.19</v>
      </c>
      <c r="Y81" t="n">
        <v>1</v>
      </c>
      <c r="Z81" t="n">
        <v>10</v>
      </c>
      <c r="AA81" t="n">
        <v>191.4175329453062</v>
      </c>
      <c r="AB81" t="n">
        <v>261.9059133212011</v>
      </c>
      <c r="AC81" t="n">
        <v>236.9099805411602</v>
      </c>
      <c r="AD81" t="n">
        <v>191417.5329453062</v>
      </c>
      <c r="AE81" t="n">
        <v>261905.9133212011</v>
      </c>
      <c r="AF81" t="n">
        <v>5.682315895002185e-06</v>
      </c>
      <c r="AG81" t="n">
        <v>4.389467592592593</v>
      </c>
      <c r="AH81" t="n">
        <v>236909.9805411602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6.5871</v>
      </c>
      <c r="E82" t="n">
        <v>15.18</v>
      </c>
      <c r="F82" t="n">
        <v>11.74</v>
      </c>
      <c r="G82" t="n">
        <v>88.05</v>
      </c>
      <c r="H82" t="n">
        <v>1.1</v>
      </c>
      <c r="I82" t="n">
        <v>8</v>
      </c>
      <c r="J82" t="n">
        <v>341.68</v>
      </c>
      <c r="K82" t="n">
        <v>61.82</v>
      </c>
      <c r="L82" t="n">
        <v>21</v>
      </c>
      <c r="M82" t="n">
        <v>6</v>
      </c>
      <c r="N82" t="n">
        <v>108.86</v>
      </c>
      <c r="O82" t="n">
        <v>42375.31</v>
      </c>
      <c r="P82" t="n">
        <v>201.86</v>
      </c>
      <c r="Q82" t="n">
        <v>460.74</v>
      </c>
      <c r="R82" t="n">
        <v>47.18</v>
      </c>
      <c r="S82" t="n">
        <v>32.19</v>
      </c>
      <c r="T82" t="n">
        <v>3592.18</v>
      </c>
      <c r="U82" t="n">
        <v>0.68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191.6277627551852</v>
      </c>
      <c r="AB82" t="n">
        <v>262.1935590217621</v>
      </c>
      <c r="AC82" t="n">
        <v>237.170173739773</v>
      </c>
      <c r="AD82" t="n">
        <v>191627.7627551852</v>
      </c>
      <c r="AE82" t="n">
        <v>262193.5590217621</v>
      </c>
      <c r="AF82" t="n">
        <v>5.677919819175525e-06</v>
      </c>
      <c r="AG82" t="n">
        <v>4.392361111111112</v>
      </c>
      <c r="AH82" t="n">
        <v>237170.173739773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6.5935</v>
      </c>
      <c r="E83" t="n">
        <v>15.17</v>
      </c>
      <c r="F83" t="n">
        <v>11.72</v>
      </c>
      <c r="G83" t="n">
        <v>87.94</v>
      </c>
      <c r="H83" t="n">
        <v>1.11</v>
      </c>
      <c r="I83" t="n">
        <v>8</v>
      </c>
      <c r="J83" t="n">
        <v>342.3</v>
      </c>
      <c r="K83" t="n">
        <v>61.82</v>
      </c>
      <c r="L83" t="n">
        <v>21.25</v>
      </c>
      <c r="M83" t="n">
        <v>6</v>
      </c>
      <c r="N83" t="n">
        <v>109.23</v>
      </c>
      <c r="O83" t="n">
        <v>42451.07</v>
      </c>
      <c r="P83" t="n">
        <v>201.56</v>
      </c>
      <c r="Q83" t="n">
        <v>460.7</v>
      </c>
      <c r="R83" t="n">
        <v>46.73</v>
      </c>
      <c r="S83" t="n">
        <v>32.19</v>
      </c>
      <c r="T83" t="n">
        <v>3368.06</v>
      </c>
      <c r="U83" t="n">
        <v>0.6899999999999999</v>
      </c>
      <c r="V83" t="n">
        <v>0.76</v>
      </c>
      <c r="W83" t="n">
        <v>1.46</v>
      </c>
      <c r="X83" t="n">
        <v>0.19</v>
      </c>
      <c r="Y83" t="n">
        <v>1</v>
      </c>
      <c r="Z83" t="n">
        <v>10</v>
      </c>
      <c r="AA83" t="n">
        <v>191.3813732338811</v>
      </c>
      <c r="AB83" t="n">
        <v>261.8564380087755</v>
      </c>
      <c r="AC83" t="n">
        <v>236.8652270831134</v>
      </c>
      <c r="AD83" t="n">
        <v>191381.3732338811</v>
      </c>
      <c r="AE83" t="n">
        <v>261856.4380087755</v>
      </c>
      <c r="AF83" t="n">
        <v>5.683436463350157e-06</v>
      </c>
      <c r="AG83" t="n">
        <v>4.389467592592593</v>
      </c>
      <c r="AH83" t="n">
        <v>236865.2270831134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6.5892</v>
      </c>
      <c r="E84" t="n">
        <v>15.18</v>
      </c>
      <c r="F84" t="n">
        <v>11.73</v>
      </c>
      <c r="G84" t="n">
        <v>88.01000000000001</v>
      </c>
      <c r="H84" t="n">
        <v>1.12</v>
      </c>
      <c r="I84" t="n">
        <v>8</v>
      </c>
      <c r="J84" t="n">
        <v>342.91</v>
      </c>
      <c r="K84" t="n">
        <v>61.82</v>
      </c>
      <c r="L84" t="n">
        <v>21.5</v>
      </c>
      <c r="M84" t="n">
        <v>6</v>
      </c>
      <c r="N84" t="n">
        <v>109.59</v>
      </c>
      <c r="O84" t="n">
        <v>42527.02</v>
      </c>
      <c r="P84" t="n">
        <v>202.06</v>
      </c>
      <c r="Q84" t="n">
        <v>460.7</v>
      </c>
      <c r="R84" t="n">
        <v>46.96</v>
      </c>
      <c r="S84" t="n">
        <v>32.19</v>
      </c>
      <c r="T84" t="n">
        <v>3480.79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191.6493554794912</v>
      </c>
      <c r="AB84" t="n">
        <v>262.2231031397612</v>
      </c>
      <c r="AC84" t="n">
        <v>237.1968982086158</v>
      </c>
      <c r="AD84" t="n">
        <v>191649.3554794912</v>
      </c>
      <c r="AE84" t="n">
        <v>262223.1031397613</v>
      </c>
      <c r="AF84" t="n">
        <v>5.679729968045326e-06</v>
      </c>
      <c r="AG84" t="n">
        <v>4.392361111111112</v>
      </c>
      <c r="AH84" t="n">
        <v>237196.8982086158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6.5967</v>
      </c>
      <c r="E85" t="n">
        <v>15.16</v>
      </c>
      <c r="F85" t="n">
        <v>11.72</v>
      </c>
      <c r="G85" t="n">
        <v>87.88</v>
      </c>
      <c r="H85" t="n">
        <v>1.13</v>
      </c>
      <c r="I85" t="n">
        <v>8</v>
      </c>
      <c r="J85" t="n">
        <v>343.53</v>
      </c>
      <c r="K85" t="n">
        <v>61.82</v>
      </c>
      <c r="L85" t="n">
        <v>21.75</v>
      </c>
      <c r="M85" t="n">
        <v>6</v>
      </c>
      <c r="N85" t="n">
        <v>109.96</v>
      </c>
      <c r="O85" t="n">
        <v>42603.15</v>
      </c>
      <c r="P85" t="n">
        <v>201.56</v>
      </c>
      <c r="Q85" t="n">
        <v>460.75</v>
      </c>
      <c r="R85" t="n">
        <v>46.52</v>
      </c>
      <c r="S85" t="n">
        <v>32.19</v>
      </c>
      <c r="T85" t="n">
        <v>3262.05</v>
      </c>
      <c r="U85" t="n">
        <v>0.6899999999999999</v>
      </c>
      <c r="V85" t="n">
        <v>0.76</v>
      </c>
      <c r="W85" t="n">
        <v>1.46</v>
      </c>
      <c r="X85" t="n">
        <v>0.18</v>
      </c>
      <c r="Y85" t="n">
        <v>1</v>
      </c>
      <c r="Z85" t="n">
        <v>10</v>
      </c>
      <c r="AA85" t="n">
        <v>191.3338495197644</v>
      </c>
      <c r="AB85" t="n">
        <v>261.7914139665227</v>
      </c>
      <c r="AC85" t="n">
        <v>236.8064088441913</v>
      </c>
      <c r="AD85" t="n">
        <v>191333.8495197644</v>
      </c>
      <c r="AE85" t="n">
        <v>261791.4139665227</v>
      </c>
      <c r="AF85" t="n">
        <v>5.686194785437474e-06</v>
      </c>
      <c r="AG85" t="n">
        <v>4.386574074074074</v>
      </c>
      <c r="AH85" t="n">
        <v>236806.4088441913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6.5918</v>
      </c>
      <c r="E86" t="n">
        <v>15.17</v>
      </c>
      <c r="F86" t="n">
        <v>11.73</v>
      </c>
      <c r="G86" t="n">
        <v>87.95999999999999</v>
      </c>
      <c r="H86" t="n">
        <v>1.14</v>
      </c>
      <c r="I86" t="n">
        <v>8</v>
      </c>
      <c r="J86" t="n">
        <v>344.15</v>
      </c>
      <c r="K86" t="n">
        <v>61.82</v>
      </c>
      <c r="L86" t="n">
        <v>22</v>
      </c>
      <c r="M86" t="n">
        <v>6</v>
      </c>
      <c r="N86" t="n">
        <v>110.33</v>
      </c>
      <c r="O86" t="n">
        <v>42679.6</v>
      </c>
      <c r="P86" t="n">
        <v>201.49</v>
      </c>
      <c r="Q86" t="n">
        <v>460.69</v>
      </c>
      <c r="R86" t="n">
        <v>46.82</v>
      </c>
      <c r="S86" t="n">
        <v>32.19</v>
      </c>
      <c r="T86" t="n">
        <v>3411.26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191.4014649561955</v>
      </c>
      <c r="AB86" t="n">
        <v>261.8839283896302</v>
      </c>
      <c r="AC86" t="n">
        <v>236.8900938206023</v>
      </c>
      <c r="AD86" t="n">
        <v>191401.4649561955</v>
      </c>
      <c r="AE86" t="n">
        <v>261883.9283896302</v>
      </c>
      <c r="AF86" t="n">
        <v>5.68197110474127e-06</v>
      </c>
      <c r="AG86" t="n">
        <v>4.389467592592593</v>
      </c>
      <c r="AH86" t="n">
        <v>236890.0938206023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6.5892</v>
      </c>
      <c r="E87" t="n">
        <v>15.18</v>
      </c>
      <c r="F87" t="n">
        <v>11.73</v>
      </c>
      <c r="G87" t="n">
        <v>88.01000000000001</v>
      </c>
      <c r="H87" t="n">
        <v>1.15</v>
      </c>
      <c r="I87" t="n">
        <v>8</v>
      </c>
      <c r="J87" t="n">
        <v>344.77</v>
      </c>
      <c r="K87" t="n">
        <v>61.82</v>
      </c>
      <c r="L87" t="n">
        <v>22.25</v>
      </c>
      <c r="M87" t="n">
        <v>6</v>
      </c>
      <c r="N87" t="n">
        <v>110.7</v>
      </c>
      <c r="O87" t="n">
        <v>42756.12</v>
      </c>
      <c r="P87" t="n">
        <v>201.81</v>
      </c>
      <c r="Q87" t="n">
        <v>460.69</v>
      </c>
      <c r="R87" t="n">
        <v>46.97</v>
      </c>
      <c r="S87" t="n">
        <v>32.19</v>
      </c>
      <c r="T87" t="n">
        <v>3487.31</v>
      </c>
      <c r="U87" t="n">
        <v>0.6899999999999999</v>
      </c>
      <c r="V87" t="n">
        <v>0.76</v>
      </c>
      <c r="W87" t="n">
        <v>1.46</v>
      </c>
      <c r="X87" t="n">
        <v>0.2</v>
      </c>
      <c r="Y87" t="n">
        <v>1</v>
      </c>
      <c r="Z87" t="n">
        <v>10</v>
      </c>
      <c r="AA87" t="n">
        <v>191.5575898534675</v>
      </c>
      <c r="AB87" t="n">
        <v>262.097545361822</v>
      </c>
      <c r="AC87" t="n">
        <v>237.0833234887815</v>
      </c>
      <c r="AD87" t="n">
        <v>191557.5898534675</v>
      </c>
      <c r="AE87" t="n">
        <v>262097.545361822</v>
      </c>
      <c r="AF87" t="n">
        <v>5.679729968045326e-06</v>
      </c>
      <c r="AG87" t="n">
        <v>4.392361111111112</v>
      </c>
      <c r="AH87" t="n">
        <v>237083.3234887815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6.593</v>
      </c>
      <c r="E88" t="n">
        <v>15.17</v>
      </c>
      <c r="F88" t="n">
        <v>11.73</v>
      </c>
      <c r="G88" t="n">
        <v>87.94</v>
      </c>
      <c r="H88" t="n">
        <v>1.16</v>
      </c>
      <c r="I88" t="n">
        <v>8</v>
      </c>
      <c r="J88" t="n">
        <v>345.39</v>
      </c>
      <c r="K88" t="n">
        <v>61.82</v>
      </c>
      <c r="L88" t="n">
        <v>22.5</v>
      </c>
      <c r="M88" t="n">
        <v>6</v>
      </c>
      <c r="N88" t="n">
        <v>111.07</v>
      </c>
      <c r="O88" t="n">
        <v>42832.82</v>
      </c>
      <c r="P88" t="n">
        <v>201.51</v>
      </c>
      <c r="Q88" t="n">
        <v>460.69</v>
      </c>
      <c r="R88" t="n">
        <v>46.76</v>
      </c>
      <c r="S88" t="n">
        <v>32.19</v>
      </c>
      <c r="T88" t="n">
        <v>3382.81</v>
      </c>
      <c r="U88" t="n">
        <v>0.6899999999999999</v>
      </c>
      <c r="V88" t="n">
        <v>0.76</v>
      </c>
      <c r="W88" t="n">
        <v>1.46</v>
      </c>
      <c r="X88" t="n">
        <v>0.19</v>
      </c>
      <c r="Y88" t="n">
        <v>1</v>
      </c>
      <c r="Z88" t="n">
        <v>10</v>
      </c>
      <c r="AA88" t="n">
        <v>191.3909669239082</v>
      </c>
      <c r="AB88" t="n">
        <v>261.8695645187142</v>
      </c>
      <c r="AC88" t="n">
        <v>236.8771008173668</v>
      </c>
      <c r="AD88" t="n">
        <v>191390.9669239082</v>
      </c>
      <c r="AE88" t="n">
        <v>261869.5645187143</v>
      </c>
      <c r="AF88" t="n">
        <v>5.683005475524014e-06</v>
      </c>
      <c r="AG88" t="n">
        <v>4.389467592592593</v>
      </c>
      <c r="AH88" t="n">
        <v>236877.1008173668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6.5911</v>
      </c>
      <c r="E89" t="n">
        <v>15.17</v>
      </c>
      <c r="F89" t="n">
        <v>11.73</v>
      </c>
      <c r="G89" t="n">
        <v>87.98</v>
      </c>
      <c r="H89" t="n">
        <v>1.17</v>
      </c>
      <c r="I89" t="n">
        <v>8</v>
      </c>
      <c r="J89" t="n">
        <v>346.02</v>
      </c>
      <c r="K89" t="n">
        <v>61.82</v>
      </c>
      <c r="L89" t="n">
        <v>22.75</v>
      </c>
      <c r="M89" t="n">
        <v>6</v>
      </c>
      <c r="N89" t="n">
        <v>111.45</v>
      </c>
      <c r="O89" t="n">
        <v>42909.73</v>
      </c>
      <c r="P89" t="n">
        <v>201.25</v>
      </c>
      <c r="Q89" t="n">
        <v>460.69</v>
      </c>
      <c r="R89" t="n">
        <v>46.94</v>
      </c>
      <c r="S89" t="n">
        <v>32.19</v>
      </c>
      <c r="T89" t="n">
        <v>3473.62</v>
      </c>
      <c r="U89" t="n">
        <v>0.6899999999999999</v>
      </c>
      <c r="V89" t="n">
        <v>0.76</v>
      </c>
      <c r="W89" t="n">
        <v>1.46</v>
      </c>
      <c r="X89" t="n">
        <v>0.2</v>
      </c>
      <c r="Y89" t="n">
        <v>1</v>
      </c>
      <c r="Z89" t="n">
        <v>10</v>
      </c>
      <c r="AA89" t="n">
        <v>191.3238021290202</v>
      </c>
      <c r="AB89" t="n">
        <v>261.7776666832469</v>
      </c>
      <c r="AC89" t="n">
        <v>236.793973582337</v>
      </c>
      <c r="AD89" t="n">
        <v>191323.8021290202</v>
      </c>
      <c r="AE89" t="n">
        <v>261777.6666832469</v>
      </c>
      <c r="AF89" t="n">
        <v>5.68136772178467e-06</v>
      </c>
      <c r="AG89" t="n">
        <v>4.389467592592593</v>
      </c>
      <c r="AH89" t="n">
        <v>236793.973582337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6.592</v>
      </c>
      <c r="E90" t="n">
        <v>15.17</v>
      </c>
      <c r="F90" t="n">
        <v>11.73</v>
      </c>
      <c r="G90" t="n">
        <v>87.95999999999999</v>
      </c>
      <c r="H90" t="n">
        <v>1.18</v>
      </c>
      <c r="I90" t="n">
        <v>8</v>
      </c>
      <c r="J90" t="n">
        <v>346.64</v>
      </c>
      <c r="K90" t="n">
        <v>61.82</v>
      </c>
      <c r="L90" t="n">
        <v>23</v>
      </c>
      <c r="M90" t="n">
        <v>6</v>
      </c>
      <c r="N90" t="n">
        <v>111.82</v>
      </c>
      <c r="O90" t="n">
        <v>42986.83</v>
      </c>
      <c r="P90" t="n">
        <v>201.05</v>
      </c>
      <c r="Q90" t="n">
        <v>460.75</v>
      </c>
      <c r="R90" t="n">
        <v>46.83</v>
      </c>
      <c r="S90" t="n">
        <v>32.19</v>
      </c>
      <c r="T90" t="n">
        <v>3415</v>
      </c>
      <c r="U90" t="n">
        <v>0.6899999999999999</v>
      </c>
      <c r="V90" t="n">
        <v>0.76</v>
      </c>
      <c r="W90" t="n">
        <v>1.46</v>
      </c>
      <c r="X90" t="n">
        <v>0.19</v>
      </c>
      <c r="Y90" t="n">
        <v>1</v>
      </c>
      <c r="Z90" t="n">
        <v>10</v>
      </c>
      <c r="AA90" t="n">
        <v>191.2370530964377</v>
      </c>
      <c r="AB90" t="n">
        <v>261.6589728297703</v>
      </c>
      <c r="AC90" t="n">
        <v>236.6866077036483</v>
      </c>
      <c r="AD90" t="n">
        <v>191237.0530964377</v>
      </c>
      <c r="AE90" t="n">
        <v>261658.9728297704</v>
      </c>
      <c r="AF90" t="n">
        <v>5.682143499871727e-06</v>
      </c>
      <c r="AG90" t="n">
        <v>4.389467592592593</v>
      </c>
      <c r="AH90" t="n">
        <v>236686.6077036483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6.5904</v>
      </c>
      <c r="E91" t="n">
        <v>15.17</v>
      </c>
      <c r="F91" t="n">
        <v>11.73</v>
      </c>
      <c r="G91" t="n">
        <v>87.98999999999999</v>
      </c>
      <c r="H91" t="n">
        <v>1.19</v>
      </c>
      <c r="I91" t="n">
        <v>8</v>
      </c>
      <c r="J91" t="n">
        <v>347.27</v>
      </c>
      <c r="K91" t="n">
        <v>61.82</v>
      </c>
      <c r="L91" t="n">
        <v>23.25</v>
      </c>
      <c r="M91" t="n">
        <v>6</v>
      </c>
      <c r="N91" t="n">
        <v>112.2</v>
      </c>
      <c r="O91" t="n">
        <v>43064.12</v>
      </c>
      <c r="P91" t="n">
        <v>200.61</v>
      </c>
      <c r="Q91" t="n">
        <v>460.69</v>
      </c>
      <c r="R91" t="n">
        <v>46.93</v>
      </c>
      <c r="S91" t="n">
        <v>32.19</v>
      </c>
      <c r="T91" t="n">
        <v>3465.87</v>
      </c>
      <c r="U91" t="n">
        <v>0.6899999999999999</v>
      </c>
      <c r="V91" t="n">
        <v>0.76</v>
      </c>
      <c r="W91" t="n">
        <v>1.46</v>
      </c>
      <c r="X91" t="n">
        <v>0.2</v>
      </c>
      <c r="Y91" t="n">
        <v>1</v>
      </c>
      <c r="Z91" t="n">
        <v>10</v>
      </c>
      <c r="AA91" t="n">
        <v>191.0993245366181</v>
      </c>
      <c r="AB91" t="n">
        <v>261.4705265380701</v>
      </c>
      <c r="AC91" t="n">
        <v>236.5161464615419</v>
      </c>
      <c r="AD91" t="n">
        <v>191099.3245366181</v>
      </c>
      <c r="AE91" t="n">
        <v>261470.5265380701</v>
      </c>
      <c r="AF91" t="n">
        <v>5.680764338828069e-06</v>
      </c>
      <c r="AG91" t="n">
        <v>4.389467592592593</v>
      </c>
      <c r="AH91" t="n">
        <v>236516.1464615419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6.5875</v>
      </c>
      <c r="E92" t="n">
        <v>15.18</v>
      </c>
      <c r="F92" t="n">
        <v>11.74</v>
      </c>
      <c r="G92" t="n">
        <v>88.04000000000001</v>
      </c>
      <c r="H92" t="n">
        <v>1.2</v>
      </c>
      <c r="I92" t="n">
        <v>8</v>
      </c>
      <c r="J92" t="n">
        <v>347.9</v>
      </c>
      <c r="K92" t="n">
        <v>61.82</v>
      </c>
      <c r="L92" t="n">
        <v>23.5</v>
      </c>
      <c r="M92" t="n">
        <v>6</v>
      </c>
      <c r="N92" t="n">
        <v>112.58</v>
      </c>
      <c r="O92" t="n">
        <v>43141.62</v>
      </c>
      <c r="P92" t="n">
        <v>200.23</v>
      </c>
      <c r="Q92" t="n">
        <v>460.69</v>
      </c>
      <c r="R92" t="n">
        <v>47.26</v>
      </c>
      <c r="S92" t="n">
        <v>32.19</v>
      </c>
      <c r="T92" t="n">
        <v>3633.91</v>
      </c>
      <c r="U92" t="n">
        <v>0.68</v>
      </c>
      <c r="V92" t="n">
        <v>0.76</v>
      </c>
      <c r="W92" t="n">
        <v>1.46</v>
      </c>
      <c r="X92" t="n">
        <v>0.2</v>
      </c>
      <c r="Y92" t="n">
        <v>1</v>
      </c>
      <c r="Z92" t="n">
        <v>10</v>
      </c>
      <c r="AA92" t="n">
        <v>191.0233327487864</v>
      </c>
      <c r="AB92" t="n">
        <v>261.3665512214376</v>
      </c>
      <c r="AC92" t="n">
        <v>236.4220944031985</v>
      </c>
      <c r="AD92" t="n">
        <v>191023.3327487864</v>
      </c>
      <c r="AE92" t="n">
        <v>261366.5512214376</v>
      </c>
      <c r="AF92" t="n">
        <v>5.67826460943644e-06</v>
      </c>
      <c r="AG92" t="n">
        <v>4.392361111111112</v>
      </c>
      <c r="AH92" t="n">
        <v>236422.0944031985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6.6234</v>
      </c>
      <c r="E93" t="n">
        <v>15.1</v>
      </c>
      <c r="F93" t="n">
        <v>11.71</v>
      </c>
      <c r="G93" t="n">
        <v>100.39</v>
      </c>
      <c r="H93" t="n">
        <v>1.21</v>
      </c>
      <c r="I93" t="n">
        <v>7</v>
      </c>
      <c r="J93" t="n">
        <v>348.53</v>
      </c>
      <c r="K93" t="n">
        <v>61.82</v>
      </c>
      <c r="L93" t="n">
        <v>23.75</v>
      </c>
      <c r="M93" t="n">
        <v>5</v>
      </c>
      <c r="N93" t="n">
        <v>112.96</v>
      </c>
      <c r="O93" t="n">
        <v>43219.31</v>
      </c>
      <c r="P93" t="n">
        <v>199.13</v>
      </c>
      <c r="Q93" t="n">
        <v>460.73</v>
      </c>
      <c r="R93" t="n">
        <v>46.32</v>
      </c>
      <c r="S93" t="n">
        <v>32.19</v>
      </c>
      <c r="T93" t="n">
        <v>3167.12</v>
      </c>
      <c r="U93" t="n">
        <v>0.6899999999999999</v>
      </c>
      <c r="V93" t="n">
        <v>0.76</v>
      </c>
      <c r="W93" t="n">
        <v>1.46</v>
      </c>
      <c r="X93" t="n">
        <v>0.18</v>
      </c>
      <c r="Y93" t="n">
        <v>1</v>
      </c>
      <c r="Z93" t="n">
        <v>10</v>
      </c>
      <c r="AA93" t="n">
        <v>190.0313449676719</v>
      </c>
      <c r="AB93" t="n">
        <v>260.0092697759052</v>
      </c>
      <c r="AC93" t="n">
        <v>235.1943499938708</v>
      </c>
      <c r="AD93" t="n">
        <v>190031.3449676718</v>
      </c>
      <c r="AE93" t="n">
        <v>260009.2697759052</v>
      </c>
      <c r="AF93" t="n">
        <v>5.70920953535352e-06</v>
      </c>
      <c r="AG93" t="n">
        <v>4.369212962962963</v>
      </c>
      <c r="AH93" t="n">
        <v>235194.3499938708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6.6198</v>
      </c>
      <c r="E94" t="n">
        <v>15.11</v>
      </c>
      <c r="F94" t="n">
        <v>11.72</v>
      </c>
      <c r="G94" t="n">
        <v>100.46</v>
      </c>
      <c r="H94" t="n">
        <v>1.23</v>
      </c>
      <c r="I94" t="n">
        <v>7</v>
      </c>
      <c r="J94" t="n">
        <v>349.16</v>
      </c>
      <c r="K94" t="n">
        <v>61.82</v>
      </c>
      <c r="L94" t="n">
        <v>24</v>
      </c>
      <c r="M94" t="n">
        <v>5</v>
      </c>
      <c r="N94" t="n">
        <v>113.34</v>
      </c>
      <c r="O94" t="n">
        <v>43297.21</v>
      </c>
      <c r="P94" t="n">
        <v>200.06</v>
      </c>
      <c r="Q94" t="n">
        <v>460.69</v>
      </c>
      <c r="R94" t="n">
        <v>46.6</v>
      </c>
      <c r="S94" t="n">
        <v>32.19</v>
      </c>
      <c r="T94" t="n">
        <v>3308.63</v>
      </c>
      <c r="U94" t="n">
        <v>0.6899999999999999</v>
      </c>
      <c r="V94" t="n">
        <v>0.76</v>
      </c>
      <c r="W94" t="n">
        <v>1.46</v>
      </c>
      <c r="X94" t="n">
        <v>0.19</v>
      </c>
      <c r="Y94" t="n">
        <v>1</v>
      </c>
      <c r="Z94" t="n">
        <v>10</v>
      </c>
      <c r="AA94" t="n">
        <v>190.4441020303162</v>
      </c>
      <c r="AB94" t="n">
        <v>260.5740221985713</v>
      </c>
      <c r="AC94" t="n">
        <v>235.7052032379528</v>
      </c>
      <c r="AD94" t="n">
        <v>190444.1020303162</v>
      </c>
      <c r="AE94" t="n">
        <v>260574.0221985713</v>
      </c>
      <c r="AF94" t="n">
        <v>5.706106423005288e-06</v>
      </c>
      <c r="AG94" t="n">
        <v>4.372106481481482</v>
      </c>
      <c r="AH94" t="n">
        <v>235705.2032379528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6.6214</v>
      </c>
      <c r="E95" t="n">
        <v>15.1</v>
      </c>
      <c r="F95" t="n">
        <v>11.72</v>
      </c>
      <c r="G95" t="n">
        <v>100.43</v>
      </c>
      <c r="H95" t="n">
        <v>1.24</v>
      </c>
      <c r="I95" t="n">
        <v>7</v>
      </c>
      <c r="J95" t="n">
        <v>349.79</v>
      </c>
      <c r="K95" t="n">
        <v>61.82</v>
      </c>
      <c r="L95" t="n">
        <v>24.25</v>
      </c>
      <c r="M95" t="n">
        <v>5</v>
      </c>
      <c r="N95" t="n">
        <v>113.72</v>
      </c>
      <c r="O95" t="n">
        <v>43375.3</v>
      </c>
      <c r="P95" t="n">
        <v>200.04</v>
      </c>
      <c r="Q95" t="n">
        <v>460.69</v>
      </c>
      <c r="R95" t="n">
        <v>46.5</v>
      </c>
      <c r="S95" t="n">
        <v>32.19</v>
      </c>
      <c r="T95" t="n">
        <v>3257.59</v>
      </c>
      <c r="U95" t="n">
        <v>0.6899999999999999</v>
      </c>
      <c r="V95" t="n">
        <v>0.76</v>
      </c>
      <c r="W95" t="n">
        <v>1.46</v>
      </c>
      <c r="X95" t="n">
        <v>0.18</v>
      </c>
      <c r="Y95" t="n">
        <v>1</v>
      </c>
      <c r="Z95" t="n">
        <v>10</v>
      </c>
      <c r="AA95" t="n">
        <v>190.4133497462718</v>
      </c>
      <c r="AB95" t="n">
        <v>260.5319455668469</v>
      </c>
      <c r="AC95" t="n">
        <v>235.6671423409052</v>
      </c>
      <c r="AD95" t="n">
        <v>190413.3497462719</v>
      </c>
      <c r="AE95" t="n">
        <v>260531.9455668469</v>
      </c>
      <c r="AF95" t="n">
        <v>5.707485584048948e-06</v>
      </c>
      <c r="AG95" t="n">
        <v>4.369212962962963</v>
      </c>
      <c r="AH95" t="n">
        <v>235667.1423409052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6.6256</v>
      </c>
      <c r="E96" t="n">
        <v>15.09</v>
      </c>
      <c r="F96" t="n">
        <v>11.71</v>
      </c>
      <c r="G96" t="n">
        <v>100.35</v>
      </c>
      <c r="H96" t="n">
        <v>1.25</v>
      </c>
      <c r="I96" t="n">
        <v>7</v>
      </c>
      <c r="J96" t="n">
        <v>350.43</v>
      </c>
      <c r="K96" t="n">
        <v>61.82</v>
      </c>
      <c r="L96" t="n">
        <v>24.5</v>
      </c>
      <c r="M96" t="n">
        <v>5</v>
      </c>
      <c r="N96" t="n">
        <v>114.11</v>
      </c>
      <c r="O96" t="n">
        <v>43453.61</v>
      </c>
      <c r="P96" t="n">
        <v>199.65</v>
      </c>
      <c r="Q96" t="n">
        <v>460.69</v>
      </c>
      <c r="R96" t="n">
        <v>46.11</v>
      </c>
      <c r="S96" t="n">
        <v>32.19</v>
      </c>
      <c r="T96" t="n">
        <v>3061.37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190.1890870770412</v>
      </c>
      <c r="AB96" t="n">
        <v>260.225099489035</v>
      </c>
      <c r="AC96" t="n">
        <v>235.3895812220984</v>
      </c>
      <c r="AD96" t="n">
        <v>190189.0870770412</v>
      </c>
      <c r="AE96" t="n">
        <v>260225.099489035</v>
      </c>
      <c r="AF96" t="n">
        <v>5.71110588178855e-06</v>
      </c>
      <c r="AG96" t="n">
        <v>4.366319444444445</v>
      </c>
      <c r="AH96" t="n">
        <v>235389.5812220984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6.624</v>
      </c>
      <c r="E97" t="n">
        <v>15.1</v>
      </c>
      <c r="F97" t="n">
        <v>11.71</v>
      </c>
      <c r="G97" t="n">
        <v>100.38</v>
      </c>
      <c r="H97" t="n">
        <v>1.26</v>
      </c>
      <c r="I97" t="n">
        <v>7</v>
      </c>
      <c r="J97" t="n">
        <v>351.06</v>
      </c>
      <c r="K97" t="n">
        <v>61.82</v>
      </c>
      <c r="L97" t="n">
        <v>24.75</v>
      </c>
      <c r="M97" t="n">
        <v>5</v>
      </c>
      <c r="N97" t="n">
        <v>114.49</v>
      </c>
      <c r="O97" t="n">
        <v>43532.12</v>
      </c>
      <c r="P97" t="n">
        <v>200.07</v>
      </c>
      <c r="Q97" t="n">
        <v>460.72</v>
      </c>
      <c r="R97" t="n">
        <v>46.25</v>
      </c>
      <c r="S97" t="n">
        <v>32.19</v>
      </c>
      <c r="T97" t="n">
        <v>3131.14</v>
      </c>
      <c r="U97" t="n">
        <v>0.7</v>
      </c>
      <c r="V97" t="n">
        <v>0.76</v>
      </c>
      <c r="W97" t="n">
        <v>1.46</v>
      </c>
      <c r="X97" t="n">
        <v>0.18</v>
      </c>
      <c r="Y97" t="n">
        <v>1</v>
      </c>
      <c r="Z97" t="n">
        <v>10</v>
      </c>
      <c r="AA97" t="n">
        <v>190.3658193310325</v>
      </c>
      <c r="AB97" t="n">
        <v>260.4669123558225</v>
      </c>
      <c r="AC97" t="n">
        <v>235.6083158082664</v>
      </c>
      <c r="AD97" t="n">
        <v>190365.8193310325</v>
      </c>
      <c r="AE97" t="n">
        <v>260466.9123558225</v>
      </c>
      <c r="AF97" t="n">
        <v>5.709726720744891e-06</v>
      </c>
      <c r="AG97" t="n">
        <v>4.369212962962963</v>
      </c>
      <c r="AH97" t="n">
        <v>235608.3158082663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6.6264</v>
      </c>
      <c r="E98" t="n">
        <v>15.09</v>
      </c>
      <c r="F98" t="n">
        <v>11.71</v>
      </c>
      <c r="G98" t="n">
        <v>100.33</v>
      </c>
      <c r="H98" t="n">
        <v>1.27</v>
      </c>
      <c r="I98" t="n">
        <v>7</v>
      </c>
      <c r="J98" t="n">
        <v>351.7</v>
      </c>
      <c r="K98" t="n">
        <v>61.82</v>
      </c>
      <c r="L98" t="n">
        <v>25</v>
      </c>
      <c r="M98" t="n">
        <v>5</v>
      </c>
      <c r="N98" t="n">
        <v>114.88</v>
      </c>
      <c r="O98" t="n">
        <v>43610.83</v>
      </c>
      <c r="P98" t="n">
        <v>200.43</v>
      </c>
      <c r="Q98" t="n">
        <v>460.69</v>
      </c>
      <c r="R98" t="n">
        <v>46.09</v>
      </c>
      <c r="S98" t="n">
        <v>32.19</v>
      </c>
      <c r="T98" t="n">
        <v>3054.17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190.4621047856375</v>
      </c>
      <c r="AB98" t="n">
        <v>260.5986543626275</v>
      </c>
      <c r="AC98" t="n">
        <v>235.7274845428429</v>
      </c>
      <c r="AD98" t="n">
        <v>190462.1047856375</v>
      </c>
      <c r="AE98" t="n">
        <v>260598.6543626275</v>
      </c>
      <c r="AF98" t="n">
        <v>5.711795462310379e-06</v>
      </c>
      <c r="AG98" t="n">
        <v>4.366319444444445</v>
      </c>
      <c r="AH98" t="n">
        <v>235727.484542843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6.6276</v>
      </c>
      <c r="E99" t="n">
        <v>15.09</v>
      </c>
      <c r="F99" t="n">
        <v>11.7</v>
      </c>
      <c r="G99" t="n">
        <v>100.3</v>
      </c>
      <c r="H99" t="n">
        <v>1.28</v>
      </c>
      <c r="I99" t="n">
        <v>7</v>
      </c>
      <c r="J99" t="n">
        <v>352.34</v>
      </c>
      <c r="K99" t="n">
        <v>61.82</v>
      </c>
      <c r="L99" t="n">
        <v>25.25</v>
      </c>
      <c r="M99" t="n">
        <v>5</v>
      </c>
      <c r="N99" t="n">
        <v>115.27</v>
      </c>
      <c r="O99" t="n">
        <v>43689.76</v>
      </c>
      <c r="P99" t="n">
        <v>200.53</v>
      </c>
      <c r="Q99" t="n">
        <v>460.69</v>
      </c>
      <c r="R99" t="n">
        <v>45.98</v>
      </c>
      <c r="S99" t="n">
        <v>32.19</v>
      </c>
      <c r="T99" t="n">
        <v>2995.41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190.4606270682607</v>
      </c>
      <c r="AB99" t="n">
        <v>260.5966324845203</v>
      </c>
      <c r="AC99" t="n">
        <v>235.7256556299445</v>
      </c>
      <c r="AD99" t="n">
        <v>190460.6270682607</v>
      </c>
      <c r="AE99" t="n">
        <v>260596.6324845203</v>
      </c>
      <c r="AF99" t="n">
        <v>5.712829833093123e-06</v>
      </c>
      <c r="AG99" t="n">
        <v>4.366319444444445</v>
      </c>
      <c r="AH99" t="n">
        <v>235725.6556299445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6.6251</v>
      </c>
      <c r="E100" t="n">
        <v>15.09</v>
      </c>
      <c r="F100" t="n">
        <v>11.71</v>
      </c>
      <c r="G100" t="n">
        <v>100.35</v>
      </c>
      <c r="H100" t="n">
        <v>1.29</v>
      </c>
      <c r="I100" t="n">
        <v>7</v>
      </c>
      <c r="J100" t="n">
        <v>352.98</v>
      </c>
      <c r="K100" t="n">
        <v>61.82</v>
      </c>
      <c r="L100" t="n">
        <v>25.5</v>
      </c>
      <c r="M100" t="n">
        <v>5</v>
      </c>
      <c r="N100" t="n">
        <v>115.66</v>
      </c>
      <c r="O100" t="n">
        <v>43769.02</v>
      </c>
      <c r="P100" t="n">
        <v>200.57</v>
      </c>
      <c r="Q100" t="n">
        <v>460.69</v>
      </c>
      <c r="R100" t="n">
        <v>46.19</v>
      </c>
      <c r="S100" t="n">
        <v>32.19</v>
      </c>
      <c r="T100" t="n">
        <v>3101.39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190.5322584366452</v>
      </c>
      <c r="AB100" t="n">
        <v>260.6946416828969</v>
      </c>
      <c r="AC100" t="n">
        <v>235.8143109679849</v>
      </c>
      <c r="AD100" t="n">
        <v>190532.2584366452</v>
      </c>
      <c r="AE100" t="n">
        <v>260694.6416828969</v>
      </c>
      <c r="AF100" t="n">
        <v>5.710674893962406e-06</v>
      </c>
      <c r="AG100" t="n">
        <v>4.366319444444445</v>
      </c>
      <c r="AH100" t="n">
        <v>235814.3109679848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6.6311</v>
      </c>
      <c r="E101" t="n">
        <v>15.08</v>
      </c>
      <c r="F101" t="n">
        <v>11.69</v>
      </c>
      <c r="G101" t="n">
        <v>100.24</v>
      </c>
      <c r="H101" t="n">
        <v>1.3</v>
      </c>
      <c r="I101" t="n">
        <v>7</v>
      </c>
      <c r="J101" t="n">
        <v>353.63</v>
      </c>
      <c r="K101" t="n">
        <v>61.82</v>
      </c>
      <c r="L101" t="n">
        <v>25.75</v>
      </c>
      <c r="M101" t="n">
        <v>5</v>
      </c>
      <c r="N101" t="n">
        <v>116.06</v>
      </c>
      <c r="O101" t="n">
        <v>43848.38</v>
      </c>
      <c r="P101" t="n">
        <v>199.89</v>
      </c>
      <c r="Q101" t="n">
        <v>460.69</v>
      </c>
      <c r="R101" t="n">
        <v>45.71</v>
      </c>
      <c r="S101" t="n">
        <v>32.19</v>
      </c>
      <c r="T101" t="n">
        <v>2864.26</v>
      </c>
      <c r="U101" t="n">
        <v>0.7</v>
      </c>
      <c r="V101" t="n">
        <v>0.76</v>
      </c>
      <c r="W101" t="n">
        <v>1.46</v>
      </c>
      <c r="X101" t="n">
        <v>0.16</v>
      </c>
      <c r="Y101" t="n">
        <v>1</v>
      </c>
      <c r="Z101" t="n">
        <v>10</v>
      </c>
      <c r="AA101" t="n">
        <v>190.1555793634692</v>
      </c>
      <c r="AB101" t="n">
        <v>260.1792527570698</v>
      </c>
      <c r="AC101" t="n">
        <v>235.3481100378856</v>
      </c>
      <c r="AD101" t="n">
        <v>190155.5793634692</v>
      </c>
      <c r="AE101" t="n">
        <v>260179.2527570698</v>
      </c>
      <c r="AF101" t="n">
        <v>5.715846747876124e-06</v>
      </c>
      <c r="AG101" t="n">
        <v>4.363425925925926</v>
      </c>
      <c r="AH101" t="n">
        <v>235348.1100378856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6.6257</v>
      </c>
      <c r="E102" t="n">
        <v>15.09</v>
      </c>
      <c r="F102" t="n">
        <v>11.71</v>
      </c>
      <c r="G102" t="n">
        <v>100.34</v>
      </c>
      <c r="H102" t="n">
        <v>1.31</v>
      </c>
      <c r="I102" t="n">
        <v>7</v>
      </c>
      <c r="J102" t="n">
        <v>354.27</v>
      </c>
      <c r="K102" t="n">
        <v>61.82</v>
      </c>
      <c r="L102" t="n">
        <v>26</v>
      </c>
      <c r="M102" t="n">
        <v>5</v>
      </c>
      <c r="N102" t="n">
        <v>116.45</v>
      </c>
      <c r="O102" t="n">
        <v>43927.95</v>
      </c>
      <c r="P102" t="n">
        <v>200.27</v>
      </c>
      <c r="Q102" t="n">
        <v>460.71</v>
      </c>
      <c r="R102" t="n">
        <v>46.04</v>
      </c>
      <c r="S102" t="n">
        <v>32.19</v>
      </c>
      <c r="T102" t="n">
        <v>3027.3</v>
      </c>
      <c r="U102" t="n">
        <v>0.7</v>
      </c>
      <c r="V102" t="n">
        <v>0.76</v>
      </c>
      <c r="W102" t="n">
        <v>1.46</v>
      </c>
      <c r="X102" t="n">
        <v>0.17</v>
      </c>
      <c r="Y102" t="n">
        <v>1</v>
      </c>
      <c r="Z102" t="n">
        <v>10</v>
      </c>
      <c r="AA102" t="n">
        <v>190.4139515109411</v>
      </c>
      <c r="AB102" t="n">
        <v>260.5327689278154</v>
      </c>
      <c r="AC102" t="n">
        <v>235.6678871214585</v>
      </c>
      <c r="AD102" t="n">
        <v>190413.9515109411</v>
      </c>
      <c r="AE102" t="n">
        <v>260532.7689278154</v>
      </c>
      <c r="AF102" t="n">
        <v>5.711192079353778e-06</v>
      </c>
      <c r="AG102" t="n">
        <v>4.366319444444445</v>
      </c>
      <c r="AH102" t="n">
        <v>235667.8871214585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6.6284</v>
      </c>
      <c r="E103" t="n">
        <v>15.09</v>
      </c>
      <c r="F103" t="n">
        <v>11.7</v>
      </c>
      <c r="G103" t="n">
        <v>100.29</v>
      </c>
      <c r="H103" t="n">
        <v>1.32</v>
      </c>
      <c r="I103" t="n">
        <v>7</v>
      </c>
      <c r="J103" t="n">
        <v>354.92</v>
      </c>
      <c r="K103" t="n">
        <v>61.82</v>
      </c>
      <c r="L103" t="n">
        <v>26.25</v>
      </c>
      <c r="M103" t="n">
        <v>5</v>
      </c>
      <c r="N103" t="n">
        <v>116.85</v>
      </c>
      <c r="O103" t="n">
        <v>44007.74</v>
      </c>
      <c r="P103" t="n">
        <v>199.8</v>
      </c>
      <c r="Q103" t="n">
        <v>460.69</v>
      </c>
      <c r="R103" t="n">
        <v>45.96</v>
      </c>
      <c r="S103" t="n">
        <v>32.19</v>
      </c>
      <c r="T103" t="n">
        <v>2985.71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190.1825431342431</v>
      </c>
      <c r="AB103" t="n">
        <v>260.2161457778002</v>
      </c>
      <c r="AC103" t="n">
        <v>235.3814820404972</v>
      </c>
      <c r="AD103" t="n">
        <v>190182.5431342431</v>
      </c>
      <c r="AE103" t="n">
        <v>260216.1457778002</v>
      </c>
      <c r="AF103" t="n">
        <v>5.713519413614951e-06</v>
      </c>
      <c r="AG103" t="n">
        <v>4.366319444444445</v>
      </c>
      <c r="AH103" t="n">
        <v>235381.4820404972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6.6267</v>
      </c>
      <c r="E104" t="n">
        <v>15.09</v>
      </c>
      <c r="F104" t="n">
        <v>11.7</v>
      </c>
      <c r="G104" t="n">
        <v>100.32</v>
      </c>
      <c r="H104" t="n">
        <v>1.33</v>
      </c>
      <c r="I104" t="n">
        <v>7</v>
      </c>
      <c r="J104" t="n">
        <v>355.57</v>
      </c>
      <c r="K104" t="n">
        <v>61.82</v>
      </c>
      <c r="L104" t="n">
        <v>26.5</v>
      </c>
      <c r="M104" t="n">
        <v>5</v>
      </c>
      <c r="N104" t="n">
        <v>117.25</v>
      </c>
      <c r="O104" t="n">
        <v>44087.74</v>
      </c>
      <c r="P104" t="n">
        <v>199.98</v>
      </c>
      <c r="Q104" t="n">
        <v>460.78</v>
      </c>
      <c r="R104" t="n">
        <v>46.05</v>
      </c>
      <c r="S104" t="n">
        <v>32.19</v>
      </c>
      <c r="T104" t="n">
        <v>3029.99</v>
      </c>
      <c r="U104" t="n">
        <v>0.7</v>
      </c>
      <c r="V104" t="n">
        <v>0.76</v>
      </c>
      <c r="W104" t="n">
        <v>1.46</v>
      </c>
      <c r="X104" t="n">
        <v>0.17</v>
      </c>
      <c r="Y104" t="n">
        <v>1</v>
      </c>
      <c r="Z104" t="n">
        <v>10</v>
      </c>
      <c r="AA104" t="n">
        <v>190.2730656238379</v>
      </c>
      <c r="AB104" t="n">
        <v>260.3400026416342</v>
      </c>
      <c r="AC104" t="n">
        <v>235.4935181790811</v>
      </c>
      <c r="AD104" t="n">
        <v>190273.0656238379</v>
      </c>
      <c r="AE104" t="n">
        <v>260340.0026416341</v>
      </c>
      <c r="AF104" t="n">
        <v>5.712054055006064e-06</v>
      </c>
      <c r="AG104" t="n">
        <v>4.366319444444445</v>
      </c>
      <c r="AH104" t="n">
        <v>235493.5181790811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6.6287</v>
      </c>
      <c r="E105" t="n">
        <v>15.09</v>
      </c>
      <c r="F105" t="n">
        <v>11.7</v>
      </c>
      <c r="G105" t="n">
        <v>100.28</v>
      </c>
      <c r="H105" t="n">
        <v>1.34</v>
      </c>
      <c r="I105" t="n">
        <v>7</v>
      </c>
      <c r="J105" t="n">
        <v>356.22</v>
      </c>
      <c r="K105" t="n">
        <v>61.82</v>
      </c>
      <c r="L105" t="n">
        <v>26.75</v>
      </c>
      <c r="M105" t="n">
        <v>5</v>
      </c>
      <c r="N105" t="n">
        <v>117.65</v>
      </c>
      <c r="O105" t="n">
        <v>44167.96</v>
      </c>
      <c r="P105" t="n">
        <v>199.51</v>
      </c>
      <c r="Q105" t="n">
        <v>460.69</v>
      </c>
      <c r="R105" t="n">
        <v>45.95</v>
      </c>
      <c r="S105" t="n">
        <v>32.19</v>
      </c>
      <c r="T105" t="n">
        <v>2980.69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190.0723497419481</v>
      </c>
      <c r="AB105" t="n">
        <v>260.065374317073</v>
      </c>
      <c r="AC105" t="n">
        <v>235.2450999963727</v>
      </c>
      <c r="AD105" t="n">
        <v>190072.3497419481</v>
      </c>
      <c r="AE105" t="n">
        <v>260065.374317073</v>
      </c>
      <c r="AF105" t="n">
        <v>5.713778006310637e-06</v>
      </c>
      <c r="AG105" t="n">
        <v>4.366319444444445</v>
      </c>
      <c r="AH105" t="n">
        <v>235245.0999963727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6.6314</v>
      </c>
      <c r="E106" t="n">
        <v>15.08</v>
      </c>
      <c r="F106" t="n">
        <v>11.69</v>
      </c>
      <c r="G106" t="n">
        <v>100.23</v>
      </c>
      <c r="H106" t="n">
        <v>1.35</v>
      </c>
      <c r="I106" t="n">
        <v>7</v>
      </c>
      <c r="J106" t="n">
        <v>356.87</v>
      </c>
      <c r="K106" t="n">
        <v>61.82</v>
      </c>
      <c r="L106" t="n">
        <v>27</v>
      </c>
      <c r="M106" t="n">
        <v>5</v>
      </c>
      <c r="N106" t="n">
        <v>118.05</v>
      </c>
      <c r="O106" t="n">
        <v>44248.41</v>
      </c>
      <c r="P106" t="n">
        <v>199.1</v>
      </c>
      <c r="Q106" t="n">
        <v>460.69</v>
      </c>
      <c r="R106" t="n">
        <v>45.73</v>
      </c>
      <c r="S106" t="n">
        <v>32.19</v>
      </c>
      <c r="T106" t="n">
        <v>2872.23</v>
      </c>
      <c r="U106" t="n">
        <v>0.7</v>
      </c>
      <c r="V106" t="n">
        <v>0.76</v>
      </c>
      <c r="W106" t="n">
        <v>1.46</v>
      </c>
      <c r="X106" t="n">
        <v>0.16</v>
      </c>
      <c r="Y106" t="n">
        <v>1</v>
      </c>
      <c r="Z106" t="n">
        <v>10</v>
      </c>
      <c r="AA106" t="n">
        <v>189.8630687357941</v>
      </c>
      <c r="AB106" t="n">
        <v>259.7790268116267</v>
      </c>
      <c r="AC106" t="n">
        <v>234.9860810949549</v>
      </c>
      <c r="AD106" t="n">
        <v>189863.068735794</v>
      </c>
      <c r="AE106" t="n">
        <v>259779.0268116267</v>
      </c>
      <c r="AF106" t="n">
        <v>5.71610534057181e-06</v>
      </c>
      <c r="AG106" t="n">
        <v>4.363425925925926</v>
      </c>
      <c r="AH106" t="n">
        <v>234986.0810949549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6.6295</v>
      </c>
      <c r="E107" t="n">
        <v>15.08</v>
      </c>
      <c r="F107" t="n">
        <v>11.7</v>
      </c>
      <c r="G107" t="n">
        <v>100.27</v>
      </c>
      <c r="H107" t="n">
        <v>1.36</v>
      </c>
      <c r="I107" t="n">
        <v>7</v>
      </c>
      <c r="J107" t="n">
        <v>357.52</v>
      </c>
      <c r="K107" t="n">
        <v>61.82</v>
      </c>
      <c r="L107" t="n">
        <v>27.25</v>
      </c>
      <c r="M107" t="n">
        <v>5</v>
      </c>
      <c r="N107" t="n">
        <v>118.45</v>
      </c>
      <c r="O107" t="n">
        <v>44329.08</v>
      </c>
      <c r="P107" t="n">
        <v>198.79</v>
      </c>
      <c r="Q107" t="n">
        <v>460.69</v>
      </c>
      <c r="R107" t="n">
        <v>45.85</v>
      </c>
      <c r="S107" t="n">
        <v>32.19</v>
      </c>
      <c r="T107" t="n">
        <v>2929.98</v>
      </c>
      <c r="U107" t="n">
        <v>0.7</v>
      </c>
      <c r="V107" t="n">
        <v>0.76</v>
      </c>
      <c r="W107" t="n">
        <v>1.46</v>
      </c>
      <c r="X107" t="n">
        <v>0.16</v>
      </c>
      <c r="Y107" t="n">
        <v>1</v>
      </c>
      <c r="Z107" t="n">
        <v>10</v>
      </c>
      <c r="AA107" t="n">
        <v>189.7980071152249</v>
      </c>
      <c r="AB107" t="n">
        <v>259.6900066320479</v>
      </c>
      <c r="AC107" t="n">
        <v>234.9055568763745</v>
      </c>
      <c r="AD107" t="n">
        <v>189798.0071152249</v>
      </c>
      <c r="AE107" t="n">
        <v>259690.0066320479</v>
      </c>
      <c r="AF107" t="n">
        <v>5.714467586832467e-06</v>
      </c>
      <c r="AG107" t="n">
        <v>4.363425925925926</v>
      </c>
      <c r="AH107" t="n">
        <v>234905.5568763745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6.6304</v>
      </c>
      <c r="E108" t="n">
        <v>15.08</v>
      </c>
      <c r="F108" t="n">
        <v>11.7</v>
      </c>
      <c r="G108" t="n">
        <v>100.25</v>
      </c>
      <c r="H108" t="n">
        <v>1.37</v>
      </c>
      <c r="I108" t="n">
        <v>7</v>
      </c>
      <c r="J108" t="n">
        <v>358.18</v>
      </c>
      <c r="K108" t="n">
        <v>61.82</v>
      </c>
      <c r="L108" t="n">
        <v>27.5</v>
      </c>
      <c r="M108" t="n">
        <v>5</v>
      </c>
      <c r="N108" t="n">
        <v>118.86</v>
      </c>
      <c r="O108" t="n">
        <v>44409.98</v>
      </c>
      <c r="P108" t="n">
        <v>198.53</v>
      </c>
      <c r="Q108" t="n">
        <v>460.69</v>
      </c>
      <c r="R108" t="n">
        <v>45.78</v>
      </c>
      <c r="S108" t="n">
        <v>32.19</v>
      </c>
      <c r="T108" t="n">
        <v>2896.76</v>
      </c>
      <c r="U108" t="n">
        <v>0.7</v>
      </c>
      <c r="V108" t="n">
        <v>0.76</v>
      </c>
      <c r="W108" t="n">
        <v>1.46</v>
      </c>
      <c r="X108" t="n">
        <v>0.16</v>
      </c>
      <c r="Y108" t="n">
        <v>1</v>
      </c>
      <c r="Z108" t="n">
        <v>10</v>
      </c>
      <c r="AA108" t="n">
        <v>189.6900807001684</v>
      </c>
      <c r="AB108" t="n">
        <v>259.5423369495904</v>
      </c>
      <c r="AC108" t="n">
        <v>234.7719805811549</v>
      </c>
      <c r="AD108" t="n">
        <v>189690.0807001684</v>
      </c>
      <c r="AE108" t="n">
        <v>259542.3369495904</v>
      </c>
      <c r="AF108" t="n">
        <v>5.715243364919524e-06</v>
      </c>
      <c r="AG108" t="n">
        <v>4.363425925925926</v>
      </c>
      <c r="AH108" t="n">
        <v>234771.9805811549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6.6257</v>
      </c>
      <c r="E109" t="n">
        <v>15.09</v>
      </c>
      <c r="F109" t="n">
        <v>11.71</v>
      </c>
      <c r="G109" t="n">
        <v>100.34</v>
      </c>
      <c r="H109" t="n">
        <v>1.38</v>
      </c>
      <c r="I109" t="n">
        <v>7</v>
      </c>
      <c r="J109" t="n">
        <v>358.84</v>
      </c>
      <c r="K109" t="n">
        <v>61.82</v>
      </c>
      <c r="L109" t="n">
        <v>27.75</v>
      </c>
      <c r="M109" t="n">
        <v>5</v>
      </c>
      <c r="N109" t="n">
        <v>119.27</v>
      </c>
      <c r="O109" t="n">
        <v>44491.1</v>
      </c>
      <c r="P109" t="n">
        <v>198.3</v>
      </c>
      <c r="Q109" t="n">
        <v>460.69</v>
      </c>
      <c r="R109" t="n">
        <v>46.08</v>
      </c>
      <c r="S109" t="n">
        <v>32.19</v>
      </c>
      <c r="T109" t="n">
        <v>3048.68</v>
      </c>
      <c r="U109" t="n">
        <v>0.7</v>
      </c>
      <c r="V109" t="n">
        <v>0.76</v>
      </c>
      <c r="W109" t="n">
        <v>1.46</v>
      </c>
      <c r="X109" t="n">
        <v>0.17</v>
      </c>
      <c r="Y109" t="n">
        <v>1</v>
      </c>
      <c r="Z109" t="n">
        <v>10</v>
      </c>
      <c r="AA109" t="n">
        <v>189.6948219010277</v>
      </c>
      <c r="AB109" t="n">
        <v>259.548824069773</v>
      </c>
      <c r="AC109" t="n">
        <v>234.7778485796921</v>
      </c>
      <c r="AD109" t="n">
        <v>189694.8219010277</v>
      </c>
      <c r="AE109" t="n">
        <v>259548.824069773</v>
      </c>
      <c r="AF109" t="n">
        <v>5.711192079353778e-06</v>
      </c>
      <c r="AG109" t="n">
        <v>4.366319444444445</v>
      </c>
      <c r="AH109" t="n">
        <v>234777.8485796921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6.6257</v>
      </c>
      <c r="E110" t="n">
        <v>15.09</v>
      </c>
      <c r="F110" t="n">
        <v>11.71</v>
      </c>
      <c r="G110" t="n">
        <v>100.34</v>
      </c>
      <c r="H110" t="n">
        <v>1.39</v>
      </c>
      <c r="I110" t="n">
        <v>7</v>
      </c>
      <c r="J110" t="n">
        <v>359.5</v>
      </c>
      <c r="K110" t="n">
        <v>61.82</v>
      </c>
      <c r="L110" t="n">
        <v>28</v>
      </c>
      <c r="M110" t="n">
        <v>5</v>
      </c>
      <c r="N110" t="n">
        <v>119.68</v>
      </c>
      <c r="O110" t="n">
        <v>44572.45</v>
      </c>
      <c r="P110" t="n">
        <v>197.89</v>
      </c>
      <c r="Q110" t="n">
        <v>460.69</v>
      </c>
      <c r="R110" t="n">
        <v>46.16</v>
      </c>
      <c r="S110" t="n">
        <v>32.19</v>
      </c>
      <c r="T110" t="n">
        <v>3089.82</v>
      </c>
      <c r="U110" t="n">
        <v>0.7</v>
      </c>
      <c r="V110" t="n">
        <v>0.76</v>
      </c>
      <c r="W110" t="n">
        <v>1.46</v>
      </c>
      <c r="X110" t="n">
        <v>0.17</v>
      </c>
      <c r="Y110" t="n">
        <v>1</v>
      </c>
      <c r="Z110" t="n">
        <v>10</v>
      </c>
      <c r="AA110" t="n">
        <v>189.545155332467</v>
      </c>
      <c r="AB110" t="n">
        <v>259.3440436678454</v>
      </c>
      <c r="AC110" t="n">
        <v>234.5926121319133</v>
      </c>
      <c r="AD110" t="n">
        <v>189545.155332467</v>
      </c>
      <c r="AE110" t="n">
        <v>259344.0436678454</v>
      </c>
      <c r="AF110" t="n">
        <v>5.711192079353778e-06</v>
      </c>
      <c r="AG110" t="n">
        <v>4.366319444444445</v>
      </c>
      <c r="AH110" t="n">
        <v>234592.6121319133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6.6664</v>
      </c>
      <c r="E111" t="n">
        <v>15</v>
      </c>
      <c r="F111" t="n">
        <v>11.67</v>
      </c>
      <c r="G111" t="n">
        <v>116.7</v>
      </c>
      <c r="H111" t="n">
        <v>1.4</v>
      </c>
      <c r="I111" t="n">
        <v>6</v>
      </c>
      <c r="J111" t="n">
        <v>360.16</v>
      </c>
      <c r="K111" t="n">
        <v>61.82</v>
      </c>
      <c r="L111" t="n">
        <v>28.25</v>
      </c>
      <c r="M111" t="n">
        <v>4</v>
      </c>
      <c r="N111" t="n">
        <v>120.09</v>
      </c>
      <c r="O111" t="n">
        <v>44654.04</v>
      </c>
      <c r="P111" t="n">
        <v>196.92</v>
      </c>
      <c r="Q111" t="n">
        <v>460.69</v>
      </c>
      <c r="R111" t="n">
        <v>44.93</v>
      </c>
      <c r="S111" t="n">
        <v>32.19</v>
      </c>
      <c r="T111" t="n">
        <v>2475.2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188.5251931348709</v>
      </c>
      <c r="AB111" t="n">
        <v>257.9484863915388</v>
      </c>
      <c r="AC111" t="n">
        <v>233.3302448833799</v>
      </c>
      <c r="AD111" t="n">
        <v>188525.1931348709</v>
      </c>
      <c r="AE111" t="n">
        <v>257948.4863915388</v>
      </c>
      <c r="AF111" t="n">
        <v>5.746274488401833e-06</v>
      </c>
      <c r="AG111" t="n">
        <v>4.340277777777778</v>
      </c>
      <c r="AH111" t="n">
        <v>233330.2448833799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6.667</v>
      </c>
      <c r="E112" t="n">
        <v>15</v>
      </c>
      <c r="F112" t="n">
        <v>11.67</v>
      </c>
      <c r="G112" t="n">
        <v>116.69</v>
      </c>
      <c r="H112" t="n">
        <v>1.41</v>
      </c>
      <c r="I112" t="n">
        <v>6</v>
      </c>
      <c r="J112" t="n">
        <v>360.82</v>
      </c>
      <c r="K112" t="n">
        <v>61.82</v>
      </c>
      <c r="L112" t="n">
        <v>28.5</v>
      </c>
      <c r="M112" t="n">
        <v>4</v>
      </c>
      <c r="N112" t="n">
        <v>120.5</v>
      </c>
      <c r="O112" t="n">
        <v>44735.86</v>
      </c>
      <c r="P112" t="n">
        <v>196.96</v>
      </c>
      <c r="Q112" t="n">
        <v>460.69</v>
      </c>
      <c r="R112" t="n">
        <v>44.88</v>
      </c>
      <c r="S112" t="n">
        <v>32.19</v>
      </c>
      <c r="T112" t="n">
        <v>2451.4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188.5311446043801</v>
      </c>
      <c r="AB112" t="n">
        <v>257.9566294546814</v>
      </c>
      <c r="AC112" t="n">
        <v>233.3376107840051</v>
      </c>
      <c r="AD112" t="n">
        <v>188531.1446043801</v>
      </c>
      <c r="AE112" t="n">
        <v>257956.6294546814</v>
      </c>
      <c r="AF112" t="n">
        <v>5.746791673793205e-06</v>
      </c>
      <c r="AG112" t="n">
        <v>4.340277777777778</v>
      </c>
      <c r="AH112" t="n">
        <v>233337.6107840051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6.6658</v>
      </c>
      <c r="E113" t="n">
        <v>15</v>
      </c>
      <c r="F113" t="n">
        <v>11.67</v>
      </c>
      <c r="G113" t="n">
        <v>116.71</v>
      </c>
      <c r="H113" t="n">
        <v>1.42</v>
      </c>
      <c r="I113" t="n">
        <v>6</v>
      </c>
      <c r="J113" t="n">
        <v>361.49</v>
      </c>
      <c r="K113" t="n">
        <v>61.82</v>
      </c>
      <c r="L113" t="n">
        <v>28.75</v>
      </c>
      <c r="M113" t="n">
        <v>4</v>
      </c>
      <c r="N113" t="n">
        <v>120.92</v>
      </c>
      <c r="O113" t="n">
        <v>44817.91</v>
      </c>
      <c r="P113" t="n">
        <v>196.98</v>
      </c>
      <c r="Q113" t="n">
        <v>460.69</v>
      </c>
      <c r="R113" t="n">
        <v>45</v>
      </c>
      <c r="S113" t="n">
        <v>32.19</v>
      </c>
      <c r="T113" t="n">
        <v>2512.33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188.5555250347151</v>
      </c>
      <c r="AB113" t="n">
        <v>257.9899878350544</v>
      </c>
      <c r="AC113" t="n">
        <v>233.3677854873741</v>
      </c>
      <c r="AD113" t="n">
        <v>188555.5250347151</v>
      </c>
      <c r="AE113" t="n">
        <v>257989.9878350544</v>
      </c>
      <c r="AF113" t="n">
        <v>5.745757303010462e-06</v>
      </c>
      <c r="AG113" t="n">
        <v>4.340277777777778</v>
      </c>
      <c r="AH113" t="n">
        <v>233367.7854873741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6.6667</v>
      </c>
      <c r="E114" t="n">
        <v>15</v>
      </c>
      <c r="F114" t="n">
        <v>11.67</v>
      </c>
      <c r="G114" t="n">
        <v>116.69</v>
      </c>
      <c r="H114" t="n">
        <v>1.43</v>
      </c>
      <c r="I114" t="n">
        <v>6</v>
      </c>
      <c r="J114" t="n">
        <v>362.16</v>
      </c>
      <c r="K114" t="n">
        <v>61.82</v>
      </c>
      <c r="L114" t="n">
        <v>29</v>
      </c>
      <c r="M114" t="n">
        <v>4</v>
      </c>
      <c r="N114" t="n">
        <v>121.34</v>
      </c>
      <c r="O114" t="n">
        <v>44900.33</v>
      </c>
      <c r="P114" t="n">
        <v>197.23</v>
      </c>
      <c r="Q114" t="n">
        <v>460.69</v>
      </c>
      <c r="R114" t="n">
        <v>44.83</v>
      </c>
      <c r="S114" t="n">
        <v>32.19</v>
      </c>
      <c r="T114" t="n">
        <v>2428.38</v>
      </c>
      <c r="U114" t="n">
        <v>0.72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188.6333796764407</v>
      </c>
      <c r="AB114" t="n">
        <v>258.0965119905678</v>
      </c>
      <c r="AC114" t="n">
        <v>233.464143126993</v>
      </c>
      <c r="AD114" t="n">
        <v>188633.3796764407</v>
      </c>
      <c r="AE114" t="n">
        <v>258096.5119905678</v>
      </c>
      <c r="AF114" t="n">
        <v>5.746533081097519e-06</v>
      </c>
      <c r="AG114" t="n">
        <v>4.340277777777778</v>
      </c>
      <c r="AH114" t="n">
        <v>233464.143126993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6.6664</v>
      </c>
      <c r="E115" t="n">
        <v>15</v>
      </c>
      <c r="F115" t="n">
        <v>11.67</v>
      </c>
      <c r="G115" t="n">
        <v>116.7</v>
      </c>
      <c r="H115" t="n">
        <v>1.44</v>
      </c>
      <c r="I115" t="n">
        <v>6</v>
      </c>
      <c r="J115" t="n">
        <v>362.83</v>
      </c>
      <c r="K115" t="n">
        <v>61.82</v>
      </c>
      <c r="L115" t="n">
        <v>29.25</v>
      </c>
      <c r="M115" t="n">
        <v>4</v>
      </c>
      <c r="N115" t="n">
        <v>121.75</v>
      </c>
      <c r="O115" t="n">
        <v>44982.86</v>
      </c>
      <c r="P115" t="n">
        <v>197.42</v>
      </c>
      <c r="Q115" t="n">
        <v>460.69</v>
      </c>
      <c r="R115" t="n">
        <v>44.95</v>
      </c>
      <c r="S115" t="n">
        <v>32.19</v>
      </c>
      <c r="T115" t="n">
        <v>2485.12</v>
      </c>
      <c r="U115" t="n">
        <v>0.72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188.7065990100045</v>
      </c>
      <c r="AB115" t="n">
        <v>258.1966939129588</v>
      </c>
      <c r="AC115" t="n">
        <v>233.5547638273172</v>
      </c>
      <c r="AD115" t="n">
        <v>188706.5990100045</v>
      </c>
      <c r="AE115" t="n">
        <v>258196.6939129588</v>
      </c>
      <c r="AF115" t="n">
        <v>5.746274488401833e-06</v>
      </c>
      <c r="AG115" t="n">
        <v>4.340277777777778</v>
      </c>
      <c r="AH115" t="n">
        <v>233554.7638273172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6.6663</v>
      </c>
      <c r="E116" t="n">
        <v>15</v>
      </c>
      <c r="F116" t="n">
        <v>11.67</v>
      </c>
      <c r="G116" t="n">
        <v>116.7</v>
      </c>
      <c r="H116" t="n">
        <v>1.45</v>
      </c>
      <c r="I116" t="n">
        <v>6</v>
      </c>
      <c r="J116" t="n">
        <v>363.5</v>
      </c>
      <c r="K116" t="n">
        <v>61.82</v>
      </c>
      <c r="L116" t="n">
        <v>29.5</v>
      </c>
      <c r="M116" t="n">
        <v>4</v>
      </c>
      <c r="N116" t="n">
        <v>122.18</v>
      </c>
      <c r="O116" t="n">
        <v>45065.64</v>
      </c>
      <c r="P116" t="n">
        <v>197.78</v>
      </c>
      <c r="Q116" t="n">
        <v>460.7</v>
      </c>
      <c r="R116" t="n">
        <v>44.93</v>
      </c>
      <c r="S116" t="n">
        <v>32.19</v>
      </c>
      <c r="T116" t="n">
        <v>2478.27</v>
      </c>
      <c r="U116" t="n">
        <v>0.72</v>
      </c>
      <c r="V116" t="n">
        <v>0.77</v>
      </c>
      <c r="W116" t="n">
        <v>1.46</v>
      </c>
      <c r="X116" t="n">
        <v>0.14</v>
      </c>
      <c r="Y116" t="n">
        <v>1</v>
      </c>
      <c r="Z116" t="n">
        <v>10</v>
      </c>
      <c r="AA116" t="n">
        <v>188.8386426861734</v>
      </c>
      <c r="AB116" t="n">
        <v>258.3773618960489</v>
      </c>
      <c r="AC116" t="n">
        <v>233.7181891116703</v>
      </c>
      <c r="AD116" t="n">
        <v>188838.6426861734</v>
      </c>
      <c r="AE116" t="n">
        <v>258377.3618960489</v>
      </c>
      <c r="AF116" t="n">
        <v>5.746188290836604e-06</v>
      </c>
      <c r="AG116" t="n">
        <v>4.340277777777778</v>
      </c>
      <c r="AH116" t="n">
        <v>233718.1891116703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6.6684</v>
      </c>
      <c r="E117" t="n">
        <v>15</v>
      </c>
      <c r="F117" t="n">
        <v>11.67</v>
      </c>
      <c r="G117" t="n">
        <v>116.66</v>
      </c>
      <c r="H117" t="n">
        <v>1.46</v>
      </c>
      <c r="I117" t="n">
        <v>6</v>
      </c>
      <c r="J117" t="n">
        <v>364.17</v>
      </c>
      <c r="K117" t="n">
        <v>61.82</v>
      </c>
      <c r="L117" t="n">
        <v>29.75</v>
      </c>
      <c r="M117" t="n">
        <v>4</v>
      </c>
      <c r="N117" t="n">
        <v>122.6</v>
      </c>
      <c r="O117" t="n">
        <v>45148.66</v>
      </c>
      <c r="P117" t="n">
        <v>197.79</v>
      </c>
      <c r="Q117" t="n">
        <v>460.69</v>
      </c>
      <c r="R117" t="n">
        <v>44.86</v>
      </c>
      <c r="S117" t="n">
        <v>32.19</v>
      </c>
      <c r="T117" t="n">
        <v>2443.26</v>
      </c>
      <c r="U117" t="n">
        <v>0.72</v>
      </c>
      <c r="V117" t="n">
        <v>0.77</v>
      </c>
      <c r="W117" t="n">
        <v>1.45</v>
      </c>
      <c r="X117" t="n">
        <v>0.13</v>
      </c>
      <c r="Y117" t="n">
        <v>1</v>
      </c>
      <c r="Z117" t="n">
        <v>10</v>
      </c>
      <c r="AA117" t="n">
        <v>188.8122183637641</v>
      </c>
      <c r="AB117" t="n">
        <v>258.3412069723695</v>
      </c>
      <c r="AC117" t="n">
        <v>233.6854847631631</v>
      </c>
      <c r="AD117" t="n">
        <v>188812.2183637641</v>
      </c>
      <c r="AE117" t="n">
        <v>258341.2069723695</v>
      </c>
      <c r="AF117" t="n">
        <v>5.747998439706407e-06</v>
      </c>
      <c r="AG117" t="n">
        <v>4.340277777777778</v>
      </c>
      <c r="AH117" t="n">
        <v>233685.4847631631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6.6673</v>
      </c>
      <c r="E118" t="n">
        <v>15</v>
      </c>
      <c r="F118" t="n">
        <v>11.67</v>
      </c>
      <c r="G118" t="n">
        <v>116.68</v>
      </c>
      <c r="H118" t="n">
        <v>1.47</v>
      </c>
      <c r="I118" t="n">
        <v>6</v>
      </c>
      <c r="J118" t="n">
        <v>364.85</v>
      </c>
      <c r="K118" t="n">
        <v>61.82</v>
      </c>
      <c r="L118" t="n">
        <v>30</v>
      </c>
      <c r="M118" t="n">
        <v>4</v>
      </c>
      <c r="N118" t="n">
        <v>123.02</v>
      </c>
      <c r="O118" t="n">
        <v>45231.92</v>
      </c>
      <c r="P118" t="n">
        <v>198.01</v>
      </c>
      <c r="Q118" t="n">
        <v>460.69</v>
      </c>
      <c r="R118" t="n">
        <v>44.91</v>
      </c>
      <c r="S118" t="n">
        <v>32.19</v>
      </c>
      <c r="T118" t="n">
        <v>2468.32</v>
      </c>
      <c r="U118" t="n">
        <v>0.72</v>
      </c>
      <c r="V118" t="n">
        <v>0.77</v>
      </c>
      <c r="W118" t="n">
        <v>1.46</v>
      </c>
      <c r="X118" t="n">
        <v>0.13</v>
      </c>
      <c r="Y118" t="n">
        <v>1</v>
      </c>
      <c r="Z118" t="n">
        <v>10</v>
      </c>
      <c r="AA118" t="n">
        <v>188.9077655960422</v>
      </c>
      <c r="AB118" t="n">
        <v>258.4719389108188</v>
      </c>
      <c r="AC118" t="n">
        <v>233.8037398288903</v>
      </c>
      <c r="AD118" t="n">
        <v>188907.7655960422</v>
      </c>
      <c r="AE118" t="n">
        <v>258471.9389108188</v>
      </c>
      <c r="AF118" t="n">
        <v>5.747050266488891e-06</v>
      </c>
      <c r="AG118" t="n">
        <v>4.340277777777778</v>
      </c>
      <c r="AH118" t="n">
        <v>233803.7398288903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6.666</v>
      </c>
      <c r="E119" t="n">
        <v>15</v>
      </c>
      <c r="F119" t="n">
        <v>11.67</v>
      </c>
      <c r="G119" t="n">
        <v>116.71</v>
      </c>
      <c r="H119" t="n">
        <v>1.48</v>
      </c>
      <c r="I119" t="n">
        <v>6</v>
      </c>
      <c r="J119" t="n">
        <v>365.52</v>
      </c>
      <c r="K119" t="n">
        <v>61.82</v>
      </c>
      <c r="L119" t="n">
        <v>30.25</v>
      </c>
      <c r="M119" t="n">
        <v>4</v>
      </c>
      <c r="N119" t="n">
        <v>123.45</v>
      </c>
      <c r="O119" t="n">
        <v>45315.43</v>
      </c>
      <c r="P119" t="n">
        <v>197.93</v>
      </c>
      <c r="Q119" t="n">
        <v>460.69</v>
      </c>
      <c r="R119" t="n">
        <v>44.97</v>
      </c>
      <c r="S119" t="n">
        <v>32.19</v>
      </c>
      <c r="T119" t="n">
        <v>2497.73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188.8973623102499</v>
      </c>
      <c r="AB119" t="n">
        <v>258.4577046762372</v>
      </c>
      <c r="AC119" t="n">
        <v>233.7908640896793</v>
      </c>
      <c r="AD119" t="n">
        <v>188897.3623102499</v>
      </c>
      <c r="AE119" t="n">
        <v>258457.7046762372</v>
      </c>
      <c r="AF119" t="n">
        <v>5.745929698140919e-06</v>
      </c>
      <c r="AG119" t="n">
        <v>4.340277777777778</v>
      </c>
      <c r="AH119" t="n">
        <v>233790.8640896793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6.6641</v>
      </c>
      <c r="E120" t="n">
        <v>15.01</v>
      </c>
      <c r="F120" t="n">
        <v>11.68</v>
      </c>
      <c r="G120" t="n">
        <v>116.75</v>
      </c>
      <c r="H120" t="n">
        <v>1.49</v>
      </c>
      <c r="I120" t="n">
        <v>6</v>
      </c>
      <c r="J120" t="n">
        <v>366.2</v>
      </c>
      <c r="K120" t="n">
        <v>61.82</v>
      </c>
      <c r="L120" t="n">
        <v>30.5</v>
      </c>
      <c r="M120" t="n">
        <v>4</v>
      </c>
      <c r="N120" t="n">
        <v>123.88</v>
      </c>
      <c r="O120" t="n">
        <v>45399.2</v>
      </c>
      <c r="P120" t="n">
        <v>198.01</v>
      </c>
      <c r="Q120" t="n">
        <v>460.7</v>
      </c>
      <c r="R120" t="n">
        <v>45.08</v>
      </c>
      <c r="S120" t="n">
        <v>32.19</v>
      </c>
      <c r="T120" t="n">
        <v>2551.2</v>
      </c>
      <c r="U120" t="n">
        <v>0.71</v>
      </c>
      <c r="V120" t="n">
        <v>0.77</v>
      </c>
      <c r="W120" t="n">
        <v>1.46</v>
      </c>
      <c r="X120" t="n">
        <v>0.14</v>
      </c>
      <c r="Y120" t="n">
        <v>1</v>
      </c>
      <c r="Z120" t="n">
        <v>10</v>
      </c>
      <c r="AA120" t="n">
        <v>188.973908574937</v>
      </c>
      <c r="AB120" t="n">
        <v>258.5624386525649</v>
      </c>
      <c r="AC120" t="n">
        <v>233.8856024023013</v>
      </c>
      <c r="AD120" t="n">
        <v>188973.908574937</v>
      </c>
      <c r="AE120" t="n">
        <v>258562.4386525649</v>
      </c>
      <c r="AF120" t="n">
        <v>5.744291944401575e-06</v>
      </c>
      <c r="AG120" t="n">
        <v>4.343171296296297</v>
      </c>
      <c r="AH120" t="n">
        <v>233885.6024023013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6.668</v>
      </c>
      <c r="E121" t="n">
        <v>15</v>
      </c>
      <c r="F121" t="n">
        <v>11.67</v>
      </c>
      <c r="G121" t="n">
        <v>116.66</v>
      </c>
      <c r="H121" t="n">
        <v>1.49</v>
      </c>
      <c r="I121" t="n">
        <v>6</v>
      </c>
      <c r="J121" t="n">
        <v>366.88</v>
      </c>
      <c r="K121" t="n">
        <v>61.82</v>
      </c>
      <c r="L121" t="n">
        <v>30.75</v>
      </c>
      <c r="M121" t="n">
        <v>4</v>
      </c>
      <c r="N121" t="n">
        <v>124.31</v>
      </c>
      <c r="O121" t="n">
        <v>45483.22</v>
      </c>
      <c r="P121" t="n">
        <v>197.75</v>
      </c>
      <c r="Q121" t="n">
        <v>460.69</v>
      </c>
      <c r="R121" t="n">
        <v>44.85</v>
      </c>
      <c r="S121" t="n">
        <v>32.19</v>
      </c>
      <c r="T121" t="n">
        <v>2438.54</v>
      </c>
      <c r="U121" t="n">
        <v>0.72</v>
      </c>
      <c r="V121" t="n">
        <v>0.77</v>
      </c>
      <c r="W121" t="n">
        <v>1.45</v>
      </c>
      <c r="X121" t="n">
        <v>0.13</v>
      </c>
      <c r="Y121" t="n">
        <v>1</v>
      </c>
      <c r="Z121" t="n">
        <v>10</v>
      </c>
      <c r="AA121" t="n">
        <v>188.8034322012846</v>
      </c>
      <c r="AB121" t="n">
        <v>258.329185357247</v>
      </c>
      <c r="AC121" t="n">
        <v>233.6746104741155</v>
      </c>
      <c r="AD121" t="n">
        <v>188803.4322012846</v>
      </c>
      <c r="AE121" t="n">
        <v>258329.185357247</v>
      </c>
      <c r="AF121" t="n">
        <v>5.747653649445492e-06</v>
      </c>
      <c r="AG121" t="n">
        <v>4.340277777777778</v>
      </c>
      <c r="AH121" t="n">
        <v>233674.6104741155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6.6668</v>
      </c>
      <c r="E122" t="n">
        <v>15</v>
      </c>
      <c r="F122" t="n">
        <v>11.67</v>
      </c>
      <c r="G122" t="n">
        <v>116.69</v>
      </c>
      <c r="H122" t="n">
        <v>1.5</v>
      </c>
      <c r="I122" t="n">
        <v>6</v>
      </c>
      <c r="J122" t="n">
        <v>367.57</v>
      </c>
      <c r="K122" t="n">
        <v>61.82</v>
      </c>
      <c r="L122" t="n">
        <v>31</v>
      </c>
      <c r="M122" t="n">
        <v>4</v>
      </c>
      <c r="N122" t="n">
        <v>124.74</v>
      </c>
      <c r="O122" t="n">
        <v>45567.49</v>
      </c>
      <c r="P122" t="n">
        <v>197.78</v>
      </c>
      <c r="Q122" t="n">
        <v>460.69</v>
      </c>
      <c r="R122" t="n">
        <v>44.9</v>
      </c>
      <c r="S122" t="n">
        <v>32.19</v>
      </c>
      <c r="T122" t="n">
        <v>2464.78</v>
      </c>
      <c r="U122" t="n">
        <v>0.72</v>
      </c>
      <c r="V122" t="n">
        <v>0.77</v>
      </c>
      <c r="W122" t="n">
        <v>1.46</v>
      </c>
      <c r="X122" t="n">
        <v>0.14</v>
      </c>
      <c r="Y122" t="n">
        <v>1</v>
      </c>
      <c r="Z122" t="n">
        <v>10</v>
      </c>
      <c r="AA122" t="n">
        <v>188.8314858852354</v>
      </c>
      <c r="AB122" t="n">
        <v>258.3675696452696</v>
      </c>
      <c r="AC122" t="n">
        <v>233.7093314195619</v>
      </c>
      <c r="AD122" t="n">
        <v>188831.4858852354</v>
      </c>
      <c r="AE122" t="n">
        <v>258367.5696452696</v>
      </c>
      <c r="AF122" t="n">
        <v>5.746619278662748e-06</v>
      </c>
      <c r="AG122" t="n">
        <v>4.340277777777778</v>
      </c>
      <c r="AH122" t="n">
        <v>233709.3314195619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6.663</v>
      </c>
      <c r="E123" t="n">
        <v>15.01</v>
      </c>
      <c r="F123" t="n">
        <v>11.68</v>
      </c>
      <c r="G123" t="n">
        <v>116.78</v>
      </c>
      <c r="H123" t="n">
        <v>1.51</v>
      </c>
      <c r="I123" t="n">
        <v>6</v>
      </c>
      <c r="J123" t="n">
        <v>368.25</v>
      </c>
      <c r="K123" t="n">
        <v>61.82</v>
      </c>
      <c r="L123" t="n">
        <v>31.25</v>
      </c>
      <c r="M123" t="n">
        <v>4</v>
      </c>
      <c r="N123" t="n">
        <v>125.18</v>
      </c>
      <c r="O123" t="n">
        <v>45652.02</v>
      </c>
      <c r="P123" t="n">
        <v>198.05</v>
      </c>
      <c r="Q123" t="n">
        <v>460.69</v>
      </c>
      <c r="R123" t="n">
        <v>45.08</v>
      </c>
      <c r="S123" t="n">
        <v>32.19</v>
      </c>
      <c r="T123" t="n">
        <v>2550.15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189.004204723165</v>
      </c>
      <c r="AB123" t="n">
        <v>258.6038911791422</v>
      </c>
      <c r="AC123" t="n">
        <v>233.9230987579211</v>
      </c>
      <c r="AD123" t="n">
        <v>189004.204723165</v>
      </c>
      <c r="AE123" t="n">
        <v>258603.8911791422</v>
      </c>
      <c r="AF123" t="n">
        <v>5.74334377118406e-06</v>
      </c>
      <c r="AG123" t="n">
        <v>4.343171296296297</v>
      </c>
      <c r="AH123" t="n">
        <v>233923.0987579211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6.6648</v>
      </c>
      <c r="E124" t="n">
        <v>15</v>
      </c>
      <c r="F124" t="n">
        <v>11.67</v>
      </c>
      <c r="G124" t="n">
        <v>116.74</v>
      </c>
      <c r="H124" t="n">
        <v>1.52</v>
      </c>
      <c r="I124" t="n">
        <v>6</v>
      </c>
      <c r="J124" t="n">
        <v>368.94</v>
      </c>
      <c r="K124" t="n">
        <v>61.82</v>
      </c>
      <c r="L124" t="n">
        <v>31.5</v>
      </c>
      <c r="M124" t="n">
        <v>4</v>
      </c>
      <c r="N124" t="n">
        <v>125.62</v>
      </c>
      <c r="O124" t="n">
        <v>45736.8</v>
      </c>
      <c r="P124" t="n">
        <v>197.77</v>
      </c>
      <c r="Q124" t="n">
        <v>460.69</v>
      </c>
      <c r="R124" t="n">
        <v>44.99</v>
      </c>
      <c r="S124" t="n">
        <v>32.19</v>
      </c>
      <c r="T124" t="n">
        <v>2507.56</v>
      </c>
      <c r="U124" t="n">
        <v>0.72</v>
      </c>
      <c r="V124" t="n">
        <v>0.77</v>
      </c>
      <c r="W124" t="n">
        <v>1.46</v>
      </c>
      <c r="X124" t="n">
        <v>0.14</v>
      </c>
      <c r="Y124" t="n">
        <v>1</v>
      </c>
      <c r="Z124" t="n">
        <v>10</v>
      </c>
      <c r="AA124" t="n">
        <v>188.8564905434177</v>
      </c>
      <c r="AB124" t="n">
        <v>258.4017821217224</v>
      </c>
      <c r="AC124" t="n">
        <v>233.7402787052796</v>
      </c>
      <c r="AD124" t="n">
        <v>188856.4905434177</v>
      </c>
      <c r="AE124" t="n">
        <v>258401.7821217224</v>
      </c>
      <c r="AF124" t="n">
        <v>5.744895327358175e-06</v>
      </c>
      <c r="AG124" t="n">
        <v>4.340277777777778</v>
      </c>
      <c r="AH124" t="n">
        <v>233740.2787052796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6.669</v>
      </c>
      <c r="E125" t="n">
        <v>14.99</v>
      </c>
      <c r="F125" t="n">
        <v>11.66</v>
      </c>
      <c r="G125" t="n">
        <v>116.64</v>
      </c>
      <c r="H125" t="n">
        <v>1.53</v>
      </c>
      <c r="I125" t="n">
        <v>6</v>
      </c>
      <c r="J125" t="n">
        <v>369.63</v>
      </c>
      <c r="K125" t="n">
        <v>61.82</v>
      </c>
      <c r="L125" t="n">
        <v>31.75</v>
      </c>
      <c r="M125" t="n">
        <v>4</v>
      </c>
      <c r="N125" t="n">
        <v>126.06</v>
      </c>
      <c r="O125" t="n">
        <v>45821.85</v>
      </c>
      <c r="P125" t="n">
        <v>197.05</v>
      </c>
      <c r="Q125" t="n">
        <v>460.69</v>
      </c>
      <c r="R125" t="n">
        <v>44.71</v>
      </c>
      <c r="S125" t="n">
        <v>32.19</v>
      </c>
      <c r="T125" t="n">
        <v>2365.9</v>
      </c>
      <c r="U125" t="n">
        <v>0.72</v>
      </c>
      <c r="V125" t="n">
        <v>0.77</v>
      </c>
      <c r="W125" t="n">
        <v>1.46</v>
      </c>
      <c r="X125" t="n">
        <v>0.13</v>
      </c>
      <c r="Y125" t="n">
        <v>1</v>
      </c>
      <c r="Z125" t="n">
        <v>10</v>
      </c>
      <c r="AA125" t="n">
        <v>188.5149865914375</v>
      </c>
      <c r="AB125" t="n">
        <v>257.9345213485323</v>
      </c>
      <c r="AC125" t="n">
        <v>233.3176126444779</v>
      </c>
      <c r="AD125" t="n">
        <v>188514.9865914375</v>
      </c>
      <c r="AE125" t="n">
        <v>257934.5213485323</v>
      </c>
      <c r="AF125" t="n">
        <v>5.748515625097778e-06</v>
      </c>
      <c r="AG125" t="n">
        <v>4.33738425925926</v>
      </c>
      <c r="AH125" t="n">
        <v>233317.6126444779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6.6672</v>
      </c>
      <c r="E126" t="n">
        <v>15</v>
      </c>
      <c r="F126" t="n">
        <v>11.67</v>
      </c>
      <c r="G126" t="n">
        <v>116.68</v>
      </c>
      <c r="H126" t="n">
        <v>1.54</v>
      </c>
      <c r="I126" t="n">
        <v>6</v>
      </c>
      <c r="J126" t="n">
        <v>370.32</v>
      </c>
      <c r="K126" t="n">
        <v>61.82</v>
      </c>
      <c r="L126" t="n">
        <v>32</v>
      </c>
      <c r="M126" t="n">
        <v>4</v>
      </c>
      <c r="N126" t="n">
        <v>126.5</v>
      </c>
      <c r="O126" t="n">
        <v>45907.3</v>
      </c>
      <c r="P126" t="n">
        <v>196.5</v>
      </c>
      <c r="Q126" t="n">
        <v>460.69</v>
      </c>
      <c r="R126" t="n">
        <v>44.91</v>
      </c>
      <c r="S126" t="n">
        <v>32.19</v>
      </c>
      <c r="T126" t="n">
        <v>2466.42</v>
      </c>
      <c r="U126" t="n">
        <v>0.72</v>
      </c>
      <c r="V126" t="n">
        <v>0.77</v>
      </c>
      <c r="W126" t="n">
        <v>1.46</v>
      </c>
      <c r="X126" t="n">
        <v>0.13</v>
      </c>
      <c r="Y126" t="n">
        <v>1</v>
      </c>
      <c r="Z126" t="n">
        <v>10</v>
      </c>
      <c r="AA126" t="n">
        <v>188.3614179004424</v>
      </c>
      <c r="AB126" t="n">
        <v>257.7244018905404</v>
      </c>
      <c r="AC126" t="n">
        <v>233.1275466926522</v>
      </c>
      <c r="AD126" t="n">
        <v>188361.4179004424</v>
      </c>
      <c r="AE126" t="n">
        <v>257724.4018905404</v>
      </c>
      <c r="AF126" t="n">
        <v>5.746964068923663e-06</v>
      </c>
      <c r="AG126" t="n">
        <v>4.340277777777778</v>
      </c>
      <c r="AH126" t="n">
        <v>233127.5466926522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6.6627</v>
      </c>
      <c r="E127" t="n">
        <v>15.01</v>
      </c>
      <c r="F127" t="n">
        <v>11.68</v>
      </c>
      <c r="G127" t="n">
        <v>116.78</v>
      </c>
      <c r="H127" t="n">
        <v>1.55</v>
      </c>
      <c r="I127" t="n">
        <v>6</v>
      </c>
      <c r="J127" t="n">
        <v>371.02</v>
      </c>
      <c r="K127" t="n">
        <v>61.82</v>
      </c>
      <c r="L127" t="n">
        <v>32.25</v>
      </c>
      <c r="M127" t="n">
        <v>4</v>
      </c>
      <c r="N127" t="n">
        <v>126.94</v>
      </c>
      <c r="O127" t="n">
        <v>45992.88</v>
      </c>
      <c r="P127" t="n">
        <v>196.52</v>
      </c>
      <c r="Q127" t="n">
        <v>460.69</v>
      </c>
      <c r="R127" t="n">
        <v>45.28</v>
      </c>
      <c r="S127" t="n">
        <v>32.19</v>
      </c>
      <c r="T127" t="n">
        <v>2650.02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188.4530986579626</v>
      </c>
      <c r="AB127" t="n">
        <v>257.8498435476489</v>
      </c>
      <c r="AC127" t="n">
        <v>233.2410163740649</v>
      </c>
      <c r="AD127" t="n">
        <v>188453.0986579626</v>
      </c>
      <c r="AE127" t="n">
        <v>257849.8435476489</v>
      </c>
      <c r="AF127" t="n">
        <v>5.743085178488374e-06</v>
      </c>
      <c r="AG127" t="n">
        <v>4.343171296296297</v>
      </c>
      <c r="AH127" t="n">
        <v>233241.0163740649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6.6622</v>
      </c>
      <c r="E128" t="n">
        <v>15.01</v>
      </c>
      <c r="F128" t="n">
        <v>11.68</v>
      </c>
      <c r="G128" t="n">
        <v>116.79</v>
      </c>
      <c r="H128" t="n">
        <v>1.56</v>
      </c>
      <c r="I128" t="n">
        <v>6</v>
      </c>
      <c r="J128" t="n">
        <v>371.71</v>
      </c>
      <c r="K128" t="n">
        <v>61.82</v>
      </c>
      <c r="L128" t="n">
        <v>32.5</v>
      </c>
      <c r="M128" t="n">
        <v>4</v>
      </c>
      <c r="N128" t="n">
        <v>127.39</v>
      </c>
      <c r="O128" t="n">
        <v>46078.74</v>
      </c>
      <c r="P128" t="n">
        <v>196.75</v>
      </c>
      <c r="Q128" t="n">
        <v>460.69</v>
      </c>
      <c r="R128" t="n">
        <v>45.25</v>
      </c>
      <c r="S128" t="n">
        <v>32.19</v>
      </c>
      <c r="T128" t="n">
        <v>2638.77</v>
      </c>
      <c r="U128" t="n">
        <v>0.71</v>
      </c>
      <c r="V128" t="n">
        <v>0.77</v>
      </c>
      <c r="W128" t="n">
        <v>1.46</v>
      </c>
      <c r="X128" t="n">
        <v>0.15</v>
      </c>
      <c r="Y128" t="n">
        <v>1</v>
      </c>
      <c r="Z128" t="n">
        <v>10</v>
      </c>
      <c r="AA128" t="n">
        <v>188.543730774446</v>
      </c>
      <c r="AB128" t="n">
        <v>257.9738504078283</v>
      </c>
      <c r="AC128" t="n">
        <v>233.3531881935534</v>
      </c>
      <c r="AD128" t="n">
        <v>188543.730774446</v>
      </c>
      <c r="AE128" t="n">
        <v>257973.8504078283</v>
      </c>
      <c r="AF128" t="n">
        <v>5.742654190662231e-06</v>
      </c>
      <c r="AG128" t="n">
        <v>4.343171296296297</v>
      </c>
      <c r="AH128" t="n">
        <v>233353.1881935534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6.6659</v>
      </c>
      <c r="E129" t="n">
        <v>15</v>
      </c>
      <c r="F129" t="n">
        <v>11.67</v>
      </c>
      <c r="G129" t="n">
        <v>116.71</v>
      </c>
      <c r="H129" t="n">
        <v>1.57</v>
      </c>
      <c r="I129" t="n">
        <v>6</v>
      </c>
      <c r="J129" t="n">
        <v>372.41</v>
      </c>
      <c r="K129" t="n">
        <v>61.82</v>
      </c>
      <c r="L129" t="n">
        <v>32.75</v>
      </c>
      <c r="M129" t="n">
        <v>4</v>
      </c>
      <c r="N129" t="n">
        <v>127.84</v>
      </c>
      <c r="O129" t="n">
        <v>46164.87</v>
      </c>
      <c r="P129" t="n">
        <v>196.61</v>
      </c>
      <c r="Q129" t="n">
        <v>460.69</v>
      </c>
      <c r="R129" t="n">
        <v>44.97</v>
      </c>
      <c r="S129" t="n">
        <v>32.19</v>
      </c>
      <c r="T129" t="n">
        <v>2495.4</v>
      </c>
      <c r="U129" t="n">
        <v>0.72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188.4198473117419</v>
      </c>
      <c r="AB129" t="n">
        <v>257.8043475888039</v>
      </c>
      <c r="AC129" t="n">
        <v>233.199862485678</v>
      </c>
      <c r="AD129" t="n">
        <v>188419.8473117419</v>
      </c>
      <c r="AE129" t="n">
        <v>257804.3475888039</v>
      </c>
      <c r="AF129" t="n">
        <v>5.74584350057569e-06</v>
      </c>
      <c r="AG129" t="n">
        <v>4.340277777777778</v>
      </c>
      <c r="AH129" t="n">
        <v>233199.862485678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6.6638</v>
      </c>
      <c r="E130" t="n">
        <v>15.01</v>
      </c>
      <c r="F130" t="n">
        <v>11.68</v>
      </c>
      <c r="G130" t="n">
        <v>116.76</v>
      </c>
      <c r="H130" t="n">
        <v>1.58</v>
      </c>
      <c r="I130" t="n">
        <v>6</v>
      </c>
      <c r="J130" t="n">
        <v>373.11</v>
      </c>
      <c r="K130" t="n">
        <v>61.82</v>
      </c>
      <c r="L130" t="n">
        <v>33</v>
      </c>
      <c r="M130" t="n">
        <v>4</v>
      </c>
      <c r="N130" t="n">
        <v>128.29</v>
      </c>
      <c r="O130" t="n">
        <v>46251.27</v>
      </c>
      <c r="P130" t="n">
        <v>196.23</v>
      </c>
      <c r="Q130" t="n">
        <v>460.69</v>
      </c>
      <c r="R130" t="n">
        <v>45.18</v>
      </c>
      <c r="S130" t="n">
        <v>32.19</v>
      </c>
      <c r="T130" t="n">
        <v>2604.91</v>
      </c>
      <c r="U130" t="n">
        <v>0.71</v>
      </c>
      <c r="V130" t="n">
        <v>0.77</v>
      </c>
      <c r="W130" t="n">
        <v>1.45</v>
      </c>
      <c r="X130" t="n">
        <v>0.14</v>
      </c>
      <c r="Y130" t="n">
        <v>1</v>
      </c>
      <c r="Z130" t="n">
        <v>10</v>
      </c>
      <c r="AA130" t="n">
        <v>188.3321537905101</v>
      </c>
      <c r="AB130" t="n">
        <v>257.6843614442894</v>
      </c>
      <c r="AC130" t="n">
        <v>233.0913276503944</v>
      </c>
      <c r="AD130" t="n">
        <v>188332.1537905101</v>
      </c>
      <c r="AE130" t="n">
        <v>257684.3614442894</v>
      </c>
      <c r="AF130" t="n">
        <v>5.744033351705889e-06</v>
      </c>
      <c r="AG130" t="n">
        <v>4.343171296296297</v>
      </c>
      <c r="AH130" t="n">
        <v>233091.3276503943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6.6636</v>
      </c>
      <c r="E131" t="n">
        <v>15.01</v>
      </c>
      <c r="F131" t="n">
        <v>11.68</v>
      </c>
      <c r="G131" t="n">
        <v>116.76</v>
      </c>
      <c r="H131" t="n">
        <v>1.59</v>
      </c>
      <c r="I131" t="n">
        <v>6</v>
      </c>
      <c r="J131" t="n">
        <v>373.81</v>
      </c>
      <c r="K131" t="n">
        <v>61.82</v>
      </c>
      <c r="L131" t="n">
        <v>33.25</v>
      </c>
      <c r="M131" t="n">
        <v>4</v>
      </c>
      <c r="N131" t="n">
        <v>128.74</v>
      </c>
      <c r="O131" t="n">
        <v>46337.95</v>
      </c>
      <c r="P131" t="n">
        <v>195.41</v>
      </c>
      <c r="Q131" t="n">
        <v>460.69</v>
      </c>
      <c r="R131" t="n">
        <v>45.1</v>
      </c>
      <c r="S131" t="n">
        <v>32.19</v>
      </c>
      <c r="T131" t="n">
        <v>2560.07</v>
      </c>
      <c r="U131" t="n">
        <v>0.71</v>
      </c>
      <c r="V131" t="n">
        <v>0.77</v>
      </c>
      <c r="W131" t="n">
        <v>1.46</v>
      </c>
      <c r="X131" t="n">
        <v>0.14</v>
      </c>
      <c r="Y131" t="n">
        <v>1</v>
      </c>
      <c r="Z131" t="n">
        <v>10</v>
      </c>
      <c r="AA131" t="n">
        <v>188.0373720388733</v>
      </c>
      <c r="AB131" t="n">
        <v>257.2810280468473</v>
      </c>
      <c r="AC131" t="n">
        <v>232.7264878263219</v>
      </c>
      <c r="AD131" t="n">
        <v>188037.3720388733</v>
      </c>
      <c r="AE131" t="n">
        <v>257281.0280468473</v>
      </c>
      <c r="AF131" t="n">
        <v>5.743860956575431e-06</v>
      </c>
      <c r="AG131" t="n">
        <v>4.343171296296297</v>
      </c>
      <c r="AH131" t="n">
        <v>232726.4878263219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6.6648</v>
      </c>
      <c r="E132" t="n">
        <v>15</v>
      </c>
      <c r="F132" t="n">
        <v>11.67</v>
      </c>
      <c r="G132" t="n">
        <v>116.74</v>
      </c>
      <c r="H132" t="n">
        <v>1.6</v>
      </c>
      <c r="I132" t="n">
        <v>6</v>
      </c>
      <c r="J132" t="n">
        <v>374.52</v>
      </c>
      <c r="K132" t="n">
        <v>61.82</v>
      </c>
      <c r="L132" t="n">
        <v>33.5</v>
      </c>
      <c r="M132" t="n">
        <v>4</v>
      </c>
      <c r="N132" t="n">
        <v>129.2</v>
      </c>
      <c r="O132" t="n">
        <v>46424.91</v>
      </c>
      <c r="P132" t="n">
        <v>195.12</v>
      </c>
      <c r="Q132" t="n">
        <v>460.69</v>
      </c>
      <c r="R132" t="n">
        <v>45.11</v>
      </c>
      <c r="S132" t="n">
        <v>32.19</v>
      </c>
      <c r="T132" t="n">
        <v>2567.07</v>
      </c>
      <c r="U132" t="n">
        <v>0.71</v>
      </c>
      <c r="V132" t="n">
        <v>0.77</v>
      </c>
      <c r="W132" t="n">
        <v>1.46</v>
      </c>
      <c r="X132" t="n">
        <v>0.14</v>
      </c>
      <c r="Y132" t="n">
        <v>1</v>
      </c>
      <c r="Z132" t="n">
        <v>10</v>
      </c>
      <c r="AA132" t="n">
        <v>187.8948085923088</v>
      </c>
      <c r="AB132" t="n">
        <v>257.0859664498025</v>
      </c>
      <c r="AC132" t="n">
        <v>232.5500426343283</v>
      </c>
      <c r="AD132" t="n">
        <v>187894.8085923088</v>
      </c>
      <c r="AE132" t="n">
        <v>257085.9664498025</v>
      </c>
      <c r="AF132" t="n">
        <v>5.744895327358175e-06</v>
      </c>
      <c r="AG132" t="n">
        <v>4.340277777777778</v>
      </c>
      <c r="AH132" t="n">
        <v>232550.0426343283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6.6642</v>
      </c>
      <c r="E133" t="n">
        <v>15.01</v>
      </c>
      <c r="F133" t="n">
        <v>11.68</v>
      </c>
      <c r="G133" t="n">
        <v>116.75</v>
      </c>
      <c r="H133" t="n">
        <v>1.6</v>
      </c>
      <c r="I133" t="n">
        <v>6</v>
      </c>
      <c r="J133" t="n">
        <v>375.23</v>
      </c>
      <c r="K133" t="n">
        <v>61.82</v>
      </c>
      <c r="L133" t="n">
        <v>33.75</v>
      </c>
      <c r="M133" t="n">
        <v>4</v>
      </c>
      <c r="N133" t="n">
        <v>129.65</v>
      </c>
      <c r="O133" t="n">
        <v>46512.15</v>
      </c>
      <c r="P133" t="n">
        <v>194.93</v>
      </c>
      <c r="Q133" t="n">
        <v>460.71</v>
      </c>
      <c r="R133" t="n">
        <v>45.14</v>
      </c>
      <c r="S133" t="n">
        <v>32.19</v>
      </c>
      <c r="T133" t="n">
        <v>2581.96</v>
      </c>
      <c r="U133" t="n">
        <v>0.71</v>
      </c>
      <c r="V133" t="n">
        <v>0.77</v>
      </c>
      <c r="W133" t="n">
        <v>1.46</v>
      </c>
      <c r="X133" t="n">
        <v>0.14</v>
      </c>
      <c r="Y133" t="n">
        <v>1</v>
      </c>
      <c r="Z133" t="n">
        <v>10</v>
      </c>
      <c r="AA133" t="n">
        <v>187.8546455373944</v>
      </c>
      <c r="AB133" t="n">
        <v>257.0310135861997</v>
      </c>
      <c r="AC133" t="n">
        <v>232.500334394901</v>
      </c>
      <c r="AD133" t="n">
        <v>187854.6455373944</v>
      </c>
      <c r="AE133" t="n">
        <v>257031.0135861997</v>
      </c>
      <c r="AF133" t="n">
        <v>5.744378141966804e-06</v>
      </c>
      <c r="AG133" t="n">
        <v>4.343171296296297</v>
      </c>
      <c r="AH133" t="n">
        <v>232500.334394901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6.6625</v>
      </c>
      <c r="E134" t="n">
        <v>15.01</v>
      </c>
      <c r="F134" t="n">
        <v>11.68</v>
      </c>
      <c r="G134" t="n">
        <v>116.79</v>
      </c>
      <c r="H134" t="n">
        <v>1.61</v>
      </c>
      <c r="I134" t="n">
        <v>6</v>
      </c>
      <c r="J134" t="n">
        <v>375.93</v>
      </c>
      <c r="K134" t="n">
        <v>61.82</v>
      </c>
      <c r="L134" t="n">
        <v>34</v>
      </c>
      <c r="M134" t="n">
        <v>4</v>
      </c>
      <c r="N134" t="n">
        <v>130.11</v>
      </c>
      <c r="O134" t="n">
        <v>46599.68</v>
      </c>
      <c r="P134" t="n">
        <v>194.27</v>
      </c>
      <c r="Q134" t="n">
        <v>460.69</v>
      </c>
      <c r="R134" t="n">
        <v>45.25</v>
      </c>
      <c r="S134" t="n">
        <v>32.19</v>
      </c>
      <c r="T134" t="n">
        <v>2637.74</v>
      </c>
      <c r="U134" t="n">
        <v>0.71</v>
      </c>
      <c r="V134" t="n">
        <v>0.77</v>
      </c>
      <c r="W134" t="n">
        <v>1.46</v>
      </c>
      <c r="X134" t="n">
        <v>0.15</v>
      </c>
      <c r="Y134" t="n">
        <v>1</v>
      </c>
      <c r="Z134" t="n">
        <v>10</v>
      </c>
      <c r="AA134" t="n">
        <v>187.6391473646693</v>
      </c>
      <c r="AB134" t="n">
        <v>256.7361594791689</v>
      </c>
      <c r="AC134" t="n">
        <v>232.2336207500148</v>
      </c>
      <c r="AD134" t="n">
        <v>187639.1473646693</v>
      </c>
      <c r="AE134" t="n">
        <v>256736.1594791689</v>
      </c>
      <c r="AF134" t="n">
        <v>5.742912783357916e-06</v>
      </c>
      <c r="AG134" t="n">
        <v>4.343171296296297</v>
      </c>
      <c r="AH134" t="n">
        <v>232233.6207500148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6.6631</v>
      </c>
      <c r="E135" t="n">
        <v>15.01</v>
      </c>
      <c r="F135" t="n">
        <v>11.68</v>
      </c>
      <c r="G135" t="n">
        <v>116.78</v>
      </c>
      <c r="H135" t="n">
        <v>1.62</v>
      </c>
      <c r="I135" t="n">
        <v>6</v>
      </c>
      <c r="J135" t="n">
        <v>376.65</v>
      </c>
      <c r="K135" t="n">
        <v>61.82</v>
      </c>
      <c r="L135" t="n">
        <v>34.25</v>
      </c>
      <c r="M135" t="n">
        <v>4</v>
      </c>
      <c r="N135" t="n">
        <v>130.58</v>
      </c>
      <c r="O135" t="n">
        <v>46687.5</v>
      </c>
      <c r="P135" t="n">
        <v>193.9</v>
      </c>
      <c r="Q135" t="n">
        <v>460.81</v>
      </c>
      <c r="R135" t="n">
        <v>45.12</v>
      </c>
      <c r="S135" t="n">
        <v>32.19</v>
      </c>
      <c r="T135" t="n">
        <v>2571.41</v>
      </c>
      <c r="U135" t="n">
        <v>0.71</v>
      </c>
      <c r="V135" t="n">
        <v>0.77</v>
      </c>
      <c r="W135" t="n">
        <v>1.46</v>
      </c>
      <c r="X135" t="n">
        <v>0.14</v>
      </c>
      <c r="Y135" t="n">
        <v>1</v>
      </c>
      <c r="Z135" t="n">
        <v>10</v>
      </c>
      <c r="AA135" t="n">
        <v>187.4963556147882</v>
      </c>
      <c r="AB135" t="n">
        <v>256.5407855074542</v>
      </c>
      <c r="AC135" t="n">
        <v>232.0568929959514</v>
      </c>
      <c r="AD135" t="n">
        <v>187496.3556147882</v>
      </c>
      <c r="AE135" t="n">
        <v>256540.7855074542</v>
      </c>
      <c r="AF135" t="n">
        <v>5.743429968749288e-06</v>
      </c>
      <c r="AG135" t="n">
        <v>4.343171296296297</v>
      </c>
      <c r="AH135" t="n">
        <v>232056.8929959514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6.6668</v>
      </c>
      <c r="E136" t="n">
        <v>15</v>
      </c>
      <c r="F136" t="n">
        <v>11.67</v>
      </c>
      <c r="G136" t="n">
        <v>116.69</v>
      </c>
      <c r="H136" t="n">
        <v>1.63</v>
      </c>
      <c r="I136" t="n">
        <v>6</v>
      </c>
      <c r="J136" t="n">
        <v>377.36</v>
      </c>
      <c r="K136" t="n">
        <v>61.82</v>
      </c>
      <c r="L136" t="n">
        <v>34.5</v>
      </c>
      <c r="M136" t="n">
        <v>4</v>
      </c>
      <c r="N136" t="n">
        <v>131.04</v>
      </c>
      <c r="O136" t="n">
        <v>46775.73</v>
      </c>
      <c r="P136" t="n">
        <v>193.7</v>
      </c>
      <c r="Q136" t="n">
        <v>460.69</v>
      </c>
      <c r="R136" t="n">
        <v>44.96</v>
      </c>
      <c r="S136" t="n">
        <v>32.19</v>
      </c>
      <c r="T136" t="n">
        <v>2494.02</v>
      </c>
      <c r="U136" t="n">
        <v>0.72</v>
      </c>
      <c r="V136" t="n">
        <v>0.77</v>
      </c>
      <c r="W136" t="n">
        <v>1.45</v>
      </c>
      <c r="X136" t="n">
        <v>0.14</v>
      </c>
      <c r="Y136" t="n">
        <v>1</v>
      </c>
      <c r="Z136" t="n">
        <v>10</v>
      </c>
      <c r="AA136" t="n">
        <v>187.3513027586852</v>
      </c>
      <c r="AB136" t="n">
        <v>256.3423177904538</v>
      </c>
      <c r="AC136" t="n">
        <v>231.8773667593102</v>
      </c>
      <c r="AD136" t="n">
        <v>187351.3027586852</v>
      </c>
      <c r="AE136" t="n">
        <v>256342.3177904538</v>
      </c>
      <c r="AF136" t="n">
        <v>5.746619278662748e-06</v>
      </c>
      <c r="AG136" t="n">
        <v>4.340277777777778</v>
      </c>
      <c r="AH136" t="n">
        <v>231877.3667593102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6.7048</v>
      </c>
      <c r="E137" t="n">
        <v>14.91</v>
      </c>
      <c r="F137" t="n">
        <v>11.64</v>
      </c>
      <c r="G137" t="n">
        <v>139.68</v>
      </c>
      <c r="H137" t="n">
        <v>1.64</v>
      </c>
      <c r="I137" t="n">
        <v>5</v>
      </c>
      <c r="J137" t="n">
        <v>378.08</v>
      </c>
      <c r="K137" t="n">
        <v>61.82</v>
      </c>
      <c r="L137" t="n">
        <v>34.75</v>
      </c>
      <c r="M137" t="n">
        <v>3</v>
      </c>
      <c r="N137" t="n">
        <v>131.51</v>
      </c>
      <c r="O137" t="n">
        <v>46864.14</v>
      </c>
      <c r="P137" t="n">
        <v>193.3</v>
      </c>
      <c r="Q137" t="n">
        <v>460.69</v>
      </c>
      <c r="R137" t="n">
        <v>43.98</v>
      </c>
      <c r="S137" t="n">
        <v>32.19</v>
      </c>
      <c r="T137" t="n">
        <v>2009.81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186.6141110099934</v>
      </c>
      <c r="AB137" t="n">
        <v>255.3336595172895</v>
      </c>
      <c r="AC137" t="n">
        <v>230.9649734160757</v>
      </c>
      <c r="AD137" t="n">
        <v>186614.1110099934</v>
      </c>
      <c r="AE137" t="n">
        <v>255333.6595172895</v>
      </c>
      <c r="AF137" t="n">
        <v>5.779374353449629e-06</v>
      </c>
      <c r="AG137" t="n">
        <v>4.314236111111112</v>
      </c>
      <c r="AH137" t="n">
        <v>230964.9734160757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6.7002</v>
      </c>
      <c r="E138" t="n">
        <v>14.92</v>
      </c>
      <c r="F138" t="n">
        <v>11.65</v>
      </c>
      <c r="G138" t="n">
        <v>139.8</v>
      </c>
      <c r="H138" t="n">
        <v>1.65</v>
      </c>
      <c r="I138" t="n">
        <v>5</v>
      </c>
      <c r="J138" t="n">
        <v>378.8</v>
      </c>
      <c r="K138" t="n">
        <v>61.82</v>
      </c>
      <c r="L138" t="n">
        <v>35</v>
      </c>
      <c r="M138" t="n">
        <v>3</v>
      </c>
      <c r="N138" t="n">
        <v>131.98</v>
      </c>
      <c r="O138" t="n">
        <v>46952.84</v>
      </c>
      <c r="P138" t="n">
        <v>193.87</v>
      </c>
      <c r="Q138" t="n">
        <v>460.69</v>
      </c>
      <c r="R138" t="n">
        <v>44.26</v>
      </c>
      <c r="S138" t="n">
        <v>32.19</v>
      </c>
      <c r="T138" t="n">
        <v>2148.07</v>
      </c>
      <c r="U138" t="n">
        <v>0.73</v>
      </c>
      <c r="V138" t="n">
        <v>0.77</v>
      </c>
      <c r="W138" t="n">
        <v>1.46</v>
      </c>
      <c r="X138" t="n">
        <v>0.12</v>
      </c>
      <c r="Y138" t="n">
        <v>1</v>
      </c>
      <c r="Z138" t="n">
        <v>10</v>
      </c>
      <c r="AA138" t="n">
        <v>186.9040359644191</v>
      </c>
      <c r="AB138" t="n">
        <v>255.730347630521</v>
      </c>
      <c r="AC138" t="n">
        <v>231.3238021725357</v>
      </c>
      <c r="AD138" t="n">
        <v>186904.0359644191</v>
      </c>
      <c r="AE138" t="n">
        <v>255730.347630521</v>
      </c>
      <c r="AF138" t="n">
        <v>5.775409265449112e-06</v>
      </c>
      <c r="AG138" t="n">
        <v>4.31712962962963</v>
      </c>
      <c r="AH138" t="n">
        <v>231323.8021725357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6.702</v>
      </c>
      <c r="E139" t="n">
        <v>14.92</v>
      </c>
      <c r="F139" t="n">
        <v>11.65</v>
      </c>
      <c r="G139" t="n">
        <v>139.75</v>
      </c>
      <c r="H139" t="n">
        <v>1.66</v>
      </c>
      <c r="I139" t="n">
        <v>5</v>
      </c>
      <c r="J139" t="n">
        <v>379.52</v>
      </c>
      <c r="K139" t="n">
        <v>61.82</v>
      </c>
      <c r="L139" t="n">
        <v>35.25</v>
      </c>
      <c r="M139" t="n">
        <v>3</v>
      </c>
      <c r="N139" t="n">
        <v>132.45</v>
      </c>
      <c r="O139" t="n">
        <v>47041.84</v>
      </c>
      <c r="P139" t="n">
        <v>194.13</v>
      </c>
      <c r="Q139" t="n">
        <v>460.69</v>
      </c>
      <c r="R139" t="n">
        <v>44.12</v>
      </c>
      <c r="S139" t="n">
        <v>32.19</v>
      </c>
      <c r="T139" t="n">
        <v>2076.91</v>
      </c>
      <c r="U139" t="n">
        <v>0.73</v>
      </c>
      <c r="V139" t="n">
        <v>0.77</v>
      </c>
      <c r="W139" t="n">
        <v>1.46</v>
      </c>
      <c r="X139" t="n">
        <v>0.11</v>
      </c>
      <c r="Y139" t="n">
        <v>1</v>
      </c>
      <c r="Z139" t="n">
        <v>10</v>
      </c>
      <c r="AA139" t="n">
        <v>186.9727563732279</v>
      </c>
      <c r="AB139" t="n">
        <v>255.8243739255835</v>
      </c>
      <c r="AC139" t="n">
        <v>231.4088547299642</v>
      </c>
      <c r="AD139" t="n">
        <v>186972.7563732279</v>
      </c>
      <c r="AE139" t="n">
        <v>255824.3739255835</v>
      </c>
      <c r="AF139" t="n">
        <v>5.776960821623227e-06</v>
      </c>
      <c r="AG139" t="n">
        <v>4.31712962962963</v>
      </c>
      <c r="AH139" t="n">
        <v>231408.8547299642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6.7035</v>
      </c>
      <c r="E140" t="n">
        <v>14.92</v>
      </c>
      <c r="F140" t="n">
        <v>11.64</v>
      </c>
      <c r="G140" t="n">
        <v>139.71</v>
      </c>
      <c r="H140" t="n">
        <v>1.67</v>
      </c>
      <c r="I140" t="n">
        <v>5</v>
      </c>
      <c r="J140" t="n">
        <v>380.24</v>
      </c>
      <c r="K140" t="n">
        <v>61.82</v>
      </c>
      <c r="L140" t="n">
        <v>35.5</v>
      </c>
      <c r="M140" t="n">
        <v>3</v>
      </c>
      <c r="N140" t="n">
        <v>132.92</v>
      </c>
      <c r="O140" t="n">
        <v>47131.15</v>
      </c>
      <c r="P140" t="n">
        <v>194.63</v>
      </c>
      <c r="Q140" t="n">
        <v>460.69</v>
      </c>
      <c r="R140" t="n">
        <v>43.94</v>
      </c>
      <c r="S140" t="n">
        <v>32.19</v>
      </c>
      <c r="T140" t="n">
        <v>1987.7</v>
      </c>
      <c r="U140" t="n">
        <v>0.73</v>
      </c>
      <c r="V140" t="n">
        <v>0.77</v>
      </c>
      <c r="W140" t="n">
        <v>1.46</v>
      </c>
      <c r="X140" t="n">
        <v>0.11</v>
      </c>
      <c r="Y140" t="n">
        <v>1</v>
      </c>
      <c r="Z140" t="n">
        <v>10</v>
      </c>
      <c r="AA140" t="n">
        <v>187.1120544695654</v>
      </c>
      <c r="AB140" t="n">
        <v>256.0149677263906</v>
      </c>
      <c r="AC140" t="n">
        <v>231.5812585259225</v>
      </c>
      <c r="AD140" t="n">
        <v>187112.0544695653</v>
      </c>
      <c r="AE140" t="n">
        <v>256014.9677263906</v>
      </c>
      <c r="AF140" t="n">
        <v>5.778253785101657e-06</v>
      </c>
      <c r="AG140" t="n">
        <v>4.31712962962963</v>
      </c>
      <c r="AH140" t="n">
        <v>231581.2585259225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6.7065</v>
      </c>
      <c r="E141" t="n">
        <v>14.91</v>
      </c>
      <c r="F141" t="n">
        <v>11.64</v>
      </c>
      <c r="G141" t="n">
        <v>139.63</v>
      </c>
      <c r="H141" t="n">
        <v>1.67</v>
      </c>
      <c r="I141" t="n">
        <v>5</v>
      </c>
      <c r="J141" t="n">
        <v>380.97</v>
      </c>
      <c r="K141" t="n">
        <v>61.82</v>
      </c>
      <c r="L141" t="n">
        <v>35.75</v>
      </c>
      <c r="M141" t="n">
        <v>3</v>
      </c>
      <c r="N141" t="n">
        <v>133.4</v>
      </c>
      <c r="O141" t="n">
        <v>47220.77</v>
      </c>
      <c r="P141" t="n">
        <v>194.96</v>
      </c>
      <c r="Q141" t="n">
        <v>460.69</v>
      </c>
      <c r="R141" t="n">
        <v>43.77</v>
      </c>
      <c r="S141" t="n">
        <v>32.19</v>
      </c>
      <c r="T141" t="n">
        <v>1902.96</v>
      </c>
      <c r="U141" t="n">
        <v>0.74</v>
      </c>
      <c r="V141" t="n">
        <v>0.77</v>
      </c>
      <c r="W141" t="n">
        <v>1.46</v>
      </c>
      <c r="X141" t="n">
        <v>0.1</v>
      </c>
      <c r="Y141" t="n">
        <v>1</v>
      </c>
      <c r="Z141" t="n">
        <v>10</v>
      </c>
      <c r="AA141" t="n">
        <v>187.1891521993558</v>
      </c>
      <c r="AB141" t="n">
        <v>256.1204562416017</v>
      </c>
      <c r="AC141" t="n">
        <v>231.6766793652959</v>
      </c>
      <c r="AD141" t="n">
        <v>187189.1521993558</v>
      </c>
      <c r="AE141" t="n">
        <v>256120.4562416017</v>
      </c>
      <c r="AF141" t="n">
        <v>5.780839712058517e-06</v>
      </c>
      <c r="AG141" t="n">
        <v>4.314236111111112</v>
      </c>
      <c r="AH141" t="n">
        <v>231676.6793652959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6.7045</v>
      </c>
      <c r="E142" t="n">
        <v>14.92</v>
      </c>
      <c r="F142" t="n">
        <v>11.64</v>
      </c>
      <c r="G142" t="n">
        <v>139.68</v>
      </c>
      <c r="H142" t="n">
        <v>1.68</v>
      </c>
      <c r="I142" t="n">
        <v>5</v>
      </c>
      <c r="J142" t="n">
        <v>381.7</v>
      </c>
      <c r="K142" t="n">
        <v>61.82</v>
      </c>
      <c r="L142" t="n">
        <v>36</v>
      </c>
      <c r="M142" t="n">
        <v>3</v>
      </c>
      <c r="N142" t="n">
        <v>133.88</v>
      </c>
      <c r="O142" t="n">
        <v>47310.69</v>
      </c>
      <c r="P142" t="n">
        <v>195.34</v>
      </c>
      <c r="Q142" t="n">
        <v>460.69</v>
      </c>
      <c r="R142" t="n">
        <v>43.9</v>
      </c>
      <c r="S142" t="n">
        <v>32.19</v>
      </c>
      <c r="T142" t="n">
        <v>1969.8</v>
      </c>
      <c r="U142" t="n">
        <v>0.73</v>
      </c>
      <c r="V142" t="n">
        <v>0.77</v>
      </c>
      <c r="W142" t="n">
        <v>1.46</v>
      </c>
      <c r="X142" t="n">
        <v>0.11</v>
      </c>
      <c r="Y142" t="n">
        <v>1</v>
      </c>
      <c r="Z142" t="n">
        <v>10</v>
      </c>
      <c r="AA142" t="n">
        <v>187.3542113680866</v>
      </c>
      <c r="AB142" t="n">
        <v>256.3462974781556</v>
      </c>
      <c r="AC142" t="n">
        <v>231.8809666312033</v>
      </c>
      <c r="AD142" t="n">
        <v>187354.2113680866</v>
      </c>
      <c r="AE142" t="n">
        <v>256346.2974781556</v>
      </c>
      <c r="AF142" t="n">
        <v>5.779115760753944e-06</v>
      </c>
      <c r="AG142" t="n">
        <v>4.31712962962963</v>
      </c>
      <c r="AH142" t="n">
        <v>231880.9666312033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6.7029</v>
      </c>
      <c r="E143" t="n">
        <v>14.92</v>
      </c>
      <c r="F143" t="n">
        <v>11.64</v>
      </c>
      <c r="G143" t="n">
        <v>139.73</v>
      </c>
      <c r="H143" t="n">
        <v>1.69</v>
      </c>
      <c r="I143" t="n">
        <v>5</v>
      </c>
      <c r="J143" t="n">
        <v>382.43</v>
      </c>
      <c r="K143" t="n">
        <v>61.82</v>
      </c>
      <c r="L143" t="n">
        <v>36.25</v>
      </c>
      <c r="M143" t="n">
        <v>3</v>
      </c>
      <c r="N143" t="n">
        <v>134.36</v>
      </c>
      <c r="O143" t="n">
        <v>47400.92</v>
      </c>
      <c r="P143" t="n">
        <v>195.86</v>
      </c>
      <c r="Q143" t="n">
        <v>460.71</v>
      </c>
      <c r="R143" t="n">
        <v>44.09</v>
      </c>
      <c r="S143" t="n">
        <v>32.19</v>
      </c>
      <c r="T143" t="n">
        <v>2063.44</v>
      </c>
      <c r="U143" t="n">
        <v>0.73</v>
      </c>
      <c r="V143" t="n">
        <v>0.77</v>
      </c>
      <c r="W143" t="n">
        <v>1.45</v>
      </c>
      <c r="X143" t="n">
        <v>0.11</v>
      </c>
      <c r="Y143" t="n">
        <v>1</v>
      </c>
      <c r="Z143" t="n">
        <v>10</v>
      </c>
      <c r="AA143" t="n">
        <v>187.564270219405</v>
      </c>
      <c r="AB143" t="n">
        <v>256.6337092656718</v>
      </c>
      <c r="AC143" t="n">
        <v>232.140948241104</v>
      </c>
      <c r="AD143" t="n">
        <v>187564.270219405</v>
      </c>
      <c r="AE143" t="n">
        <v>256633.7092656718</v>
      </c>
      <c r="AF143" t="n">
        <v>5.777736599710285e-06</v>
      </c>
      <c r="AG143" t="n">
        <v>4.31712962962963</v>
      </c>
      <c r="AH143" t="n">
        <v>232140.948241104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6.7023</v>
      </c>
      <c r="E144" t="n">
        <v>14.92</v>
      </c>
      <c r="F144" t="n">
        <v>11.65</v>
      </c>
      <c r="G144" t="n">
        <v>139.74</v>
      </c>
      <c r="H144" t="n">
        <v>1.7</v>
      </c>
      <c r="I144" t="n">
        <v>5</v>
      </c>
      <c r="J144" t="n">
        <v>383.17</v>
      </c>
      <c r="K144" t="n">
        <v>61.82</v>
      </c>
      <c r="L144" t="n">
        <v>36.5</v>
      </c>
      <c r="M144" t="n">
        <v>3</v>
      </c>
      <c r="N144" t="n">
        <v>134.84</v>
      </c>
      <c r="O144" t="n">
        <v>47491.48</v>
      </c>
      <c r="P144" t="n">
        <v>196.13</v>
      </c>
      <c r="Q144" t="n">
        <v>460.69</v>
      </c>
      <c r="R144" t="n">
        <v>44.13</v>
      </c>
      <c r="S144" t="n">
        <v>32.19</v>
      </c>
      <c r="T144" t="n">
        <v>2084.44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187.6903053479918</v>
      </c>
      <c r="AB144" t="n">
        <v>256.8061560888817</v>
      </c>
      <c r="AC144" t="n">
        <v>232.2969369815374</v>
      </c>
      <c r="AD144" t="n">
        <v>187690.3053479918</v>
      </c>
      <c r="AE144" t="n">
        <v>256806.1560888817</v>
      </c>
      <c r="AF144" t="n">
        <v>5.777219414318914e-06</v>
      </c>
      <c r="AG144" t="n">
        <v>4.31712962962963</v>
      </c>
      <c r="AH144" t="n">
        <v>232296.9369815374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6.7043</v>
      </c>
      <c r="E145" t="n">
        <v>14.92</v>
      </c>
      <c r="F145" t="n">
        <v>11.64</v>
      </c>
      <c r="G145" t="n">
        <v>139.69</v>
      </c>
      <c r="H145" t="n">
        <v>1.71</v>
      </c>
      <c r="I145" t="n">
        <v>5</v>
      </c>
      <c r="J145" t="n">
        <v>383.9</v>
      </c>
      <c r="K145" t="n">
        <v>61.82</v>
      </c>
      <c r="L145" t="n">
        <v>36.75</v>
      </c>
      <c r="M145" t="n">
        <v>3</v>
      </c>
      <c r="N145" t="n">
        <v>135.33</v>
      </c>
      <c r="O145" t="n">
        <v>47582.35</v>
      </c>
      <c r="P145" t="n">
        <v>196.06</v>
      </c>
      <c r="Q145" t="n">
        <v>460.69</v>
      </c>
      <c r="R145" t="n">
        <v>44</v>
      </c>
      <c r="S145" t="n">
        <v>32.19</v>
      </c>
      <c r="T145" t="n">
        <v>2018.13</v>
      </c>
      <c r="U145" t="n">
        <v>0.73</v>
      </c>
      <c r="V145" t="n">
        <v>0.77</v>
      </c>
      <c r="W145" t="n">
        <v>1.45</v>
      </c>
      <c r="X145" t="n">
        <v>0.11</v>
      </c>
      <c r="Y145" t="n">
        <v>1</v>
      </c>
      <c r="Z145" t="n">
        <v>10</v>
      </c>
      <c r="AA145" t="n">
        <v>187.616761528336</v>
      </c>
      <c r="AB145" t="n">
        <v>256.7055301903043</v>
      </c>
      <c r="AC145" t="n">
        <v>232.205914677491</v>
      </c>
      <c r="AD145" t="n">
        <v>187616.761528336</v>
      </c>
      <c r="AE145" t="n">
        <v>256705.5301903043</v>
      </c>
      <c r="AF145" t="n">
        <v>5.778943365623487e-06</v>
      </c>
      <c r="AG145" t="n">
        <v>4.31712962962963</v>
      </c>
      <c r="AH145" t="n">
        <v>232205.914677491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6.6997</v>
      </c>
      <c r="E146" t="n">
        <v>14.93</v>
      </c>
      <c r="F146" t="n">
        <v>11.65</v>
      </c>
      <c r="G146" t="n">
        <v>139.81</v>
      </c>
      <c r="H146" t="n">
        <v>1.72</v>
      </c>
      <c r="I146" t="n">
        <v>5</v>
      </c>
      <c r="J146" t="n">
        <v>384.64</v>
      </c>
      <c r="K146" t="n">
        <v>61.82</v>
      </c>
      <c r="L146" t="n">
        <v>37</v>
      </c>
      <c r="M146" t="n">
        <v>3</v>
      </c>
      <c r="N146" t="n">
        <v>135.82</v>
      </c>
      <c r="O146" t="n">
        <v>47673.67</v>
      </c>
      <c r="P146" t="n">
        <v>196.57</v>
      </c>
      <c r="Q146" t="n">
        <v>460.69</v>
      </c>
      <c r="R146" t="n">
        <v>44.21</v>
      </c>
      <c r="S146" t="n">
        <v>32.19</v>
      </c>
      <c r="T146" t="n">
        <v>2121.29</v>
      </c>
      <c r="U146" t="n">
        <v>0.73</v>
      </c>
      <c r="V146" t="n">
        <v>0.77</v>
      </c>
      <c r="W146" t="n">
        <v>1.46</v>
      </c>
      <c r="X146" t="n">
        <v>0.12</v>
      </c>
      <c r="Y146" t="n">
        <v>1</v>
      </c>
      <c r="Z146" t="n">
        <v>10</v>
      </c>
      <c r="AA146" t="n">
        <v>187.8857360312106</v>
      </c>
      <c r="AB146" t="n">
        <v>257.0735529714548</v>
      </c>
      <c r="AC146" t="n">
        <v>232.5388138809317</v>
      </c>
      <c r="AD146" t="n">
        <v>187885.7360312106</v>
      </c>
      <c r="AE146" t="n">
        <v>257073.5529714548</v>
      </c>
      <c r="AF146" t="n">
        <v>5.774978277622969e-06</v>
      </c>
      <c r="AG146" t="n">
        <v>4.320023148148148</v>
      </c>
      <c r="AH146" t="n">
        <v>232538.8138809317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6.7062</v>
      </c>
      <c r="E147" t="n">
        <v>14.91</v>
      </c>
      <c r="F147" t="n">
        <v>11.64</v>
      </c>
      <c r="G147" t="n">
        <v>139.64</v>
      </c>
      <c r="H147" t="n">
        <v>1.72</v>
      </c>
      <c r="I147" t="n">
        <v>5</v>
      </c>
      <c r="J147" t="n">
        <v>385.38</v>
      </c>
      <c r="K147" t="n">
        <v>61.82</v>
      </c>
      <c r="L147" t="n">
        <v>37.25</v>
      </c>
      <c r="M147" t="n">
        <v>3</v>
      </c>
      <c r="N147" t="n">
        <v>136.31</v>
      </c>
      <c r="O147" t="n">
        <v>47765.19</v>
      </c>
      <c r="P147" t="n">
        <v>196.25</v>
      </c>
      <c r="Q147" t="n">
        <v>460.69</v>
      </c>
      <c r="R147" t="n">
        <v>43.94</v>
      </c>
      <c r="S147" t="n">
        <v>32.19</v>
      </c>
      <c r="T147" t="n">
        <v>1985.67</v>
      </c>
      <c r="U147" t="n">
        <v>0.73</v>
      </c>
      <c r="V147" t="n">
        <v>0.77</v>
      </c>
      <c r="W147" t="n">
        <v>1.45</v>
      </c>
      <c r="X147" t="n">
        <v>0.1</v>
      </c>
      <c r="Y147" t="n">
        <v>1</v>
      </c>
      <c r="Z147" t="n">
        <v>10</v>
      </c>
      <c r="AA147" t="n">
        <v>187.6585967691877</v>
      </c>
      <c r="AB147" t="n">
        <v>256.7627710124781</v>
      </c>
      <c r="AC147" t="n">
        <v>232.2576925159345</v>
      </c>
      <c r="AD147" t="n">
        <v>187658.5967691877</v>
      </c>
      <c r="AE147" t="n">
        <v>256762.7710124782</v>
      </c>
      <c r="AF147" t="n">
        <v>5.78058111936283e-06</v>
      </c>
      <c r="AG147" t="n">
        <v>4.314236111111112</v>
      </c>
      <c r="AH147" t="n">
        <v>232257.6925159345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6.7045</v>
      </c>
      <c r="E148" t="n">
        <v>14.92</v>
      </c>
      <c r="F148" t="n">
        <v>11.64</v>
      </c>
      <c r="G148" t="n">
        <v>139.68</v>
      </c>
      <c r="H148" t="n">
        <v>1.73</v>
      </c>
      <c r="I148" t="n">
        <v>5</v>
      </c>
      <c r="J148" t="n">
        <v>386.13</v>
      </c>
      <c r="K148" t="n">
        <v>61.82</v>
      </c>
      <c r="L148" t="n">
        <v>37.5</v>
      </c>
      <c r="M148" t="n">
        <v>3</v>
      </c>
      <c r="N148" t="n">
        <v>136.81</v>
      </c>
      <c r="O148" t="n">
        <v>47857.05</v>
      </c>
      <c r="P148" t="n">
        <v>196.25</v>
      </c>
      <c r="Q148" t="n">
        <v>460.7</v>
      </c>
      <c r="R148" t="n">
        <v>43.98</v>
      </c>
      <c r="S148" t="n">
        <v>32.19</v>
      </c>
      <c r="T148" t="n">
        <v>2007.59</v>
      </c>
      <c r="U148" t="n">
        <v>0.73</v>
      </c>
      <c r="V148" t="n">
        <v>0.77</v>
      </c>
      <c r="W148" t="n">
        <v>1.45</v>
      </c>
      <c r="X148" t="n">
        <v>0.11</v>
      </c>
      <c r="Y148" t="n">
        <v>1</v>
      </c>
      <c r="Z148" t="n">
        <v>10</v>
      </c>
      <c r="AA148" t="n">
        <v>187.6824938513893</v>
      </c>
      <c r="AB148" t="n">
        <v>256.7954680546113</v>
      </c>
      <c r="AC148" t="n">
        <v>232.287268998257</v>
      </c>
      <c r="AD148" t="n">
        <v>187682.4938513893</v>
      </c>
      <c r="AE148" t="n">
        <v>256795.4680546112</v>
      </c>
      <c r="AF148" t="n">
        <v>5.779115760753944e-06</v>
      </c>
      <c r="AG148" t="n">
        <v>4.31712962962963</v>
      </c>
      <c r="AH148" t="n">
        <v>232287.268998257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6.7028</v>
      </c>
      <c r="E149" t="n">
        <v>14.92</v>
      </c>
      <c r="F149" t="n">
        <v>11.64</v>
      </c>
      <c r="G149" t="n">
        <v>139.73</v>
      </c>
      <c r="H149" t="n">
        <v>1.74</v>
      </c>
      <c r="I149" t="n">
        <v>5</v>
      </c>
      <c r="J149" t="n">
        <v>386.88</v>
      </c>
      <c r="K149" t="n">
        <v>61.82</v>
      </c>
      <c r="L149" t="n">
        <v>37.75</v>
      </c>
      <c r="M149" t="n">
        <v>3</v>
      </c>
      <c r="N149" t="n">
        <v>137.31</v>
      </c>
      <c r="O149" t="n">
        <v>47949.23</v>
      </c>
      <c r="P149" t="n">
        <v>196.43</v>
      </c>
      <c r="Q149" t="n">
        <v>460.69</v>
      </c>
      <c r="R149" t="n">
        <v>44.09</v>
      </c>
      <c r="S149" t="n">
        <v>32.19</v>
      </c>
      <c r="T149" t="n">
        <v>2064.75</v>
      </c>
      <c r="U149" t="n">
        <v>0.73</v>
      </c>
      <c r="V149" t="n">
        <v>0.77</v>
      </c>
      <c r="W149" t="n">
        <v>1.45</v>
      </c>
      <c r="X149" t="n">
        <v>0.11</v>
      </c>
      <c r="Y149" t="n">
        <v>1</v>
      </c>
      <c r="Z149" t="n">
        <v>10</v>
      </c>
      <c r="AA149" t="n">
        <v>187.7713545212611</v>
      </c>
      <c r="AB149" t="n">
        <v>256.9170511433859</v>
      </c>
      <c r="AC149" t="n">
        <v>232.397248367682</v>
      </c>
      <c r="AD149" t="n">
        <v>187771.3545212611</v>
      </c>
      <c r="AE149" t="n">
        <v>256917.0511433859</v>
      </c>
      <c r="AF149" t="n">
        <v>5.777650402145057e-06</v>
      </c>
      <c r="AG149" t="n">
        <v>4.31712962962963</v>
      </c>
      <c r="AH149" t="n">
        <v>232397.248367682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6.7064</v>
      </c>
      <c r="E150" t="n">
        <v>14.91</v>
      </c>
      <c r="F150" t="n">
        <v>11.64</v>
      </c>
      <c r="G150" t="n">
        <v>139.63</v>
      </c>
      <c r="H150" t="n">
        <v>1.75</v>
      </c>
      <c r="I150" t="n">
        <v>5</v>
      </c>
      <c r="J150" t="n">
        <v>387.63</v>
      </c>
      <c r="K150" t="n">
        <v>61.82</v>
      </c>
      <c r="L150" t="n">
        <v>38</v>
      </c>
      <c r="M150" t="n">
        <v>3</v>
      </c>
      <c r="N150" t="n">
        <v>137.81</v>
      </c>
      <c r="O150" t="n">
        <v>48041.76</v>
      </c>
      <c r="P150" t="n">
        <v>196.01</v>
      </c>
      <c r="Q150" t="n">
        <v>460.69</v>
      </c>
      <c r="R150" t="n">
        <v>43.88</v>
      </c>
      <c r="S150" t="n">
        <v>32.19</v>
      </c>
      <c r="T150" t="n">
        <v>1958.34</v>
      </c>
      <c r="U150" t="n">
        <v>0.73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187.5692306777691</v>
      </c>
      <c r="AB150" t="n">
        <v>256.6404963836455</v>
      </c>
      <c r="AC150" t="n">
        <v>232.1470876060641</v>
      </c>
      <c r="AD150" t="n">
        <v>187569.2306777691</v>
      </c>
      <c r="AE150" t="n">
        <v>256640.4963836455</v>
      </c>
      <c r="AF150" t="n">
        <v>5.780753514493289e-06</v>
      </c>
      <c r="AG150" t="n">
        <v>4.314236111111112</v>
      </c>
      <c r="AH150" t="n">
        <v>232147.0876060641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6.7053</v>
      </c>
      <c r="E151" t="n">
        <v>14.91</v>
      </c>
      <c r="F151" t="n">
        <v>11.64</v>
      </c>
      <c r="G151" t="n">
        <v>139.66</v>
      </c>
      <c r="H151" t="n">
        <v>1.76</v>
      </c>
      <c r="I151" t="n">
        <v>5</v>
      </c>
      <c r="J151" t="n">
        <v>388.38</v>
      </c>
      <c r="K151" t="n">
        <v>61.82</v>
      </c>
      <c r="L151" t="n">
        <v>38.25</v>
      </c>
      <c r="M151" t="n">
        <v>3</v>
      </c>
      <c r="N151" t="n">
        <v>138.31</v>
      </c>
      <c r="O151" t="n">
        <v>48134.63</v>
      </c>
      <c r="P151" t="n">
        <v>196.38</v>
      </c>
      <c r="Q151" t="n">
        <v>460.69</v>
      </c>
      <c r="R151" t="n">
        <v>43.9</v>
      </c>
      <c r="S151" t="n">
        <v>32.19</v>
      </c>
      <c r="T151" t="n">
        <v>1967.95</v>
      </c>
      <c r="U151" t="n">
        <v>0.73</v>
      </c>
      <c r="V151" t="n">
        <v>0.77</v>
      </c>
      <c r="W151" t="n">
        <v>1.45</v>
      </c>
      <c r="X151" t="n">
        <v>0.1</v>
      </c>
      <c r="Y151" t="n">
        <v>1</v>
      </c>
      <c r="Z151" t="n">
        <v>10</v>
      </c>
      <c r="AA151" t="n">
        <v>187.7181385585665</v>
      </c>
      <c r="AB151" t="n">
        <v>256.8442387155044</v>
      </c>
      <c r="AC151" t="n">
        <v>232.3313850557246</v>
      </c>
      <c r="AD151" t="n">
        <v>187718.1385585665</v>
      </c>
      <c r="AE151" t="n">
        <v>256844.2387155045</v>
      </c>
      <c r="AF151" t="n">
        <v>5.779805341275774e-06</v>
      </c>
      <c r="AG151" t="n">
        <v>4.314236111111112</v>
      </c>
      <c r="AH151" t="n">
        <v>232331.3850557246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6.7035</v>
      </c>
      <c r="E152" t="n">
        <v>14.92</v>
      </c>
      <c r="F152" t="n">
        <v>11.64</v>
      </c>
      <c r="G152" t="n">
        <v>139.71</v>
      </c>
      <c r="H152" t="n">
        <v>1.76</v>
      </c>
      <c r="I152" t="n">
        <v>5</v>
      </c>
      <c r="J152" t="n">
        <v>389.14</v>
      </c>
      <c r="K152" t="n">
        <v>61.82</v>
      </c>
      <c r="L152" t="n">
        <v>38.5</v>
      </c>
      <c r="M152" t="n">
        <v>3</v>
      </c>
      <c r="N152" t="n">
        <v>138.81</v>
      </c>
      <c r="O152" t="n">
        <v>48227.84</v>
      </c>
      <c r="P152" t="n">
        <v>196.63</v>
      </c>
      <c r="Q152" t="n">
        <v>460.69</v>
      </c>
      <c r="R152" t="n">
        <v>44</v>
      </c>
      <c r="S152" t="n">
        <v>32.19</v>
      </c>
      <c r="T152" t="n">
        <v>2017.37</v>
      </c>
      <c r="U152" t="n">
        <v>0.73</v>
      </c>
      <c r="V152" t="n">
        <v>0.77</v>
      </c>
      <c r="W152" t="n">
        <v>1.46</v>
      </c>
      <c r="X152" t="n">
        <v>0.11</v>
      </c>
      <c r="Y152" t="n">
        <v>1</v>
      </c>
      <c r="Z152" t="n">
        <v>10</v>
      </c>
      <c r="AA152" t="n">
        <v>187.8336620632049</v>
      </c>
      <c r="AB152" t="n">
        <v>257.0023030710881</v>
      </c>
      <c r="AC152" t="n">
        <v>232.4743639710562</v>
      </c>
      <c r="AD152" t="n">
        <v>187833.6620632049</v>
      </c>
      <c r="AE152" t="n">
        <v>257002.3030710881</v>
      </c>
      <c r="AF152" t="n">
        <v>5.778253785101657e-06</v>
      </c>
      <c r="AG152" t="n">
        <v>4.31712962962963</v>
      </c>
      <c r="AH152" t="n">
        <v>232474.3639710562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6.7039</v>
      </c>
      <c r="E153" t="n">
        <v>14.92</v>
      </c>
      <c r="F153" t="n">
        <v>11.64</v>
      </c>
      <c r="G153" t="n">
        <v>139.7</v>
      </c>
      <c r="H153" t="n">
        <v>1.77</v>
      </c>
      <c r="I153" t="n">
        <v>5</v>
      </c>
      <c r="J153" t="n">
        <v>389.89</v>
      </c>
      <c r="K153" t="n">
        <v>61.82</v>
      </c>
      <c r="L153" t="n">
        <v>38.75</v>
      </c>
      <c r="M153" t="n">
        <v>3</v>
      </c>
      <c r="N153" t="n">
        <v>139.32</v>
      </c>
      <c r="O153" t="n">
        <v>48321.4</v>
      </c>
      <c r="P153" t="n">
        <v>196.55</v>
      </c>
      <c r="Q153" t="n">
        <v>460.69</v>
      </c>
      <c r="R153" t="n">
        <v>44.01</v>
      </c>
      <c r="S153" t="n">
        <v>32.19</v>
      </c>
      <c r="T153" t="n">
        <v>2020.02</v>
      </c>
      <c r="U153" t="n">
        <v>0.73</v>
      </c>
      <c r="V153" t="n">
        <v>0.77</v>
      </c>
      <c r="W153" t="n">
        <v>1.45</v>
      </c>
      <c r="X153" t="n">
        <v>0.11</v>
      </c>
      <c r="Y153" t="n">
        <v>1</v>
      </c>
      <c r="Z153" t="n">
        <v>10</v>
      </c>
      <c r="AA153" t="n">
        <v>187.7991656900036</v>
      </c>
      <c r="AB153" t="n">
        <v>256.9551036114015</v>
      </c>
      <c r="AC153" t="n">
        <v>232.4316691615572</v>
      </c>
      <c r="AD153" t="n">
        <v>187799.1656900036</v>
      </c>
      <c r="AE153" t="n">
        <v>256955.1036114015</v>
      </c>
      <c r="AF153" t="n">
        <v>5.778598575362572e-06</v>
      </c>
      <c r="AG153" t="n">
        <v>4.31712962962963</v>
      </c>
      <c r="AH153" t="n">
        <v>232431.6691615572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6.7063</v>
      </c>
      <c r="E154" t="n">
        <v>14.91</v>
      </c>
      <c r="F154" t="n">
        <v>11.64</v>
      </c>
      <c r="G154" t="n">
        <v>139.64</v>
      </c>
      <c r="H154" t="n">
        <v>1.78</v>
      </c>
      <c r="I154" t="n">
        <v>5</v>
      </c>
      <c r="J154" t="n">
        <v>390.66</v>
      </c>
      <c r="K154" t="n">
        <v>61.82</v>
      </c>
      <c r="L154" t="n">
        <v>39</v>
      </c>
      <c r="M154" t="n">
        <v>3</v>
      </c>
      <c r="N154" t="n">
        <v>139.83</v>
      </c>
      <c r="O154" t="n">
        <v>48415.31</v>
      </c>
      <c r="P154" t="n">
        <v>196.43</v>
      </c>
      <c r="Q154" t="n">
        <v>460.69</v>
      </c>
      <c r="R154" t="n">
        <v>43.83</v>
      </c>
      <c r="S154" t="n">
        <v>32.19</v>
      </c>
      <c r="T154" t="n">
        <v>1933.05</v>
      </c>
      <c r="U154" t="n">
        <v>0.73</v>
      </c>
      <c r="V154" t="n">
        <v>0.77</v>
      </c>
      <c r="W154" t="n">
        <v>1.45</v>
      </c>
      <c r="X154" t="n">
        <v>0.1</v>
      </c>
      <c r="Y154" t="n">
        <v>1</v>
      </c>
      <c r="Z154" t="n">
        <v>10</v>
      </c>
      <c r="AA154" t="n">
        <v>187.7221090036314</v>
      </c>
      <c r="AB154" t="n">
        <v>256.849671253606</v>
      </c>
      <c r="AC154" t="n">
        <v>232.3362991200144</v>
      </c>
      <c r="AD154" t="n">
        <v>187722.1090036314</v>
      </c>
      <c r="AE154" t="n">
        <v>256849.671253606</v>
      </c>
      <c r="AF154" t="n">
        <v>5.780667316928059e-06</v>
      </c>
      <c r="AG154" t="n">
        <v>4.314236111111112</v>
      </c>
      <c r="AH154" t="n">
        <v>232336.2991200144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6.7103</v>
      </c>
      <c r="E155" t="n">
        <v>14.9</v>
      </c>
      <c r="F155" t="n">
        <v>11.63</v>
      </c>
      <c r="G155" t="n">
        <v>139.53</v>
      </c>
      <c r="H155" t="n">
        <v>1.79</v>
      </c>
      <c r="I155" t="n">
        <v>5</v>
      </c>
      <c r="J155" t="n">
        <v>391.42</v>
      </c>
      <c r="K155" t="n">
        <v>61.82</v>
      </c>
      <c r="L155" t="n">
        <v>39.25</v>
      </c>
      <c r="M155" t="n">
        <v>3</v>
      </c>
      <c r="N155" t="n">
        <v>140.35</v>
      </c>
      <c r="O155" t="n">
        <v>48509.7</v>
      </c>
      <c r="P155" t="n">
        <v>195.98</v>
      </c>
      <c r="Q155" t="n">
        <v>460.69</v>
      </c>
      <c r="R155" t="n">
        <v>43.54</v>
      </c>
      <c r="S155" t="n">
        <v>32.19</v>
      </c>
      <c r="T155" t="n">
        <v>1787.55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187.4835461155648</v>
      </c>
      <c r="AB155" t="n">
        <v>256.5232589855016</v>
      </c>
      <c r="AC155" t="n">
        <v>232.0410391806553</v>
      </c>
      <c r="AD155" t="n">
        <v>187483.5461155648</v>
      </c>
      <c r="AE155" t="n">
        <v>256523.2589855016</v>
      </c>
      <c r="AF155" t="n">
        <v>5.784115219537205e-06</v>
      </c>
      <c r="AG155" t="n">
        <v>4.311342592592593</v>
      </c>
      <c r="AH155" t="n">
        <v>232041.0391806553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6.7065</v>
      </c>
      <c r="E156" t="n">
        <v>14.91</v>
      </c>
      <c r="F156" t="n">
        <v>11.64</v>
      </c>
      <c r="G156" t="n">
        <v>139.63</v>
      </c>
      <c r="H156" t="n">
        <v>1.8</v>
      </c>
      <c r="I156" t="n">
        <v>5</v>
      </c>
      <c r="J156" t="n">
        <v>392.19</v>
      </c>
      <c r="K156" t="n">
        <v>61.82</v>
      </c>
      <c r="L156" t="n">
        <v>39.5</v>
      </c>
      <c r="M156" t="n">
        <v>3</v>
      </c>
      <c r="N156" t="n">
        <v>140.87</v>
      </c>
      <c r="O156" t="n">
        <v>48604.33</v>
      </c>
      <c r="P156" t="n">
        <v>196.08</v>
      </c>
      <c r="Q156" t="n">
        <v>460.69</v>
      </c>
      <c r="R156" t="n">
        <v>43.72</v>
      </c>
      <c r="S156" t="n">
        <v>32.19</v>
      </c>
      <c r="T156" t="n">
        <v>1877.63</v>
      </c>
      <c r="U156" t="n">
        <v>0.74</v>
      </c>
      <c r="V156" t="n">
        <v>0.77</v>
      </c>
      <c r="W156" t="n">
        <v>1.46</v>
      </c>
      <c r="X156" t="n">
        <v>0.1</v>
      </c>
      <c r="Y156" t="n">
        <v>1</v>
      </c>
      <c r="Z156" t="n">
        <v>10</v>
      </c>
      <c r="AA156" t="n">
        <v>187.5930716867516</v>
      </c>
      <c r="AB156" t="n">
        <v>256.6731167039264</v>
      </c>
      <c r="AC156" t="n">
        <v>232.1765946887603</v>
      </c>
      <c r="AD156" t="n">
        <v>187593.0716867516</v>
      </c>
      <c r="AE156" t="n">
        <v>256673.1167039264</v>
      </c>
      <c r="AF156" t="n">
        <v>5.780839712058517e-06</v>
      </c>
      <c r="AG156" t="n">
        <v>4.314236111111112</v>
      </c>
      <c r="AH156" t="n">
        <v>232176.5946887603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6.705</v>
      </c>
      <c r="E157" t="n">
        <v>14.91</v>
      </c>
      <c r="F157" t="n">
        <v>11.64</v>
      </c>
      <c r="G157" t="n">
        <v>139.67</v>
      </c>
      <c r="H157" t="n">
        <v>1.8</v>
      </c>
      <c r="I157" t="n">
        <v>5</v>
      </c>
      <c r="J157" t="n">
        <v>392.96</v>
      </c>
      <c r="K157" t="n">
        <v>61.82</v>
      </c>
      <c r="L157" t="n">
        <v>39.75</v>
      </c>
      <c r="M157" t="n">
        <v>3</v>
      </c>
      <c r="N157" t="n">
        <v>141.39</v>
      </c>
      <c r="O157" t="n">
        <v>48699.33</v>
      </c>
      <c r="P157" t="n">
        <v>196.1</v>
      </c>
      <c r="Q157" t="n">
        <v>460.69</v>
      </c>
      <c r="R157" t="n">
        <v>43.88</v>
      </c>
      <c r="S157" t="n">
        <v>32.19</v>
      </c>
      <c r="T157" t="n">
        <v>1958.56</v>
      </c>
      <c r="U157" t="n">
        <v>0.73</v>
      </c>
      <c r="V157" t="n">
        <v>0.77</v>
      </c>
      <c r="W157" t="n">
        <v>1.46</v>
      </c>
      <c r="X157" t="n">
        <v>0.11</v>
      </c>
      <c r="Y157" t="n">
        <v>1</v>
      </c>
      <c r="Z157" t="n">
        <v>10</v>
      </c>
      <c r="AA157" t="n">
        <v>187.6213555778809</v>
      </c>
      <c r="AB157" t="n">
        <v>256.7118159715668</v>
      </c>
      <c r="AC157" t="n">
        <v>232.2116005526119</v>
      </c>
      <c r="AD157" t="n">
        <v>187621.3555778809</v>
      </c>
      <c r="AE157" t="n">
        <v>256711.8159715668</v>
      </c>
      <c r="AF157" t="n">
        <v>5.779546748580086e-06</v>
      </c>
      <c r="AG157" t="n">
        <v>4.314236111111112</v>
      </c>
      <c r="AH157" t="n">
        <v>232211.6005526119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6.7082</v>
      </c>
      <c r="E158" t="n">
        <v>14.91</v>
      </c>
      <c r="F158" t="n">
        <v>11.63</v>
      </c>
      <c r="G158" t="n">
        <v>139.59</v>
      </c>
      <c r="H158" t="n">
        <v>1.81</v>
      </c>
      <c r="I158" t="n">
        <v>5</v>
      </c>
      <c r="J158" t="n">
        <v>393.73</v>
      </c>
      <c r="K158" t="n">
        <v>61.82</v>
      </c>
      <c r="L158" t="n">
        <v>40</v>
      </c>
      <c r="M158" t="n">
        <v>3</v>
      </c>
      <c r="N158" t="n">
        <v>141.91</v>
      </c>
      <c r="O158" t="n">
        <v>48794.7</v>
      </c>
      <c r="P158" t="n">
        <v>195.82</v>
      </c>
      <c r="Q158" t="n">
        <v>460.69</v>
      </c>
      <c r="R158" t="n">
        <v>43.71</v>
      </c>
      <c r="S158" t="n">
        <v>32.19</v>
      </c>
      <c r="T158" t="n">
        <v>1872.63</v>
      </c>
      <c r="U158" t="n">
        <v>0.74</v>
      </c>
      <c r="V158" t="n">
        <v>0.77</v>
      </c>
      <c r="W158" t="n">
        <v>1.45</v>
      </c>
      <c r="X158" t="n">
        <v>0.1</v>
      </c>
      <c r="Y158" t="n">
        <v>1</v>
      </c>
      <c r="Z158" t="n">
        <v>10</v>
      </c>
      <c r="AA158" t="n">
        <v>187.4553067981562</v>
      </c>
      <c r="AB158" t="n">
        <v>256.4846207055923</v>
      </c>
      <c r="AC158" t="n">
        <v>232.0060884839514</v>
      </c>
      <c r="AD158" t="n">
        <v>187455.3067981562</v>
      </c>
      <c r="AE158" t="n">
        <v>256484.6207055923</v>
      </c>
      <c r="AF158" t="n">
        <v>5.782305070667404e-06</v>
      </c>
      <c r="AG158" t="n">
        <v>4.314236111111112</v>
      </c>
      <c r="AH158" t="n">
        <v>232006.0884839514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6.6282</v>
      </c>
      <c r="E2" t="n">
        <v>15.09</v>
      </c>
      <c r="F2" t="n">
        <v>12.92</v>
      </c>
      <c r="G2" t="n">
        <v>16.49</v>
      </c>
      <c r="H2" t="n">
        <v>0.64</v>
      </c>
      <c r="I2" t="n">
        <v>47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37.23</v>
      </c>
      <c r="Q2" t="n">
        <v>460.85</v>
      </c>
      <c r="R2" t="n">
        <v>83.51000000000001</v>
      </c>
      <c r="S2" t="n">
        <v>32.19</v>
      </c>
      <c r="T2" t="n">
        <v>21560.18</v>
      </c>
      <c r="U2" t="n">
        <v>0.39</v>
      </c>
      <c r="V2" t="n">
        <v>0.6899999999999999</v>
      </c>
      <c r="W2" t="n">
        <v>1.58</v>
      </c>
      <c r="X2" t="n">
        <v>1.38</v>
      </c>
      <c r="Y2" t="n">
        <v>1</v>
      </c>
      <c r="Z2" t="n">
        <v>10</v>
      </c>
      <c r="AA2" t="n">
        <v>88.34928188900321</v>
      </c>
      <c r="AB2" t="n">
        <v>120.8833851757162</v>
      </c>
      <c r="AC2" t="n">
        <v>109.3464445554741</v>
      </c>
      <c r="AD2" t="n">
        <v>88349.28188900321</v>
      </c>
      <c r="AE2" t="n">
        <v>120883.3851757162</v>
      </c>
      <c r="AF2" t="n">
        <v>1.136962878743567e-05</v>
      </c>
      <c r="AG2" t="n">
        <v>4.366319444444445</v>
      </c>
      <c r="AH2" t="n">
        <v>109346.4445554741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5.5392</v>
      </c>
      <c r="E2" t="n">
        <v>18.05</v>
      </c>
      <c r="F2" t="n">
        <v>14.19</v>
      </c>
      <c r="G2" t="n">
        <v>9.359999999999999</v>
      </c>
      <c r="H2" t="n">
        <v>0.18</v>
      </c>
      <c r="I2" t="n">
        <v>91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124.93</v>
      </c>
      <c r="Q2" t="n">
        <v>460.77</v>
      </c>
      <c r="R2" t="n">
        <v>127.3</v>
      </c>
      <c r="S2" t="n">
        <v>32.19</v>
      </c>
      <c r="T2" t="n">
        <v>43236.98</v>
      </c>
      <c r="U2" t="n">
        <v>0.25</v>
      </c>
      <c r="V2" t="n">
        <v>0.63</v>
      </c>
      <c r="W2" t="n">
        <v>1.59</v>
      </c>
      <c r="X2" t="n">
        <v>2.66</v>
      </c>
      <c r="Y2" t="n">
        <v>1</v>
      </c>
      <c r="Z2" t="n">
        <v>10</v>
      </c>
      <c r="AA2" t="n">
        <v>164.3452342216609</v>
      </c>
      <c r="AB2" t="n">
        <v>224.8643998620012</v>
      </c>
      <c r="AC2" t="n">
        <v>203.4036571384038</v>
      </c>
      <c r="AD2" t="n">
        <v>164345.2342216609</v>
      </c>
      <c r="AE2" t="n">
        <v>224864.3998620012</v>
      </c>
      <c r="AF2" t="n">
        <v>6.705809064244211e-06</v>
      </c>
      <c r="AG2" t="n">
        <v>5.222800925925926</v>
      </c>
      <c r="AH2" t="n">
        <v>203403.6571384039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5.9045</v>
      </c>
      <c r="E3" t="n">
        <v>16.94</v>
      </c>
      <c r="F3" t="n">
        <v>13.53</v>
      </c>
      <c r="G3" t="n">
        <v>11.76</v>
      </c>
      <c r="H3" t="n">
        <v>0.22</v>
      </c>
      <c r="I3" t="n">
        <v>69</v>
      </c>
      <c r="J3" t="n">
        <v>99.02</v>
      </c>
      <c r="K3" t="n">
        <v>39.72</v>
      </c>
      <c r="L3" t="n">
        <v>1.25</v>
      </c>
      <c r="M3" t="n">
        <v>67</v>
      </c>
      <c r="N3" t="n">
        <v>13.05</v>
      </c>
      <c r="O3" t="n">
        <v>12446.14</v>
      </c>
      <c r="P3" t="n">
        <v>118.04</v>
      </c>
      <c r="Q3" t="n">
        <v>460.74</v>
      </c>
      <c r="R3" t="n">
        <v>105.56</v>
      </c>
      <c r="S3" t="n">
        <v>32.19</v>
      </c>
      <c r="T3" t="n">
        <v>32476.59</v>
      </c>
      <c r="U3" t="n">
        <v>0.3</v>
      </c>
      <c r="V3" t="n">
        <v>0.66</v>
      </c>
      <c r="W3" t="n">
        <v>1.56</v>
      </c>
      <c r="X3" t="n">
        <v>2</v>
      </c>
      <c r="Y3" t="n">
        <v>1</v>
      </c>
      <c r="Z3" t="n">
        <v>10</v>
      </c>
      <c r="AA3" t="n">
        <v>155.7290995545565</v>
      </c>
      <c r="AB3" t="n">
        <v>213.0754242934407</v>
      </c>
      <c r="AC3" t="n">
        <v>192.7398048521719</v>
      </c>
      <c r="AD3" t="n">
        <v>155729.0995545565</v>
      </c>
      <c r="AE3" t="n">
        <v>213075.4242934407</v>
      </c>
      <c r="AF3" t="n">
        <v>7.148044775388132e-06</v>
      </c>
      <c r="AG3" t="n">
        <v>4.901620370370371</v>
      </c>
      <c r="AH3" t="n">
        <v>192739.8048521719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6.1531</v>
      </c>
      <c r="E4" t="n">
        <v>16.25</v>
      </c>
      <c r="F4" t="n">
        <v>13.11</v>
      </c>
      <c r="G4" t="n">
        <v>14.05</v>
      </c>
      <c r="H4" t="n">
        <v>0.27</v>
      </c>
      <c r="I4" t="n">
        <v>56</v>
      </c>
      <c r="J4" t="n">
        <v>99.33</v>
      </c>
      <c r="K4" t="n">
        <v>39.72</v>
      </c>
      <c r="L4" t="n">
        <v>1.5</v>
      </c>
      <c r="M4" t="n">
        <v>54</v>
      </c>
      <c r="N4" t="n">
        <v>13.11</v>
      </c>
      <c r="O4" t="n">
        <v>12484.55</v>
      </c>
      <c r="P4" t="n">
        <v>113.38</v>
      </c>
      <c r="Q4" t="n">
        <v>460.72</v>
      </c>
      <c r="R4" t="n">
        <v>91.97</v>
      </c>
      <c r="S4" t="n">
        <v>32.19</v>
      </c>
      <c r="T4" t="n">
        <v>25746.36</v>
      </c>
      <c r="U4" t="n">
        <v>0.35</v>
      </c>
      <c r="V4" t="n">
        <v>0.68</v>
      </c>
      <c r="W4" t="n">
        <v>1.53</v>
      </c>
      <c r="X4" t="n">
        <v>1.58</v>
      </c>
      <c r="Y4" t="n">
        <v>1</v>
      </c>
      <c r="Z4" t="n">
        <v>10</v>
      </c>
      <c r="AA4" t="n">
        <v>150.6058064989158</v>
      </c>
      <c r="AB4" t="n">
        <v>206.0655087109789</v>
      </c>
      <c r="AC4" t="n">
        <v>186.3989057744197</v>
      </c>
      <c r="AD4" t="n">
        <v>150605.8064989158</v>
      </c>
      <c r="AE4" t="n">
        <v>206065.5087109789</v>
      </c>
      <c r="AF4" t="n">
        <v>7.449002338460619e-06</v>
      </c>
      <c r="AG4" t="n">
        <v>4.701967592592593</v>
      </c>
      <c r="AH4" t="n">
        <v>186398.9057744197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6.3189</v>
      </c>
      <c r="E5" t="n">
        <v>15.83</v>
      </c>
      <c r="F5" t="n">
        <v>12.87</v>
      </c>
      <c r="G5" t="n">
        <v>16.43</v>
      </c>
      <c r="H5" t="n">
        <v>0.31</v>
      </c>
      <c r="I5" t="n">
        <v>47</v>
      </c>
      <c r="J5" t="n">
        <v>99.64</v>
      </c>
      <c r="K5" t="n">
        <v>39.72</v>
      </c>
      <c r="L5" t="n">
        <v>1.75</v>
      </c>
      <c r="M5" t="n">
        <v>45</v>
      </c>
      <c r="N5" t="n">
        <v>13.18</v>
      </c>
      <c r="O5" t="n">
        <v>12522.99</v>
      </c>
      <c r="P5" t="n">
        <v>110.4</v>
      </c>
      <c r="Q5" t="n">
        <v>460.75</v>
      </c>
      <c r="R5" t="n">
        <v>83.94</v>
      </c>
      <c r="S5" t="n">
        <v>32.19</v>
      </c>
      <c r="T5" t="n">
        <v>21778.16</v>
      </c>
      <c r="U5" t="n">
        <v>0.38</v>
      </c>
      <c r="V5" t="n">
        <v>0.6899999999999999</v>
      </c>
      <c r="W5" t="n">
        <v>1.53</v>
      </c>
      <c r="X5" t="n">
        <v>1.34</v>
      </c>
      <c r="Y5" t="n">
        <v>1</v>
      </c>
      <c r="Z5" t="n">
        <v>10</v>
      </c>
      <c r="AA5" t="n">
        <v>136.8714926326093</v>
      </c>
      <c r="AB5" t="n">
        <v>187.2736145639433</v>
      </c>
      <c r="AC5" t="n">
        <v>169.4004836301821</v>
      </c>
      <c r="AD5" t="n">
        <v>136871.4926326093</v>
      </c>
      <c r="AE5" t="n">
        <v>187273.6145639433</v>
      </c>
      <c r="AF5" t="n">
        <v>7.64972142115337e-06</v>
      </c>
      <c r="AG5" t="n">
        <v>4.580439814814815</v>
      </c>
      <c r="AH5" t="n">
        <v>169400.4836301821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6.4681</v>
      </c>
      <c r="E6" t="n">
        <v>15.46</v>
      </c>
      <c r="F6" t="n">
        <v>12.65</v>
      </c>
      <c r="G6" t="n">
        <v>18.98</v>
      </c>
      <c r="H6" t="n">
        <v>0.35</v>
      </c>
      <c r="I6" t="n">
        <v>40</v>
      </c>
      <c r="J6" t="n">
        <v>99.95</v>
      </c>
      <c r="K6" t="n">
        <v>39.72</v>
      </c>
      <c r="L6" t="n">
        <v>2</v>
      </c>
      <c r="M6" t="n">
        <v>38</v>
      </c>
      <c r="N6" t="n">
        <v>13.24</v>
      </c>
      <c r="O6" t="n">
        <v>12561.45</v>
      </c>
      <c r="P6" t="n">
        <v>107.57</v>
      </c>
      <c r="Q6" t="n">
        <v>460.86</v>
      </c>
      <c r="R6" t="n">
        <v>76.8</v>
      </c>
      <c r="S6" t="n">
        <v>32.19</v>
      </c>
      <c r="T6" t="n">
        <v>18244.85</v>
      </c>
      <c r="U6" t="n">
        <v>0.42</v>
      </c>
      <c r="V6" t="n">
        <v>0.71</v>
      </c>
      <c r="W6" t="n">
        <v>1.51</v>
      </c>
      <c r="X6" t="n">
        <v>1.11</v>
      </c>
      <c r="Y6" t="n">
        <v>1</v>
      </c>
      <c r="Z6" t="n">
        <v>10</v>
      </c>
      <c r="AA6" t="n">
        <v>133.9941350368521</v>
      </c>
      <c r="AB6" t="n">
        <v>183.3366869613722</v>
      </c>
      <c r="AC6" t="n">
        <v>165.8392908724865</v>
      </c>
      <c r="AD6" t="n">
        <v>133994.1350368521</v>
      </c>
      <c r="AE6" t="n">
        <v>183336.6869613722</v>
      </c>
      <c r="AF6" t="n">
        <v>7.830344383383518e-06</v>
      </c>
      <c r="AG6" t="n">
        <v>4.47337962962963</v>
      </c>
      <c r="AH6" t="n">
        <v>165839.2908724865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6.5674</v>
      </c>
      <c r="E7" t="n">
        <v>15.23</v>
      </c>
      <c r="F7" t="n">
        <v>12.52</v>
      </c>
      <c r="G7" t="n">
        <v>21.46</v>
      </c>
      <c r="H7" t="n">
        <v>0.39</v>
      </c>
      <c r="I7" t="n">
        <v>35</v>
      </c>
      <c r="J7" t="n">
        <v>100.27</v>
      </c>
      <c r="K7" t="n">
        <v>39.72</v>
      </c>
      <c r="L7" t="n">
        <v>2.25</v>
      </c>
      <c r="M7" t="n">
        <v>33</v>
      </c>
      <c r="N7" t="n">
        <v>13.3</v>
      </c>
      <c r="O7" t="n">
        <v>12599.94</v>
      </c>
      <c r="P7" t="n">
        <v>105.2</v>
      </c>
      <c r="Q7" t="n">
        <v>460.71</v>
      </c>
      <c r="R7" t="n">
        <v>72.81999999999999</v>
      </c>
      <c r="S7" t="n">
        <v>32.19</v>
      </c>
      <c r="T7" t="n">
        <v>16276.18</v>
      </c>
      <c r="U7" t="n">
        <v>0.44</v>
      </c>
      <c r="V7" t="n">
        <v>0.71</v>
      </c>
      <c r="W7" t="n">
        <v>1.5</v>
      </c>
      <c r="X7" t="n">
        <v>0.98</v>
      </c>
      <c r="Y7" t="n">
        <v>1</v>
      </c>
      <c r="Z7" t="n">
        <v>10</v>
      </c>
      <c r="AA7" t="n">
        <v>132.1024472198928</v>
      </c>
      <c r="AB7" t="n">
        <v>180.7483962348332</v>
      </c>
      <c r="AC7" t="n">
        <v>163.4980229801987</v>
      </c>
      <c r="AD7" t="n">
        <v>132102.4472198928</v>
      </c>
      <c r="AE7" t="n">
        <v>180748.3962348332</v>
      </c>
      <c r="AF7" t="n">
        <v>7.950557923259213e-06</v>
      </c>
      <c r="AG7" t="n">
        <v>4.406828703703704</v>
      </c>
      <c r="AH7" t="n">
        <v>163498.0229801987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6.6531</v>
      </c>
      <c r="E8" t="n">
        <v>15.03</v>
      </c>
      <c r="F8" t="n">
        <v>12.41</v>
      </c>
      <c r="G8" t="n">
        <v>24.01</v>
      </c>
      <c r="H8" t="n">
        <v>0.44</v>
      </c>
      <c r="I8" t="n">
        <v>31</v>
      </c>
      <c r="J8" t="n">
        <v>100.58</v>
      </c>
      <c r="K8" t="n">
        <v>39.72</v>
      </c>
      <c r="L8" t="n">
        <v>2.5</v>
      </c>
      <c r="M8" t="n">
        <v>29</v>
      </c>
      <c r="N8" t="n">
        <v>13.36</v>
      </c>
      <c r="O8" t="n">
        <v>12638.45</v>
      </c>
      <c r="P8" t="n">
        <v>103.33</v>
      </c>
      <c r="Q8" t="n">
        <v>460.81</v>
      </c>
      <c r="R8" t="n">
        <v>68.59999999999999</v>
      </c>
      <c r="S8" t="n">
        <v>32.19</v>
      </c>
      <c r="T8" t="n">
        <v>14188.45</v>
      </c>
      <c r="U8" t="n">
        <v>0.47</v>
      </c>
      <c r="V8" t="n">
        <v>0.72</v>
      </c>
      <c r="W8" t="n">
        <v>1.51</v>
      </c>
      <c r="X8" t="n">
        <v>0.87</v>
      </c>
      <c r="Y8" t="n">
        <v>1</v>
      </c>
      <c r="Z8" t="n">
        <v>10</v>
      </c>
      <c r="AA8" t="n">
        <v>130.5817519599259</v>
      </c>
      <c r="AB8" t="n">
        <v>178.6677138918076</v>
      </c>
      <c r="AC8" t="n">
        <v>161.6159180397348</v>
      </c>
      <c r="AD8" t="n">
        <v>130581.7519599259</v>
      </c>
      <c r="AE8" t="n">
        <v>178667.7138918076</v>
      </c>
      <c r="AF8" t="n">
        <v>8.05430717167157e-06</v>
      </c>
      <c r="AG8" t="n">
        <v>4.348958333333333</v>
      </c>
      <c r="AH8" t="n">
        <v>161615.9180397348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6.7224</v>
      </c>
      <c r="E9" t="n">
        <v>14.88</v>
      </c>
      <c r="F9" t="n">
        <v>12.31</v>
      </c>
      <c r="G9" t="n">
        <v>26.38</v>
      </c>
      <c r="H9" t="n">
        <v>0.48</v>
      </c>
      <c r="I9" t="n">
        <v>28</v>
      </c>
      <c r="J9" t="n">
        <v>100.89</v>
      </c>
      <c r="K9" t="n">
        <v>39.72</v>
      </c>
      <c r="L9" t="n">
        <v>2.75</v>
      </c>
      <c r="M9" t="n">
        <v>26</v>
      </c>
      <c r="N9" t="n">
        <v>13.42</v>
      </c>
      <c r="O9" t="n">
        <v>12676.98</v>
      </c>
      <c r="P9" t="n">
        <v>101.55</v>
      </c>
      <c r="Q9" t="n">
        <v>460.79</v>
      </c>
      <c r="R9" t="n">
        <v>65.75</v>
      </c>
      <c r="S9" t="n">
        <v>32.19</v>
      </c>
      <c r="T9" t="n">
        <v>12777.65</v>
      </c>
      <c r="U9" t="n">
        <v>0.49</v>
      </c>
      <c r="V9" t="n">
        <v>0.73</v>
      </c>
      <c r="W9" t="n">
        <v>1.5</v>
      </c>
      <c r="X9" t="n">
        <v>0.78</v>
      </c>
      <c r="Y9" t="n">
        <v>1</v>
      </c>
      <c r="Z9" t="n">
        <v>10</v>
      </c>
      <c r="AA9" t="n">
        <v>129.2703730766088</v>
      </c>
      <c r="AB9" t="n">
        <v>176.8734274497008</v>
      </c>
      <c r="AC9" t="n">
        <v>159.9928757773654</v>
      </c>
      <c r="AD9" t="n">
        <v>129270.3730766088</v>
      </c>
      <c r="AE9" t="n">
        <v>176873.4274497008</v>
      </c>
      <c r="AF9" t="n">
        <v>8.138202421554608e-06</v>
      </c>
      <c r="AG9" t="n">
        <v>4.305555555555556</v>
      </c>
      <c r="AH9" t="n">
        <v>159992.8757773653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6.7872</v>
      </c>
      <c r="E10" t="n">
        <v>14.73</v>
      </c>
      <c r="F10" t="n">
        <v>12.23</v>
      </c>
      <c r="G10" t="n">
        <v>29.36</v>
      </c>
      <c r="H10" t="n">
        <v>0.52</v>
      </c>
      <c r="I10" t="n">
        <v>25</v>
      </c>
      <c r="J10" t="n">
        <v>101.2</v>
      </c>
      <c r="K10" t="n">
        <v>39.72</v>
      </c>
      <c r="L10" t="n">
        <v>3</v>
      </c>
      <c r="M10" t="n">
        <v>23</v>
      </c>
      <c r="N10" t="n">
        <v>13.49</v>
      </c>
      <c r="O10" t="n">
        <v>12715.54</v>
      </c>
      <c r="P10" t="n">
        <v>100</v>
      </c>
      <c r="Q10" t="n">
        <v>460.71</v>
      </c>
      <c r="R10" t="n">
        <v>63.07</v>
      </c>
      <c r="S10" t="n">
        <v>32.19</v>
      </c>
      <c r="T10" t="n">
        <v>11451.79</v>
      </c>
      <c r="U10" t="n">
        <v>0.51</v>
      </c>
      <c r="V10" t="n">
        <v>0.73</v>
      </c>
      <c r="W10" t="n">
        <v>1.49</v>
      </c>
      <c r="X10" t="n">
        <v>0.7</v>
      </c>
      <c r="Y10" t="n">
        <v>1</v>
      </c>
      <c r="Z10" t="n">
        <v>10</v>
      </c>
      <c r="AA10" t="n">
        <v>128.1257030425859</v>
      </c>
      <c r="AB10" t="n">
        <v>175.3072394098737</v>
      </c>
      <c r="AC10" t="n">
        <v>158.5761625259001</v>
      </c>
      <c r="AD10" t="n">
        <v>128125.7030425859</v>
      </c>
      <c r="AE10" t="n">
        <v>175307.2394098737</v>
      </c>
      <c r="AF10" t="n">
        <v>8.216649927938749e-06</v>
      </c>
      <c r="AG10" t="n">
        <v>4.262152777777778</v>
      </c>
      <c r="AH10" t="n">
        <v>158576.1625259001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6.8411</v>
      </c>
      <c r="E11" t="n">
        <v>14.62</v>
      </c>
      <c r="F11" t="n">
        <v>12.16</v>
      </c>
      <c r="G11" t="n">
        <v>31.71</v>
      </c>
      <c r="H11" t="n">
        <v>0.5600000000000001</v>
      </c>
      <c r="I11" t="n">
        <v>23</v>
      </c>
      <c r="J11" t="n">
        <v>101.52</v>
      </c>
      <c r="K11" t="n">
        <v>39.72</v>
      </c>
      <c r="L11" t="n">
        <v>3.25</v>
      </c>
      <c r="M11" t="n">
        <v>21</v>
      </c>
      <c r="N11" t="n">
        <v>13.55</v>
      </c>
      <c r="O11" t="n">
        <v>12754.13</v>
      </c>
      <c r="P11" t="n">
        <v>98.12</v>
      </c>
      <c r="Q11" t="n">
        <v>460.76</v>
      </c>
      <c r="R11" t="n">
        <v>60.81</v>
      </c>
      <c r="S11" t="n">
        <v>32.19</v>
      </c>
      <c r="T11" t="n">
        <v>10330.67</v>
      </c>
      <c r="U11" t="n">
        <v>0.53</v>
      </c>
      <c r="V11" t="n">
        <v>0.74</v>
      </c>
      <c r="W11" t="n">
        <v>1.48</v>
      </c>
      <c r="X11" t="n">
        <v>0.62</v>
      </c>
      <c r="Y11" t="n">
        <v>1</v>
      </c>
      <c r="Z11" t="n">
        <v>10</v>
      </c>
      <c r="AA11" t="n">
        <v>126.9770456927374</v>
      </c>
      <c r="AB11" t="n">
        <v>173.7355957486258</v>
      </c>
      <c r="AC11" t="n">
        <v>157.1545143298655</v>
      </c>
      <c r="AD11" t="n">
        <v>126977.0456927374</v>
      </c>
      <c r="AE11" t="n">
        <v>173735.5957486258</v>
      </c>
      <c r="AF11" t="n">
        <v>8.281901788958888e-06</v>
      </c>
      <c r="AG11" t="n">
        <v>4.230324074074074</v>
      </c>
      <c r="AH11" t="n">
        <v>157154.5143298655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6.8809</v>
      </c>
      <c r="E12" t="n">
        <v>14.53</v>
      </c>
      <c r="F12" t="n">
        <v>12.11</v>
      </c>
      <c r="G12" t="n">
        <v>34.61</v>
      </c>
      <c r="H12" t="n">
        <v>0.6</v>
      </c>
      <c r="I12" t="n">
        <v>21</v>
      </c>
      <c r="J12" t="n">
        <v>101.83</v>
      </c>
      <c r="K12" t="n">
        <v>39.72</v>
      </c>
      <c r="L12" t="n">
        <v>3.5</v>
      </c>
      <c r="M12" t="n">
        <v>19</v>
      </c>
      <c r="N12" t="n">
        <v>13.61</v>
      </c>
      <c r="O12" t="n">
        <v>12792.74</v>
      </c>
      <c r="P12" t="n">
        <v>96.51000000000001</v>
      </c>
      <c r="Q12" t="n">
        <v>460.72</v>
      </c>
      <c r="R12" t="n">
        <v>59.16</v>
      </c>
      <c r="S12" t="n">
        <v>32.19</v>
      </c>
      <c r="T12" t="n">
        <v>9517.879999999999</v>
      </c>
      <c r="U12" t="n">
        <v>0.54</v>
      </c>
      <c r="V12" t="n">
        <v>0.74</v>
      </c>
      <c r="W12" t="n">
        <v>1.49</v>
      </c>
      <c r="X12" t="n">
        <v>0.58</v>
      </c>
      <c r="Y12" t="n">
        <v>1</v>
      </c>
      <c r="Z12" t="n">
        <v>10</v>
      </c>
      <c r="AA12" t="n">
        <v>126.064500085514</v>
      </c>
      <c r="AB12" t="n">
        <v>172.4870105901526</v>
      </c>
      <c r="AC12" t="n">
        <v>156.0250923865162</v>
      </c>
      <c r="AD12" t="n">
        <v>126064.500085514</v>
      </c>
      <c r="AE12" t="n">
        <v>172487.0105901526</v>
      </c>
      <c r="AF12" t="n">
        <v>8.33008405368248e-06</v>
      </c>
      <c r="AG12" t="n">
        <v>4.204282407407407</v>
      </c>
      <c r="AH12" t="n">
        <v>156025.0923865162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6.9018</v>
      </c>
      <c r="E13" t="n">
        <v>14.49</v>
      </c>
      <c r="F13" t="n">
        <v>12.09</v>
      </c>
      <c r="G13" t="n">
        <v>36.27</v>
      </c>
      <c r="H13" t="n">
        <v>0.65</v>
      </c>
      <c r="I13" t="n">
        <v>20</v>
      </c>
      <c r="J13" t="n">
        <v>102.14</v>
      </c>
      <c r="K13" t="n">
        <v>39.72</v>
      </c>
      <c r="L13" t="n">
        <v>3.75</v>
      </c>
      <c r="M13" t="n">
        <v>18</v>
      </c>
      <c r="N13" t="n">
        <v>13.68</v>
      </c>
      <c r="O13" t="n">
        <v>12831.37</v>
      </c>
      <c r="P13" t="n">
        <v>95.45999999999999</v>
      </c>
      <c r="Q13" t="n">
        <v>460.71</v>
      </c>
      <c r="R13" t="n">
        <v>58.51</v>
      </c>
      <c r="S13" t="n">
        <v>32.19</v>
      </c>
      <c r="T13" t="n">
        <v>9196.360000000001</v>
      </c>
      <c r="U13" t="n">
        <v>0.55</v>
      </c>
      <c r="V13" t="n">
        <v>0.74</v>
      </c>
      <c r="W13" t="n">
        <v>1.48</v>
      </c>
      <c r="X13" t="n">
        <v>0.5600000000000001</v>
      </c>
      <c r="Y13" t="n">
        <v>1</v>
      </c>
      <c r="Z13" t="n">
        <v>10</v>
      </c>
      <c r="AA13" t="n">
        <v>125.5253730921715</v>
      </c>
      <c r="AB13" t="n">
        <v>171.7493532532573</v>
      </c>
      <c r="AC13" t="n">
        <v>155.3578360305455</v>
      </c>
      <c r="AD13" t="n">
        <v>125525.3730921715</v>
      </c>
      <c r="AE13" t="n">
        <v>171749.3532532573</v>
      </c>
      <c r="AF13" t="n">
        <v>8.355385795710698e-06</v>
      </c>
      <c r="AG13" t="n">
        <v>4.192708333333333</v>
      </c>
      <c r="AH13" t="n">
        <v>155357.8360305455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6.9516</v>
      </c>
      <c r="E14" t="n">
        <v>14.39</v>
      </c>
      <c r="F14" t="n">
        <v>12.03</v>
      </c>
      <c r="G14" t="n">
        <v>40.09</v>
      </c>
      <c r="H14" t="n">
        <v>0.6899999999999999</v>
      </c>
      <c r="I14" t="n">
        <v>18</v>
      </c>
      <c r="J14" t="n">
        <v>102.45</v>
      </c>
      <c r="K14" t="n">
        <v>39.72</v>
      </c>
      <c r="L14" t="n">
        <v>4</v>
      </c>
      <c r="M14" t="n">
        <v>16</v>
      </c>
      <c r="N14" t="n">
        <v>13.74</v>
      </c>
      <c r="O14" t="n">
        <v>12870.03</v>
      </c>
      <c r="P14" t="n">
        <v>93.95999999999999</v>
      </c>
      <c r="Q14" t="n">
        <v>460.7</v>
      </c>
      <c r="R14" t="n">
        <v>56.49</v>
      </c>
      <c r="S14" t="n">
        <v>32.19</v>
      </c>
      <c r="T14" t="n">
        <v>8197.309999999999</v>
      </c>
      <c r="U14" t="n">
        <v>0.57</v>
      </c>
      <c r="V14" t="n">
        <v>0.74</v>
      </c>
      <c r="W14" t="n">
        <v>1.48</v>
      </c>
      <c r="X14" t="n">
        <v>0.49</v>
      </c>
      <c r="Y14" t="n">
        <v>1</v>
      </c>
      <c r="Z14" t="n">
        <v>10</v>
      </c>
      <c r="AA14" t="n">
        <v>124.5876400396264</v>
      </c>
      <c r="AB14" t="n">
        <v>170.4663055209033</v>
      </c>
      <c r="AC14" t="n">
        <v>154.1972405729982</v>
      </c>
      <c r="AD14" t="n">
        <v>124587.6400396264</v>
      </c>
      <c r="AE14" t="n">
        <v>170466.3055209033</v>
      </c>
      <c r="AF14" t="n">
        <v>8.415674157098508e-06</v>
      </c>
      <c r="AG14" t="n">
        <v>4.163773148148148</v>
      </c>
      <c r="AH14" t="n">
        <v>154197.2405729982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6.9818</v>
      </c>
      <c r="E15" t="n">
        <v>14.32</v>
      </c>
      <c r="F15" t="n">
        <v>11.99</v>
      </c>
      <c r="G15" t="n">
        <v>42.3</v>
      </c>
      <c r="H15" t="n">
        <v>0.73</v>
      </c>
      <c r="I15" t="n">
        <v>17</v>
      </c>
      <c r="J15" t="n">
        <v>102.77</v>
      </c>
      <c r="K15" t="n">
        <v>39.72</v>
      </c>
      <c r="L15" t="n">
        <v>4.25</v>
      </c>
      <c r="M15" t="n">
        <v>15</v>
      </c>
      <c r="N15" t="n">
        <v>13.8</v>
      </c>
      <c r="O15" t="n">
        <v>12908.71</v>
      </c>
      <c r="P15" t="n">
        <v>92.62</v>
      </c>
      <c r="Q15" t="n">
        <v>460.73</v>
      </c>
      <c r="R15" t="n">
        <v>55.05</v>
      </c>
      <c r="S15" t="n">
        <v>32.19</v>
      </c>
      <c r="T15" t="n">
        <v>7483.41</v>
      </c>
      <c r="U15" t="n">
        <v>0.58</v>
      </c>
      <c r="V15" t="n">
        <v>0.75</v>
      </c>
      <c r="W15" t="n">
        <v>1.48</v>
      </c>
      <c r="X15" t="n">
        <v>0.45</v>
      </c>
      <c r="Y15" t="n">
        <v>1</v>
      </c>
      <c r="Z15" t="n">
        <v>10</v>
      </c>
      <c r="AA15" t="n">
        <v>123.8720973395352</v>
      </c>
      <c r="AB15" t="n">
        <v>169.4872684311231</v>
      </c>
      <c r="AC15" t="n">
        <v>153.311641408979</v>
      </c>
      <c r="AD15" t="n">
        <v>123872.0973395352</v>
      </c>
      <c r="AE15" t="n">
        <v>169487.2684311231</v>
      </c>
      <c r="AF15" t="n">
        <v>8.45223456902445e-06</v>
      </c>
      <c r="AG15" t="n">
        <v>4.143518518518518</v>
      </c>
      <c r="AH15" t="n">
        <v>153311.641408979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6.9994</v>
      </c>
      <c r="E16" t="n">
        <v>14.29</v>
      </c>
      <c r="F16" t="n">
        <v>11.97</v>
      </c>
      <c r="G16" t="n">
        <v>44.89</v>
      </c>
      <c r="H16" t="n">
        <v>0.77</v>
      </c>
      <c r="I16" t="n">
        <v>16</v>
      </c>
      <c r="J16" t="n">
        <v>103.08</v>
      </c>
      <c r="K16" t="n">
        <v>39.72</v>
      </c>
      <c r="L16" t="n">
        <v>4.5</v>
      </c>
      <c r="M16" t="n">
        <v>14</v>
      </c>
      <c r="N16" t="n">
        <v>13.87</v>
      </c>
      <c r="O16" t="n">
        <v>12947.42</v>
      </c>
      <c r="P16" t="n">
        <v>91.2</v>
      </c>
      <c r="Q16" t="n">
        <v>460.7</v>
      </c>
      <c r="R16" t="n">
        <v>54.74</v>
      </c>
      <c r="S16" t="n">
        <v>32.19</v>
      </c>
      <c r="T16" t="n">
        <v>7334.3</v>
      </c>
      <c r="U16" t="n">
        <v>0.59</v>
      </c>
      <c r="V16" t="n">
        <v>0.75</v>
      </c>
      <c r="W16" t="n">
        <v>1.47</v>
      </c>
      <c r="X16" t="n">
        <v>0.44</v>
      </c>
      <c r="Y16" t="n">
        <v>1</v>
      </c>
      <c r="Z16" t="n">
        <v>10</v>
      </c>
      <c r="AA16" t="n">
        <v>123.2410434298426</v>
      </c>
      <c r="AB16" t="n">
        <v>168.6238326317485</v>
      </c>
      <c r="AC16" t="n">
        <v>152.5306107104567</v>
      </c>
      <c r="AD16" t="n">
        <v>123241.0434298426</v>
      </c>
      <c r="AE16" t="n">
        <v>168623.8326317485</v>
      </c>
      <c r="AF16" t="n">
        <v>8.473541299153475e-06</v>
      </c>
      <c r="AG16" t="n">
        <v>4.134837962962963</v>
      </c>
      <c r="AH16" t="n">
        <v>152530.6107104567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7.0319</v>
      </c>
      <c r="E17" t="n">
        <v>14.22</v>
      </c>
      <c r="F17" t="n">
        <v>11.92</v>
      </c>
      <c r="G17" t="n">
        <v>47.7</v>
      </c>
      <c r="H17" t="n">
        <v>0.8100000000000001</v>
      </c>
      <c r="I17" t="n">
        <v>15</v>
      </c>
      <c r="J17" t="n">
        <v>103.4</v>
      </c>
      <c r="K17" t="n">
        <v>39.72</v>
      </c>
      <c r="L17" t="n">
        <v>4.75</v>
      </c>
      <c r="M17" t="n">
        <v>13</v>
      </c>
      <c r="N17" t="n">
        <v>13.93</v>
      </c>
      <c r="O17" t="n">
        <v>12986.15</v>
      </c>
      <c r="P17" t="n">
        <v>90.04000000000001</v>
      </c>
      <c r="Q17" t="n">
        <v>460.7</v>
      </c>
      <c r="R17" t="n">
        <v>53.17</v>
      </c>
      <c r="S17" t="n">
        <v>32.19</v>
      </c>
      <c r="T17" t="n">
        <v>6552.91</v>
      </c>
      <c r="U17" t="n">
        <v>0.61</v>
      </c>
      <c r="V17" t="n">
        <v>0.75</v>
      </c>
      <c r="W17" t="n">
        <v>1.47</v>
      </c>
      <c r="X17" t="n">
        <v>0.39</v>
      </c>
      <c r="Y17" t="n">
        <v>1</v>
      </c>
      <c r="Z17" t="n">
        <v>10</v>
      </c>
      <c r="AA17" t="n">
        <v>122.5715026501707</v>
      </c>
      <c r="AB17" t="n">
        <v>167.7077373989472</v>
      </c>
      <c r="AC17" t="n">
        <v>151.701946320926</v>
      </c>
      <c r="AD17" t="n">
        <v>122571.5026501707</v>
      </c>
      <c r="AE17" t="n">
        <v>167707.7373989472</v>
      </c>
      <c r="AF17" t="n">
        <v>8.512886113312188e-06</v>
      </c>
      <c r="AG17" t="n">
        <v>4.114583333333334</v>
      </c>
      <c r="AH17" t="n">
        <v>151701.946320926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7.0533</v>
      </c>
      <c r="E18" t="n">
        <v>14.18</v>
      </c>
      <c r="F18" t="n">
        <v>11.9</v>
      </c>
      <c r="G18" t="n">
        <v>51.01</v>
      </c>
      <c r="H18" t="n">
        <v>0.85</v>
      </c>
      <c r="I18" t="n">
        <v>14</v>
      </c>
      <c r="J18" t="n">
        <v>103.71</v>
      </c>
      <c r="K18" t="n">
        <v>39.72</v>
      </c>
      <c r="L18" t="n">
        <v>5</v>
      </c>
      <c r="M18" t="n">
        <v>12</v>
      </c>
      <c r="N18" t="n">
        <v>14</v>
      </c>
      <c r="O18" t="n">
        <v>13024.91</v>
      </c>
      <c r="P18" t="n">
        <v>89.06999999999999</v>
      </c>
      <c r="Q18" t="n">
        <v>460.69</v>
      </c>
      <c r="R18" t="n">
        <v>52.39</v>
      </c>
      <c r="S18" t="n">
        <v>32.19</v>
      </c>
      <c r="T18" t="n">
        <v>6169.02</v>
      </c>
      <c r="U18" t="n">
        <v>0.61</v>
      </c>
      <c r="V18" t="n">
        <v>0.75</v>
      </c>
      <c r="W18" t="n">
        <v>1.47</v>
      </c>
      <c r="X18" t="n">
        <v>0.37</v>
      </c>
      <c r="Y18" t="n">
        <v>1</v>
      </c>
      <c r="Z18" t="n">
        <v>10</v>
      </c>
      <c r="AA18" t="n">
        <v>122.0785437905365</v>
      </c>
      <c r="AB18" t="n">
        <v>167.0332493393861</v>
      </c>
      <c r="AC18" t="n">
        <v>151.0918304551192</v>
      </c>
      <c r="AD18" t="n">
        <v>122078.5437905365</v>
      </c>
      <c r="AE18" t="n">
        <v>167033.2493393861</v>
      </c>
      <c r="AF18" t="n">
        <v>8.538793160173616e-06</v>
      </c>
      <c r="AG18" t="n">
        <v>4.10300925925926</v>
      </c>
      <c r="AH18" t="n">
        <v>151091.8304551192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7.0676</v>
      </c>
      <c r="E19" t="n">
        <v>14.15</v>
      </c>
      <c r="F19" t="n">
        <v>11.89</v>
      </c>
      <c r="G19" t="n">
        <v>54.89</v>
      </c>
      <c r="H19" t="n">
        <v>0.89</v>
      </c>
      <c r="I19" t="n">
        <v>13</v>
      </c>
      <c r="J19" t="n">
        <v>104.03</v>
      </c>
      <c r="K19" t="n">
        <v>39.72</v>
      </c>
      <c r="L19" t="n">
        <v>5.25</v>
      </c>
      <c r="M19" t="n">
        <v>10</v>
      </c>
      <c r="N19" t="n">
        <v>14.06</v>
      </c>
      <c r="O19" t="n">
        <v>13063.69</v>
      </c>
      <c r="P19" t="n">
        <v>87.64</v>
      </c>
      <c r="Q19" t="n">
        <v>460.75</v>
      </c>
      <c r="R19" t="n">
        <v>52.24</v>
      </c>
      <c r="S19" t="n">
        <v>32.19</v>
      </c>
      <c r="T19" t="n">
        <v>6097.41</v>
      </c>
      <c r="U19" t="n">
        <v>0.62</v>
      </c>
      <c r="V19" t="n">
        <v>0.75</v>
      </c>
      <c r="W19" t="n">
        <v>1.47</v>
      </c>
      <c r="X19" t="n">
        <v>0.36</v>
      </c>
      <c r="Y19" t="n">
        <v>1</v>
      </c>
      <c r="Z19" t="n">
        <v>10</v>
      </c>
      <c r="AA19" t="n">
        <v>121.4872083162011</v>
      </c>
      <c r="AB19" t="n">
        <v>166.2241580555209</v>
      </c>
      <c r="AC19" t="n">
        <v>150.3599577078191</v>
      </c>
      <c r="AD19" t="n">
        <v>121487.2083162011</v>
      </c>
      <c r="AE19" t="n">
        <v>166224.1580555209</v>
      </c>
      <c r="AF19" t="n">
        <v>8.55610487840345e-06</v>
      </c>
      <c r="AG19" t="n">
        <v>4.094328703703704</v>
      </c>
      <c r="AH19" t="n">
        <v>150359.9577078191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7.0791</v>
      </c>
      <c r="E20" t="n">
        <v>14.13</v>
      </c>
      <c r="F20" t="n">
        <v>11.87</v>
      </c>
      <c r="G20" t="n">
        <v>54.79</v>
      </c>
      <c r="H20" t="n">
        <v>0.93</v>
      </c>
      <c r="I20" t="n">
        <v>13</v>
      </c>
      <c r="J20" t="n">
        <v>104.34</v>
      </c>
      <c r="K20" t="n">
        <v>39.72</v>
      </c>
      <c r="L20" t="n">
        <v>5.5</v>
      </c>
      <c r="M20" t="n">
        <v>9</v>
      </c>
      <c r="N20" t="n">
        <v>14.12</v>
      </c>
      <c r="O20" t="n">
        <v>13102.5</v>
      </c>
      <c r="P20" t="n">
        <v>86.70999999999999</v>
      </c>
      <c r="Q20" t="n">
        <v>460.69</v>
      </c>
      <c r="R20" t="n">
        <v>51.3</v>
      </c>
      <c r="S20" t="n">
        <v>32.19</v>
      </c>
      <c r="T20" t="n">
        <v>5625.35</v>
      </c>
      <c r="U20" t="n">
        <v>0.63</v>
      </c>
      <c r="V20" t="n">
        <v>0.75</v>
      </c>
      <c r="W20" t="n">
        <v>1.47</v>
      </c>
      <c r="X20" t="n">
        <v>0.34</v>
      </c>
      <c r="Y20" t="n">
        <v>1</v>
      </c>
      <c r="Z20" t="n">
        <v>10</v>
      </c>
      <c r="AA20" t="n">
        <v>121.0745050702818</v>
      </c>
      <c r="AB20" t="n">
        <v>165.6594792672721</v>
      </c>
      <c r="AC20" t="n">
        <v>149.8491710705889</v>
      </c>
      <c r="AD20" t="n">
        <v>121074.5050702818</v>
      </c>
      <c r="AE20" t="n">
        <v>165659.4792672721</v>
      </c>
      <c r="AF20" t="n">
        <v>8.570026889567302e-06</v>
      </c>
      <c r="AG20" t="n">
        <v>4.088541666666667</v>
      </c>
      <c r="AH20" t="n">
        <v>149849.1710705889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7.107</v>
      </c>
      <c r="E21" t="n">
        <v>14.07</v>
      </c>
      <c r="F21" t="n">
        <v>11.84</v>
      </c>
      <c r="G21" t="n">
        <v>59.18</v>
      </c>
      <c r="H21" t="n">
        <v>0.97</v>
      </c>
      <c r="I21" t="n">
        <v>12</v>
      </c>
      <c r="J21" t="n">
        <v>104.65</v>
      </c>
      <c r="K21" t="n">
        <v>39.72</v>
      </c>
      <c r="L21" t="n">
        <v>5.75</v>
      </c>
      <c r="M21" t="n">
        <v>5</v>
      </c>
      <c r="N21" t="n">
        <v>14.19</v>
      </c>
      <c r="O21" t="n">
        <v>13141.33</v>
      </c>
      <c r="P21" t="n">
        <v>85.13</v>
      </c>
      <c r="Q21" t="n">
        <v>460.7</v>
      </c>
      <c r="R21" t="n">
        <v>50.16</v>
      </c>
      <c r="S21" t="n">
        <v>32.19</v>
      </c>
      <c r="T21" t="n">
        <v>5060.33</v>
      </c>
      <c r="U21" t="n">
        <v>0.64</v>
      </c>
      <c r="V21" t="n">
        <v>0.75</v>
      </c>
      <c r="W21" t="n">
        <v>1.47</v>
      </c>
      <c r="X21" t="n">
        <v>0.3</v>
      </c>
      <c r="Y21" t="n">
        <v>1</v>
      </c>
      <c r="Z21" t="n">
        <v>10</v>
      </c>
      <c r="AA21" t="n">
        <v>120.330626320025</v>
      </c>
      <c r="AB21" t="n">
        <v>164.641671543557</v>
      </c>
      <c r="AC21" t="n">
        <v>148.9285014875228</v>
      </c>
      <c r="AD21" t="n">
        <v>120330.626320025</v>
      </c>
      <c r="AE21" t="n">
        <v>164641.671543557</v>
      </c>
      <c r="AF21" t="n">
        <v>8.603802899260473e-06</v>
      </c>
      <c r="AG21" t="n">
        <v>4.071180555555556</v>
      </c>
      <c r="AH21" t="n">
        <v>148928.5014875228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7.0947</v>
      </c>
      <c r="E22" t="n">
        <v>14.1</v>
      </c>
      <c r="F22" t="n">
        <v>11.86</v>
      </c>
      <c r="G22" t="n">
        <v>59.3</v>
      </c>
      <c r="H22" t="n">
        <v>1.01</v>
      </c>
      <c r="I22" t="n">
        <v>12</v>
      </c>
      <c r="J22" t="n">
        <v>104.97</v>
      </c>
      <c r="K22" t="n">
        <v>39.72</v>
      </c>
      <c r="L22" t="n">
        <v>6</v>
      </c>
      <c r="M22" t="n">
        <v>3</v>
      </c>
      <c r="N22" t="n">
        <v>14.25</v>
      </c>
      <c r="O22" t="n">
        <v>13180.19</v>
      </c>
      <c r="P22" t="n">
        <v>85.87</v>
      </c>
      <c r="Q22" t="n">
        <v>460.69</v>
      </c>
      <c r="R22" t="n">
        <v>50.85</v>
      </c>
      <c r="S22" t="n">
        <v>32.19</v>
      </c>
      <c r="T22" t="n">
        <v>5409.26</v>
      </c>
      <c r="U22" t="n">
        <v>0.63</v>
      </c>
      <c r="V22" t="n">
        <v>0.75</v>
      </c>
      <c r="W22" t="n">
        <v>1.48</v>
      </c>
      <c r="X22" t="n">
        <v>0.33</v>
      </c>
      <c r="Y22" t="n">
        <v>1</v>
      </c>
      <c r="Z22" t="n">
        <v>10</v>
      </c>
      <c r="AA22" t="n">
        <v>120.6806041716597</v>
      </c>
      <c r="AB22" t="n">
        <v>165.1205266800964</v>
      </c>
      <c r="AC22" t="n">
        <v>149.3616553619084</v>
      </c>
      <c r="AD22" t="n">
        <v>120680.6041716597</v>
      </c>
      <c r="AE22" t="n">
        <v>165120.5266800964</v>
      </c>
      <c r="AF22" t="n">
        <v>8.588912400363483e-06</v>
      </c>
      <c r="AG22" t="n">
        <v>4.079861111111112</v>
      </c>
      <c r="AH22" t="n">
        <v>149361.6553619084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7.097</v>
      </c>
      <c r="E23" t="n">
        <v>14.09</v>
      </c>
      <c r="F23" t="n">
        <v>11.86</v>
      </c>
      <c r="G23" t="n">
        <v>59.28</v>
      </c>
      <c r="H23" t="n">
        <v>1.05</v>
      </c>
      <c r="I23" t="n">
        <v>12</v>
      </c>
      <c r="J23" t="n">
        <v>105.28</v>
      </c>
      <c r="K23" t="n">
        <v>39.72</v>
      </c>
      <c r="L23" t="n">
        <v>6.25</v>
      </c>
      <c r="M23" t="n">
        <v>3</v>
      </c>
      <c r="N23" t="n">
        <v>14.32</v>
      </c>
      <c r="O23" t="n">
        <v>13219.07</v>
      </c>
      <c r="P23" t="n">
        <v>85.81999999999999</v>
      </c>
      <c r="Q23" t="n">
        <v>460.74</v>
      </c>
      <c r="R23" t="n">
        <v>50.75</v>
      </c>
      <c r="S23" t="n">
        <v>32.19</v>
      </c>
      <c r="T23" t="n">
        <v>5355.38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120.6495703729434</v>
      </c>
      <c r="AB23" t="n">
        <v>165.0780648675783</v>
      </c>
      <c r="AC23" t="n">
        <v>149.3232460451815</v>
      </c>
      <c r="AD23" t="n">
        <v>120649.5703729434</v>
      </c>
      <c r="AE23" t="n">
        <v>165078.0648675783</v>
      </c>
      <c r="AF23" t="n">
        <v>8.591696802596254e-06</v>
      </c>
      <c r="AG23" t="n">
        <v>4.076967592592593</v>
      </c>
      <c r="AH23" t="n">
        <v>149323.2460451815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7.0989</v>
      </c>
      <c r="E24" t="n">
        <v>14.09</v>
      </c>
      <c r="F24" t="n">
        <v>11.85</v>
      </c>
      <c r="G24" t="n">
        <v>59.26</v>
      </c>
      <c r="H24" t="n">
        <v>1.08</v>
      </c>
      <c r="I24" t="n">
        <v>12</v>
      </c>
      <c r="J24" t="n">
        <v>105.6</v>
      </c>
      <c r="K24" t="n">
        <v>39.72</v>
      </c>
      <c r="L24" t="n">
        <v>6.5</v>
      </c>
      <c r="M24" t="n">
        <v>2</v>
      </c>
      <c r="N24" t="n">
        <v>14.39</v>
      </c>
      <c r="O24" t="n">
        <v>13257.98</v>
      </c>
      <c r="P24" t="n">
        <v>85.79000000000001</v>
      </c>
      <c r="Q24" t="n">
        <v>460.73</v>
      </c>
      <c r="R24" t="n">
        <v>50.67</v>
      </c>
      <c r="S24" t="n">
        <v>32.19</v>
      </c>
      <c r="T24" t="n">
        <v>5316.73</v>
      </c>
      <c r="U24" t="n">
        <v>0.64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120.6160819336585</v>
      </c>
      <c r="AB24" t="n">
        <v>165.0322445075431</v>
      </c>
      <c r="AC24" t="n">
        <v>149.2817987159987</v>
      </c>
      <c r="AD24" t="n">
        <v>120616.0819336585</v>
      </c>
      <c r="AE24" t="n">
        <v>165032.2445075431</v>
      </c>
      <c r="AF24" t="n">
        <v>8.593996960962457e-06</v>
      </c>
      <c r="AG24" t="n">
        <v>4.076967592592593</v>
      </c>
      <c r="AH24" t="n">
        <v>149281.7987159987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7.0984</v>
      </c>
      <c r="E25" t="n">
        <v>14.09</v>
      </c>
      <c r="F25" t="n">
        <v>11.85</v>
      </c>
      <c r="G25" t="n">
        <v>59.27</v>
      </c>
      <c r="H25" t="n">
        <v>1.12</v>
      </c>
      <c r="I25" t="n">
        <v>12</v>
      </c>
      <c r="J25" t="n">
        <v>105.92</v>
      </c>
      <c r="K25" t="n">
        <v>39.72</v>
      </c>
      <c r="L25" t="n">
        <v>6.75</v>
      </c>
      <c r="M25" t="n">
        <v>1</v>
      </c>
      <c r="N25" t="n">
        <v>14.45</v>
      </c>
      <c r="O25" t="n">
        <v>13296.91</v>
      </c>
      <c r="P25" t="n">
        <v>85.8</v>
      </c>
      <c r="Q25" t="n">
        <v>460.69</v>
      </c>
      <c r="R25" t="n">
        <v>50.67</v>
      </c>
      <c r="S25" t="n">
        <v>32.19</v>
      </c>
      <c r="T25" t="n">
        <v>5316.8</v>
      </c>
      <c r="U25" t="n">
        <v>0.64</v>
      </c>
      <c r="V25" t="n">
        <v>0.75</v>
      </c>
      <c r="W25" t="n">
        <v>1.47</v>
      </c>
      <c r="X25" t="n">
        <v>0.32</v>
      </c>
      <c r="Y25" t="n">
        <v>1</v>
      </c>
      <c r="Z25" t="n">
        <v>10</v>
      </c>
      <c r="AA25" t="n">
        <v>120.6225262479723</v>
      </c>
      <c r="AB25" t="n">
        <v>165.0410619026902</v>
      </c>
      <c r="AC25" t="n">
        <v>149.2897745913284</v>
      </c>
      <c r="AD25" t="n">
        <v>120622.5262479723</v>
      </c>
      <c r="AE25" t="n">
        <v>165041.0619026902</v>
      </c>
      <c r="AF25" t="n">
        <v>8.593391656129244e-06</v>
      </c>
      <c r="AG25" t="n">
        <v>4.076967592592593</v>
      </c>
      <c r="AH25" t="n">
        <v>149289.7745913283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7.0981</v>
      </c>
      <c r="E26" t="n">
        <v>14.09</v>
      </c>
      <c r="F26" t="n">
        <v>11.85</v>
      </c>
      <c r="G26" t="n">
        <v>59.27</v>
      </c>
      <c r="H26" t="n">
        <v>1.16</v>
      </c>
      <c r="I26" t="n">
        <v>12</v>
      </c>
      <c r="J26" t="n">
        <v>106.23</v>
      </c>
      <c r="K26" t="n">
        <v>39.72</v>
      </c>
      <c r="L26" t="n">
        <v>7</v>
      </c>
      <c r="M26" t="n">
        <v>0</v>
      </c>
      <c r="N26" t="n">
        <v>14.52</v>
      </c>
      <c r="O26" t="n">
        <v>13335.87</v>
      </c>
      <c r="P26" t="n">
        <v>85.95</v>
      </c>
      <c r="Q26" t="n">
        <v>460.69</v>
      </c>
      <c r="R26" t="n">
        <v>50.63</v>
      </c>
      <c r="S26" t="n">
        <v>32.19</v>
      </c>
      <c r="T26" t="n">
        <v>5299.89</v>
      </c>
      <c r="U26" t="n">
        <v>0.64</v>
      </c>
      <c r="V26" t="n">
        <v>0.75</v>
      </c>
      <c r="W26" t="n">
        <v>1.48</v>
      </c>
      <c r="X26" t="n">
        <v>0.32</v>
      </c>
      <c r="Y26" t="n">
        <v>1</v>
      </c>
      <c r="Z26" t="n">
        <v>10</v>
      </c>
      <c r="AA26" t="n">
        <v>120.6754606774696</v>
      </c>
      <c r="AB26" t="n">
        <v>165.1134891244306</v>
      </c>
      <c r="AC26" t="n">
        <v>149.355289460678</v>
      </c>
      <c r="AD26" t="n">
        <v>120675.4606774696</v>
      </c>
      <c r="AE26" t="n">
        <v>165113.4891244306</v>
      </c>
      <c r="AF26" t="n">
        <v>8.593028473229317e-06</v>
      </c>
      <c r="AG26" t="n">
        <v>4.076967592592593</v>
      </c>
      <c r="AH26" t="n">
        <v>149355.289460678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3.7857</v>
      </c>
      <c r="E2" t="n">
        <v>26.42</v>
      </c>
      <c r="F2" t="n">
        <v>16.75</v>
      </c>
      <c r="G2" t="n">
        <v>5.74</v>
      </c>
      <c r="H2" t="n">
        <v>0.09</v>
      </c>
      <c r="I2" t="n">
        <v>175</v>
      </c>
      <c r="J2" t="n">
        <v>204</v>
      </c>
      <c r="K2" t="n">
        <v>55.27</v>
      </c>
      <c r="L2" t="n">
        <v>1</v>
      </c>
      <c r="M2" t="n">
        <v>173</v>
      </c>
      <c r="N2" t="n">
        <v>42.72</v>
      </c>
      <c r="O2" t="n">
        <v>25393.6</v>
      </c>
      <c r="P2" t="n">
        <v>240.41</v>
      </c>
      <c r="Q2" t="n">
        <v>460.87</v>
      </c>
      <c r="R2" t="n">
        <v>210.98</v>
      </c>
      <c r="S2" t="n">
        <v>32.19</v>
      </c>
      <c r="T2" t="n">
        <v>84656.66</v>
      </c>
      <c r="U2" t="n">
        <v>0.15</v>
      </c>
      <c r="V2" t="n">
        <v>0.53</v>
      </c>
      <c r="W2" t="n">
        <v>1.73</v>
      </c>
      <c r="X2" t="n">
        <v>5.21</v>
      </c>
      <c r="Y2" t="n">
        <v>1</v>
      </c>
      <c r="Z2" t="n">
        <v>10</v>
      </c>
      <c r="AA2" t="n">
        <v>355.0867708071408</v>
      </c>
      <c r="AB2" t="n">
        <v>485.8453851410561</v>
      </c>
      <c r="AC2" t="n">
        <v>439.4769834714736</v>
      </c>
      <c r="AD2" t="n">
        <v>355086.7708071408</v>
      </c>
      <c r="AE2" t="n">
        <v>485845.385141056</v>
      </c>
      <c r="AF2" t="n">
        <v>3.627013060531016e-06</v>
      </c>
      <c r="AG2" t="n">
        <v>7.644675925925926</v>
      </c>
      <c r="AH2" t="n">
        <v>439476.9834714736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4.3318</v>
      </c>
      <c r="E3" t="n">
        <v>23.09</v>
      </c>
      <c r="F3" t="n">
        <v>15.33</v>
      </c>
      <c r="G3" t="n">
        <v>7.19</v>
      </c>
      <c r="H3" t="n">
        <v>0.11</v>
      </c>
      <c r="I3" t="n">
        <v>128</v>
      </c>
      <c r="J3" t="n">
        <v>204.39</v>
      </c>
      <c r="K3" t="n">
        <v>55.27</v>
      </c>
      <c r="L3" t="n">
        <v>1.25</v>
      </c>
      <c r="M3" t="n">
        <v>126</v>
      </c>
      <c r="N3" t="n">
        <v>42.87</v>
      </c>
      <c r="O3" t="n">
        <v>25442.42</v>
      </c>
      <c r="P3" t="n">
        <v>219.52</v>
      </c>
      <c r="Q3" t="n">
        <v>460.84</v>
      </c>
      <c r="R3" t="n">
        <v>164.19</v>
      </c>
      <c r="S3" t="n">
        <v>32.19</v>
      </c>
      <c r="T3" t="n">
        <v>61496.44</v>
      </c>
      <c r="U3" t="n">
        <v>0.2</v>
      </c>
      <c r="V3" t="n">
        <v>0.58</v>
      </c>
      <c r="W3" t="n">
        <v>1.66</v>
      </c>
      <c r="X3" t="n">
        <v>3.79</v>
      </c>
      <c r="Y3" t="n">
        <v>1</v>
      </c>
      <c r="Z3" t="n">
        <v>10</v>
      </c>
      <c r="AA3" t="n">
        <v>301.2247881691083</v>
      </c>
      <c r="AB3" t="n">
        <v>412.1490442727315</v>
      </c>
      <c r="AC3" t="n">
        <v>372.8141179421579</v>
      </c>
      <c r="AD3" t="n">
        <v>301224.7881691083</v>
      </c>
      <c r="AE3" t="n">
        <v>412149.0442727315</v>
      </c>
      <c r="AF3" t="n">
        <v>4.150221934017026e-06</v>
      </c>
      <c r="AG3" t="n">
        <v>6.68113425925926</v>
      </c>
      <c r="AH3" t="n">
        <v>372814.1179421579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4.7302</v>
      </c>
      <c r="E4" t="n">
        <v>21.14</v>
      </c>
      <c r="F4" t="n">
        <v>14.48</v>
      </c>
      <c r="G4" t="n">
        <v>8.6</v>
      </c>
      <c r="H4" t="n">
        <v>0.13</v>
      </c>
      <c r="I4" t="n">
        <v>101</v>
      </c>
      <c r="J4" t="n">
        <v>204.79</v>
      </c>
      <c r="K4" t="n">
        <v>55.27</v>
      </c>
      <c r="L4" t="n">
        <v>1.5</v>
      </c>
      <c r="M4" t="n">
        <v>99</v>
      </c>
      <c r="N4" t="n">
        <v>43.02</v>
      </c>
      <c r="O4" t="n">
        <v>25491.3</v>
      </c>
      <c r="P4" t="n">
        <v>206.9</v>
      </c>
      <c r="Q4" t="n">
        <v>460.79</v>
      </c>
      <c r="R4" t="n">
        <v>136.69</v>
      </c>
      <c r="S4" t="n">
        <v>32.19</v>
      </c>
      <c r="T4" t="n">
        <v>47882.6</v>
      </c>
      <c r="U4" t="n">
        <v>0.24</v>
      </c>
      <c r="V4" t="n">
        <v>0.62</v>
      </c>
      <c r="W4" t="n">
        <v>1.61</v>
      </c>
      <c r="X4" t="n">
        <v>2.94</v>
      </c>
      <c r="Y4" t="n">
        <v>1</v>
      </c>
      <c r="Z4" t="n">
        <v>10</v>
      </c>
      <c r="AA4" t="n">
        <v>266.5596260302204</v>
      </c>
      <c r="AB4" t="n">
        <v>364.7186401152853</v>
      </c>
      <c r="AC4" t="n">
        <v>329.9104049885081</v>
      </c>
      <c r="AD4" t="n">
        <v>266559.6260302204</v>
      </c>
      <c r="AE4" t="n">
        <v>364718.6401152853</v>
      </c>
      <c r="AF4" t="n">
        <v>4.531922016779938e-06</v>
      </c>
      <c r="AG4" t="n">
        <v>6.116898148148149</v>
      </c>
      <c r="AH4" t="n">
        <v>329910.4049885081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5.035</v>
      </c>
      <c r="E5" t="n">
        <v>19.86</v>
      </c>
      <c r="F5" t="n">
        <v>13.93</v>
      </c>
      <c r="G5" t="n">
        <v>10.07</v>
      </c>
      <c r="H5" t="n">
        <v>0.15</v>
      </c>
      <c r="I5" t="n">
        <v>83</v>
      </c>
      <c r="J5" t="n">
        <v>205.18</v>
      </c>
      <c r="K5" t="n">
        <v>55.27</v>
      </c>
      <c r="L5" t="n">
        <v>1.75</v>
      </c>
      <c r="M5" t="n">
        <v>81</v>
      </c>
      <c r="N5" t="n">
        <v>43.16</v>
      </c>
      <c r="O5" t="n">
        <v>25540.22</v>
      </c>
      <c r="P5" t="n">
        <v>198.55</v>
      </c>
      <c r="Q5" t="n">
        <v>460.8</v>
      </c>
      <c r="R5" t="n">
        <v>118.3</v>
      </c>
      <c r="S5" t="n">
        <v>32.19</v>
      </c>
      <c r="T5" t="n">
        <v>38775.56</v>
      </c>
      <c r="U5" t="n">
        <v>0.27</v>
      </c>
      <c r="V5" t="n">
        <v>0.64</v>
      </c>
      <c r="W5" t="n">
        <v>1.59</v>
      </c>
      <c r="X5" t="n">
        <v>2.39</v>
      </c>
      <c r="Y5" t="n">
        <v>1</v>
      </c>
      <c r="Z5" t="n">
        <v>10</v>
      </c>
      <c r="AA5" t="n">
        <v>240.4004242389648</v>
      </c>
      <c r="AB5" t="n">
        <v>328.9264661618013</v>
      </c>
      <c r="AC5" t="n">
        <v>297.5341858826115</v>
      </c>
      <c r="AD5" t="n">
        <v>240400.4242389648</v>
      </c>
      <c r="AE5" t="n">
        <v>328926.4661618013</v>
      </c>
      <c r="AF5" t="n">
        <v>4.823945574074455e-06</v>
      </c>
      <c r="AG5" t="n">
        <v>5.746527777777778</v>
      </c>
      <c r="AH5" t="n">
        <v>297534.1858826115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5.2591</v>
      </c>
      <c r="E6" t="n">
        <v>19.01</v>
      </c>
      <c r="F6" t="n">
        <v>13.57</v>
      </c>
      <c r="G6" t="n">
        <v>11.47</v>
      </c>
      <c r="H6" t="n">
        <v>0.17</v>
      </c>
      <c r="I6" t="n">
        <v>71</v>
      </c>
      <c r="J6" t="n">
        <v>205.58</v>
      </c>
      <c r="K6" t="n">
        <v>55.27</v>
      </c>
      <c r="L6" t="n">
        <v>2</v>
      </c>
      <c r="M6" t="n">
        <v>69</v>
      </c>
      <c r="N6" t="n">
        <v>43.31</v>
      </c>
      <c r="O6" t="n">
        <v>25589.2</v>
      </c>
      <c r="P6" t="n">
        <v>193.07</v>
      </c>
      <c r="Q6" t="n">
        <v>460.78</v>
      </c>
      <c r="R6" t="n">
        <v>106.64</v>
      </c>
      <c r="S6" t="n">
        <v>32.19</v>
      </c>
      <c r="T6" t="n">
        <v>33008.27</v>
      </c>
      <c r="U6" t="n">
        <v>0.3</v>
      </c>
      <c r="V6" t="n">
        <v>0.66</v>
      </c>
      <c r="W6" t="n">
        <v>1.57</v>
      </c>
      <c r="X6" t="n">
        <v>2.04</v>
      </c>
      <c r="Y6" t="n">
        <v>1</v>
      </c>
      <c r="Z6" t="n">
        <v>10</v>
      </c>
      <c r="AA6" t="n">
        <v>231.6342351513054</v>
      </c>
      <c r="AB6" t="n">
        <v>316.9321795151037</v>
      </c>
      <c r="AC6" t="n">
        <v>286.6846171193839</v>
      </c>
      <c r="AD6" t="n">
        <v>231634.2351513054</v>
      </c>
      <c r="AE6" t="n">
        <v>316932.1795151037</v>
      </c>
      <c r="AF6" t="n">
        <v>5.038651870628593e-06</v>
      </c>
      <c r="AG6" t="n">
        <v>5.500578703703705</v>
      </c>
      <c r="AH6" t="n">
        <v>286684.6171193839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5.4366</v>
      </c>
      <c r="E7" t="n">
        <v>18.39</v>
      </c>
      <c r="F7" t="n">
        <v>13.31</v>
      </c>
      <c r="G7" t="n">
        <v>12.89</v>
      </c>
      <c r="H7" t="n">
        <v>0.19</v>
      </c>
      <c r="I7" t="n">
        <v>62</v>
      </c>
      <c r="J7" t="n">
        <v>205.98</v>
      </c>
      <c r="K7" t="n">
        <v>55.27</v>
      </c>
      <c r="L7" t="n">
        <v>2.25</v>
      </c>
      <c r="M7" t="n">
        <v>60</v>
      </c>
      <c r="N7" t="n">
        <v>43.46</v>
      </c>
      <c r="O7" t="n">
        <v>25638.22</v>
      </c>
      <c r="P7" t="n">
        <v>189</v>
      </c>
      <c r="Q7" t="n">
        <v>460.77</v>
      </c>
      <c r="R7" t="n">
        <v>98.23</v>
      </c>
      <c r="S7" t="n">
        <v>32.19</v>
      </c>
      <c r="T7" t="n">
        <v>28847.13</v>
      </c>
      <c r="U7" t="n">
        <v>0.33</v>
      </c>
      <c r="V7" t="n">
        <v>0.67</v>
      </c>
      <c r="W7" t="n">
        <v>1.56</v>
      </c>
      <c r="X7" t="n">
        <v>1.78</v>
      </c>
      <c r="Y7" t="n">
        <v>1</v>
      </c>
      <c r="Z7" t="n">
        <v>10</v>
      </c>
      <c r="AA7" t="n">
        <v>225.2076929827388</v>
      </c>
      <c r="AB7" t="n">
        <v>308.1391010010445</v>
      </c>
      <c r="AC7" t="n">
        <v>278.7307376775405</v>
      </c>
      <c r="AD7" t="n">
        <v>225207.6929827388</v>
      </c>
      <c r="AE7" t="n">
        <v>308139.1010010445</v>
      </c>
      <c r="AF7" t="n">
        <v>5.208711520955945e-06</v>
      </c>
      <c r="AG7" t="n">
        <v>5.321180555555556</v>
      </c>
      <c r="AH7" t="n">
        <v>278730.7376775405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5.5901</v>
      </c>
      <c r="E8" t="n">
        <v>17.89</v>
      </c>
      <c r="F8" t="n">
        <v>13.09</v>
      </c>
      <c r="G8" t="n">
        <v>14.28</v>
      </c>
      <c r="H8" t="n">
        <v>0.22</v>
      </c>
      <c r="I8" t="n">
        <v>55</v>
      </c>
      <c r="J8" t="n">
        <v>206.38</v>
      </c>
      <c r="K8" t="n">
        <v>55.27</v>
      </c>
      <c r="L8" t="n">
        <v>2.5</v>
      </c>
      <c r="M8" t="n">
        <v>53</v>
      </c>
      <c r="N8" t="n">
        <v>43.6</v>
      </c>
      <c r="O8" t="n">
        <v>25687.3</v>
      </c>
      <c r="P8" t="n">
        <v>185.44</v>
      </c>
      <c r="Q8" t="n">
        <v>460.77</v>
      </c>
      <c r="R8" t="n">
        <v>91.09</v>
      </c>
      <c r="S8" t="n">
        <v>32.19</v>
      </c>
      <c r="T8" t="n">
        <v>25311.45</v>
      </c>
      <c r="U8" t="n">
        <v>0.35</v>
      </c>
      <c r="V8" t="n">
        <v>0.68</v>
      </c>
      <c r="W8" t="n">
        <v>1.54</v>
      </c>
      <c r="X8" t="n">
        <v>1.56</v>
      </c>
      <c r="Y8" t="n">
        <v>1</v>
      </c>
      <c r="Z8" t="n">
        <v>10</v>
      </c>
      <c r="AA8" t="n">
        <v>207.9860227451722</v>
      </c>
      <c r="AB8" t="n">
        <v>284.5756520155485</v>
      </c>
      <c r="AC8" t="n">
        <v>257.4161511917043</v>
      </c>
      <c r="AD8" t="n">
        <v>207986.0227451722</v>
      </c>
      <c r="AE8" t="n">
        <v>284575.6520155485</v>
      </c>
      <c r="AF8" t="n">
        <v>5.355777190393964e-06</v>
      </c>
      <c r="AG8" t="n">
        <v>5.17650462962963</v>
      </c>
      <c r="AH8" t="n">
        <v>257416.1511917043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5.717</v>
      </c>
      <c r="E9" t="n">
        <v>17.49</v>
      </c>
      <c r="F9" t="n">
        <v>12.94</v>
      </c>
      <c r="G9" t="n">
        <v>15.84</v>
      </c>
      <c r="H9" t="n">
        <v>0.24</v>
      </c>
      <c r="I9" t="n">
        <v>49</v>
      </c>
      <c r="J9" t="n">
        <v>206.78</v>
      </c>
      <c r="K9" t="n">
        <v>55.27</v>
      </c>
      <c r="L9" t="n">
        <v>2.75</v>
      </c>
      <c r="M9" t="n">
        <v>47</v>
      </c>
      <c r="N9" t="n">
        <v>43.75</v>
      </c>
      <c r="O9" t="n">
        <v>25736.42</v>
      </c>
      <c r="P9" t="n">
        <v>183</v>
      </c>
      <c r="Q9" t="n">
        <v>460.76</v>
      </c>
      <c r="R9" t="n">
        <v>86.15000000000001</v>
      </c>
      <c r="S9" t="n">
        <v>32.19</v>
      </c>
      <c r="T9" t="n">
        <v>22870.87</v>
      </c>
      <c r="U9" t="n">
        <v>0.37</v>
      </c>
      <c r="V9" t="n">
        <v>0.6899999999999999</v>
      </c>
      <c r="W9" t="n">
        <v>1.53</v>
      </c>
      <c r="X9" t="n">
        <v>1.4</v>
      </c>
      <c r="Y9" t="n">
        <v>1</v>
      </c>
      <c r="Z9" t="n">
        <v>10</v>
      </c>
      <c r="AA9" t="n">
        <v>204.2570490364772</v>
      </c>
      <c r="AB9" t="n">
        <v>279.473505676605</v>
      </c>
      <c r="AC9" t="n">
        <v>252.8009465384407</v>
      </c>
      <c r="AD9" t="n">
        <v>204257.0490364772</v>
      </c>
      <c r="AE9" t="n">
        <v>279473.505676605</v>
      </c>
      <c r="AF9" t="n">
        <v>5.477357864346307e-06</v>
      </c>
      <c r="AG9" t="n">
        <v>5.060763888888888</v>
      </c>
      <c r="AH9" t="n">
        <v>252800.9465384407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5.8169</v>
      </c>
      <c r="E10" t="n">
        <v>17.19</v>
      </c>
      <c r="F10" t="n">
        <v>12.8</v>
      </c>
      <c r="G10" t="n">
        <v>17.07</v>
      </c>
      <c r="H10" t="n">
        <v>0.26</v>
      </c>
      <c r="I10" t="n">
        <v>45</v>
      </c>
      <c r="J10" t="n">
        <v>207.17</v>
      </c>
      <c r="K10" t="n">
        <v>55.27</v>
      </c>
      <c r="L10" t="n">
        <v>3</v>
      </c>
      <c r="M10" t="n">
        <v>43</v>
      </c>
      <c r="N10" t="n">
        <v>43.9</v>
      </c>
      <c r="O10" t="n">
        <v>25785.6</v>
      </c>
      <c r="P10" t="n">
        <v>180.65</v>
      </c>
      <c r="Q10" t="n">
        <v>460.74</v>
      </c>
      <c r="R10" t="n">
        <v>81.72</v>
      </c>
      <c r="S10" t="n">
        <v>32.19</v>
      </c>
      <c r="T10" t="n">
        <v>20676.25</v>
      </c>
      <c r="U10" t="n">
        <v>0.39</v>
      </c>
      <c r="V10" t="n">
        <v>0.7</v>
      </c>
      <c r="W10" t="n">
        <v>1.52</v>
      </c>
      <c r="X10" t="n">
        <v>1.27</v>
      </c>
      <c r="Y10" t="n">
        <v>1</v>
      </c>
      <c r="Z10" t="n">
        <v>10</v>
      </c>
      <c r="AA10" t="n">
        <v>201.0427903816259</v>
      </c>
      <c r="AB10" t="n">
        <v>275.0756151819559</v>
      </c>
      <c r="AC10" t="n">
        <v>248.8227845401214</v>
      </c>
      <c r="AD10" t="n">
        <v>201042.7903816259</v>
      </c>
      <c r="AE10" t="n">
        <v>275075.6151819559</v>
      </c>
      <c r="AF10" t="n">
        <v>5.573070309798153e-06</v>
      </c>
      <c r="AG10" t="n">
        <v>4.973958333333334</v>
      </c>
      <c r="AH10" t="n">
        <v>248822.7845401214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5.9046</v>
      </c>
      <c r="E11" t="n">
        <v>16.94</v>
      </c>
      <c r="F11" t="n">
        <v>12.71</v>
      </c>
      <c r="G11" t="n">
        <v>18.6</v>
      </c>
      <c r="H11" t="n">
        <v>0.28</v>
      </c>
      <c r="I11" t="n">
        <v>41</v>
      </c>
      <c r="J11" t="n">
        <v>207.57</v>
      </c>
      <c r="K11" t="n">
        <v>55.27</v>
      </c>
      <c r="L11" t="n">
        <v>3.25</v>
      </c>
      <c r="M11" t="n">
        <v>39</v>
      </c>
      <c r="N11" t="n">
        <v>44.05</v>
      </c>
      <c r="O11" t="n">
        <v>25834.83</v>
      </c>
      <c r="P11" t="n">
        <v>178.84</v>
      </c>
      <c r="Q11" t="n">
        <v>460.74</v>
      </c>
      <c r="R11" t="n">
        <v>78.55</v>
      </c>
      <c r="S11" t="n">
        <v>32.19</v>
      </c>
      <c r="T11" t="n">
        <v>19112.35</v>
      </c>
      <c r="U11" t="n">
        <v>0.41</v>
      </c>
      <c r="V11" t="n">
        <v>0.7</v>
      </c>
      <c r="W11" t="n">
        <v>1.52</v>
      </c>
      <c r="X11" t="n">
        <v>1.17</v>
      </c>
      <c r="Y11" t="n">
        <v>1</v>
      </c>
      <c r="Z11" t="n">
        <v>10</v>
      </c>
      <c r="AA11" t="n">
        <v>198.6245989576567</v>
      </c>
      <c r="AB11" t="n">
        <v>271.7669389926066</v>
      </c>
      <c r="AC11" t="n">
        <v>245.8298837625263</v>
      </c>
      <c r="AD11" t="n">
        <v>198624.5989576567</v>
      </c>
      <c r="AE11" t="n">
        <v>271766.9389926066</v>
      </c>
      <c r="AF11" t="n">
        <v>5.657094148297921e-06</v>
      </c>
      <c r="AG11" t="n">
        <v>4.901620370370371</v>
      </c>
      <c r="AH11" t="n">
        <v>245829.8837625263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5.9862</v>
      </c>
      <c r="E12" t="n">
        <v>16.7</v>
      </c>
      <c r="F12" t="n">
        <v>12.6</v>
      </c>
      <c r="G12" t="n">
        <v>19.89</v>
      </c>
      <c r="H12" t="n">
        <v>0.3</v>
      </c>
      <c r="I12" t="n">
        <v>38</v>
      </c>
      <c r="J12" t="n">
        <v>207.97</v>
      </c>
      <c r="K12" t="n">
        <v>55.27</v>
      </c>
      <c r="L12" t="n">
        <v>3.5</v>
      </c>
      <c r="M12" t="n">
        <v>36</v>
      </c>
      <c r="N12" t="n">
        <v>44.2</v>
      </c>
      <c r="O12" t="n">
        <v>25884.1</v>
      </c>
      <c r="P12" t="n">
        <v>176.91</v>
      </c>
      <c r="Q12" t="n">
        <v>460.73</v>
      </c>
      <c r="R12" t="n">
        <v>75.33</v>
      </c>
      <c r="S12" t="n">
        <v>32.19</v>
      </c>
      <c r="T12" t="n">
        <v>17518.61</v>
      </c>
      <c r="U12" t="n">
        <v>0.43</v>
      </c>
      <c r="V12" t="n">
        <v>0.71</v>
      </c>
      <c r="W12" t="n">
        <v>1.5</v>
      </c>
      <c r="X12" t="n">
        <v>1.06</v>
      </c>
      <c r="Y12" t="n">
        <v>1</v>
      </c>
      <c r="Z12" t="n">
        <v>10</v>
      </c>
      <c r="AA12" t="n">
        <v>196.2875272584406</v>
      </c>
      <c r="AB12" t="n">
        <v>268.569254389414</v>
      </c>
      <c r="AC12" t="n">
        <v>242.9373816898829</v>
      </c>
      <c r="AD12" t="n">
        <v>196287.5272584406</v>
      </c>
      <c r="AE12" t="n">
        <v>268569.254389414</v>
      </c>
      <c r="AF12" t="n">
        <v>5.735273683321648e-06</v>
      </c>
      <c r="AG12" t="n">
        <v>4.832175925925926</v>
      </c>
      <c r="AH12" t="n">
        <v>242937.3816898829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6.0567</v>
      </c>
      <c r="E13" t="n">
        <v>16.51</v>
      </c>
      <c r="F13" t="n">
        <v>12.53</v>
      </c>
      <c r="G13" t="n">
        <v>21.47</v>
      </c>
      <c r="H13" t="n">
        <v>0.32</v>
      </c>
      <c r="I13" t="n">
        <v>35</v>
      </c>
      <c r="J13" t="n">
        <v>208.37</v>
      </c>
      <c r="K13" t="n">
        <v>55.27</v>
      </c>
      <c r="L13" t="n">
        <v>3.75</v>
      </c>
      <c r="M13" t="n">
        <v>33</v>
      </c>
      <c r="N13" t="n">
        <v>44.35</v>
      </c>
      <c r="O13" t="n">
        <v>25933.43</v>
      </c>
      <c r="P13" t="n">
        <v>175.48</v>
      </c>
      <c r="Q13" t="n">
        <v>460.76</v>
      </c>
      <c r="R13" t="n">
        <v>73.11</v>
      </c>
      <c r="S13" t="n">
        <v>32.19</v>
      </c>
      <c r="T13" t="n">
        <v>16420.59</v>
      </c>
      <c r="U13" t="n">
        <v>0.44</v>
      </c>
      <c r="V13" t="n">
        <v>0.71</v>
      </c>
      <c r="W13" t="n">
        <v>1.5</v>
      </c>
      <c r="X13" t="n">
        <v>0.99</v>
      </c>
      <c r="Y13" t="n">
        <v>1</v>
      </c>
      <c r="Z13" t="n">
        <v>10</v>
      </c>
      <c r="AA13" t="n">
        <v>194.4622985688418</v>
      </c>
      <c r="AB13" t="n">
        <v>266.0718959728994</v>
      </c>
      <c r="AC13" t="n">
        <v>240.6783676555751</v>
      </c>
      <c r="AD13" t="n">
        <v>194462.2985688418</v>
      </c>
      <c r="AE13" t="n">
        <v>266071.8959728995</v>
      </c>
      <c r="AF13" t="n">
        <v>5.802818502184062e-06</v>
      </c>
      <c r="AG13" t="n">
        <v>4.777199074074074</v>
      </c>
      <c r="AH13" t="n">
        <v>240678.3676555751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6.1158</v>
      </c>
      <c r="E14" t="n">
        <v>16.35</v>
      </c>
      <c r="F14" t="n">
        <v>12.45</v>
      </c>
      <c r="G14" t="n">
        <v>22.63</v>
      </c>
      <c r="H14" t="n">
        <v>0.34</v>
      </c>
      <c r="I14" t="n">
        <v>33</v>
      </c>
      <c r="J14" t="n">
        <v>208.77</v>
      </c>
      <c r="K14" t="n">
        <v>55.27</v>
      </c>
      <c r="L14" t="n">
        <v>4</v>
      </c>
      <c r="M14" t="n">
        <v>31</v>
      </c>
      <c r="N14" t="n">
        <v>44.5</v>
      </c>
      <c r="O14" t="n">
        <v>25982.82</v>
      </c>
      <c r="P14" t="n">
        <v>174.25</v>
      </c>
      <c r="Q14" t="n">
        <v>460.71</v>
      </c>
      <c r="R14" t="n">
        <v>70.17</v>
      </c>
      <c r="S14" t="n">
        <v>32.19</v>
      </c>
      <c r="T14" t="n">
        <v>14963.37</v>
      </c>
      <c r="U14" t="n">
        <v>0.46</v>
      </c>
      <c r="V14" t="n">
        <v>0.72</v>
      </c>
      <c r="W14" t="n">
        <v>1.5</v>
      </c>
      <c r="X14" t="n">
        <v>0.91</v>
      </c>
      <c r="Y14" t="n">
        <v>1</v>
      </c>
      <c r="Z14" t="n">
        <v>10</v>
      </c>
      <c r="AA14" t="n">
        <v>192.9114710691643</v>
      </c>
      <c r="AB14" t="n">
        <v>263.9499853701613</v>
      </c>
      <c r="AC14" t="n">
        <v>238.7589692226414</v>
      </c>
      <c r="AD14" t="n">
        <v>192911.4710691643</v>
      </c>
      <c r="AE14" t="n">
        <v>263949.9853701613</v>
      </c>
      <c r="AF14" t="n">
        <v>5.859441180124042e-06</v>
      </c>
      <c r="AG14" t="n">
        <v>4.730902777777779</v>
      </c>
      <c r="AH14" t="n">
        <v>238758.9692226413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6.1686</v>
      </c>
      <c r="E15" t="n">
        <v>16.21</v>
      </c>
      <c r="F15" t="n">
        <v>12.39</v>
      </c>
      <c r="G15" t="n">
        <v>23.98</v>
      </c>
      <c r="H15" t="n">
        <v>0.36</v>
      </c>
      <c r="I15" t="n">
        <v>31</v>
      </c>
      <c r="J15" t="n">
        <v>209.17</v>
      </c>
      <c r="K15" t="n">
        <v>55.27</v>
      </c>
      <c r="L15" t="n">
        <v>4.25</v>
      </c>
      <c r="M15" t="n">
        <v>29</v>
      </c>
      <c r="N15" t="n">
        <v>44.65</v>
      </c>
      <c r="O15" t="n">
        <v>26032.25</v>
      </c>
      <c r="P15" t="n">
        <v>172.81</v>
      </c>
      <c r="Q15" t="n">
        <v>460.77</v>
      </c>
      <c r="R15" t="n">
        <v>68.43000000000001</v>
      </c>
      <c r="S15" t="n">
        <v>32.19</v>
      </c>
      <c r="T15" t="n">
        <v>14102.75</v>
      </c>
      <c r="U15" t="n">
        <v>0.47</v>
      </c>
      <c r="V15" t="n">
        <v>0.72</v>
      </c>
      <c r="W15" t="n">
        <v>1.49</v>
      </c>
      <c r="X15" t="n">
        <v>0.85</v>
      </c>
      <c r="Y15" t="n">
        <v>1</v>
      </c>
      <c r="Z15" t="n">
        <v>10</v>
      </c>
      <c r="AA15" t="n">
        <v>191.4391196266904</v>
      </c>
      <c r="AB15" t="n">
        <v>261.9354491710081</v>
      </c>
      <c r="AC15" t="n">
        <v>236.9366975309154</v>
      </c>
      <c r="AD15" t="n">
        <v>191439.1196266904</v>
      </c>
      <c r="AE15" t="n">
        <v>261935.4491710081</v>
      </c>
      <c r="AF15" t="n">
        <v>5.910027938080572e-06</v>
      </c>
      <c r="AG15" t="n">
        <v>4.690393518518519</v>
      </c>
      <c r="AH15" t="n">
        <v>236936.6975309154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6.2187</v>
      </c>
      <c r="E16" t="n">
        <v>16.08</v>
      </c>
      <c r="F16" t="n">
        <v>12.34</v>
      </c>
      <c r="G16" t="n">
        <v>25.53</v>
      </c>
      <c r="H16" t="n">
        <v>0.38</v>
      </c>
      <c r="I16" t="n">
        <v>29</v>
      </c>
      <c r="J16" t="n">
        <v>209.58</v>
      </c>
      <c r="K16" t="n">
        <v>55.27</v>
      </c>
      <c r="L16" t="n">
        <v>4.5</v>
      </c>
      <c r="M16" t="n">
        <v>27</v>
      </c>
      <c r="N16" t="n">
        <v>44.8</v>
      </c>
      <c r="O16" t="n">
        <v>26081.73</v>
      </c>
      <c r="P16" t="n">
        <v>171.93</v>
      </c>
      <c r="Q16" t="n">
        <v>460.72</v>
      </c>
      <c r="R16" t="n">
        <v>66.90000000000001</v>
      </c>
      <c r="S16" t="n">
        <v>32.19</v>
      </c>
      <c r="T16" t="n">
        <v>13349.37</v>
      </c>
      <c r="U16" t="n">
        <v>0.48</v>
      </c>
      <c r="V16" t="n">
        <v>0.72</v>
      </c>
      <c r="W16" t="n">
        <v>1.49</v>
      </c>
      <c r="X16" t="n">
        <v>0.8</v>
      </c>
      <c r="Y16" t="n">
        <v>1</v>
      </c>
      <c r="Z16" t="n">
        <v>10</v>
      </c>
      <c r="AA16" t="n">
        <v>190.2673888640676</v>
      </c>
      <c r="AB16" t="n">
        <v>260.3322354484754</v>
      </c>
      <c r="AC16" t="n">
        <v>235.4864922759362</v>
      </c>
      <c r="AD16" t="n">
        <v>190267.3888640676</v>
      </c>
      <c r="AE16" t="n">
        <v>260332.2354484755</v>
      </c>
      <c r="AF16" t="n">
        <v>5.958027873187054e-06</v>
      </c>
      <c r="AG16" t="n">
        <v>4.652777777777778</v>
      </c>
      <c r="AH16" t="n">
        <v>235486.4922759362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6.2763</v>
      </c>
      <c r="E17" t="n">
        <v>15.93</v>
      </c>
      <c r="F17" t="n">
        <v>12.27</v>
      </c>
      <c r="G17" t="n">
        <v>27.27</v>
      </c>
      <c r="H17" t="n">
        <v>0.4</v>
      </c>
      <c r="I17" t="n">
        <v>27</v>
      </c>
      <c r="J17" t="n">
        <v>209.98</v>
      </c>
      <c r="K17" t="n">
        <v>55.27</v>
      </c>
      <c r="L17" t="n">
        <v>4.75</v>
      </c>
      <c r="M17" t="n">
        <v>25</v>
      </c>
      <c r="N17" t="n">
        <v>44.95</v>
      </c>
      <c r="O17" t="n">
        <v>26131.27</v>
      </c>
      <c r="P17" t="n">
        <v>170.68</v>
      </c>
      <c r="Q17" t="n">
        <v>460.75</v>
      </c>
      <c r="R17" t="n">
        <v>64.51000000000001</v>
      </c>
      <c r="S17" t="n">
        <v>32.19</v>
      </c>
      <c r="T17" t="n">
        <v>12162.39</v>
      </c>
      <c r="U17" t="n">
        <v>0.5</v>
      </c>
      <c r="V17" t="n">
        <v>0.73</v>
      </c>
      <c r="W17" t="n">
        <v>1.49</v>
      </c>
      <c r="X17" t="n">
        <v>0.74</v>
      </c>
      <c r="Y17" t="n">
        <v>1</v>
      </c>
      <c r="Z17" t="n">
        <v>10</v>
      </c>
      <c r="AA17" t="n">
        <v>176.7035592435422</v>
      </c>
      <c r="AB17" t="n">
        <v>241.7736053677516</v>
      </c>
      <c r="AC17" t="n">
        <v>218.6990718029097</v>
      </c>
      <c r="AD17" t="n">
        <v>176703.5592435422</v>
      </c>
      <c r="AE17" t="n">
        <v>241773.6053677516</v>
      </c>
      <c r="AF17" t="n">
        <v>6.013213427321451e-06</v>
      </c>
      <c r="AG17" t="n">
        <v>4.609375</v>
      </c>
      <c r="AH17" t="n">
        <v>218699.0718029097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6.298</v>
      </c>
      <c r="E18" t="n">
        <v>15.88</v>
      </c>
      <c r="F18" t="n">
        <v>12.26</v>
      </c>
      <c r="G18" t="n">
        <v>28.29</v>
      </c>
      <c r="H18" t="n">
        <v>0.42</v>
      </c>
      <c r="I18" t="n">
        <v>26</v>
      </c>
      <c r="J18" t="n">
        <v>210.38</v>
      </c>
      <c r="K18" t="n">
        <v>55.27</v>
      </c>
      <c r="L18" t="n">
        <v>5</v>
      </c>
      <c r="M18" t="n">
        <v>24</v>
      </c>
      <c r="N18" t="n">
        <v>45.11</v>
      </c>
      <c r="O18" t="n">
        <v>26180.86</v>
      </c>
      <c r="P18" t="n">
        <v>170.2</v>
      </c>
      <c r="Q18" t="n">
        <v>460.69</v>
      </c>
      <c r="R18" t="n">
        <v>64.06</v>
      </c>
      <c r="S18" t="n">
        <v>32.19</v>
      </c>
      <c r="T18" t="n">
        <v>11940.92</v>
      </c>
      <c r="U18" t="n">
        <v>0.5</v>
      </c>
      <c r="V18" t="n">
        <v>0.73</v>
      </c>
      <c r="W18" t="n">
        <v>1.49</v>
      </c>
      <c r="X18" t="n">
        <v>0.72</v>
      </c>
      <c r="Y18" t="n">
        <v>1</v>
      </c>
      <c r="Z18" t="n">
        <v>10</v>
      </c>
      <c r="AA18" t="n">
        <v>176.1951408578725</v>
      </c>
      <c r="AB18" t="n">
        <v>241.0779649026425</v>
      </c>
      <c r="AC18" t="n">
        <v>218.0698222874529</v>
      </c>
      <c r="AD18" t="n">
        <v>176195.1408578725</v>
      </c>
      <c r="AE18" t="n">
        <v>241077.9649026425</v>
      </c>
      <c r="AF18" t="n">
        <v>6.034003818375554e-06</v>
      </c>
      <c r="AG18" t="n">
        <v>4.594907407407407</v>
      </c>
      <c r="AH18" t="n">
        <v>218069.8222874529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6.3589</v>
      </c>
      <c r="E19" t="n">
        <v>15.73</v>
      </c>
      <c r="F19" t="n">
        <v>12.19</v>
      </c>
      <c r="G19" t="n">
        <v>30.47</v>
      </c>
      <c r="H19" t="n">
        <v>0.44</v>
      </c>
      <c r="I19" t="n">
        <v>24</v>
      </c>
      <c r="J19" t="n">
        <v>210.78</v>
      </c>
      <c r="K19" t="n">
        <v>55.27</v>
      </c>
      <c r="L19" t="n">
        <v>5.25</v>
      </c>
      <c r="M19" t="n">
        <v>22</v>
      </c>
      <c r="N19" t="n">
        <v>45.26</v>
      </c>
      <c r="O19" t="n">
        <v>26230.5</v>
      </c>
      <c r="P19" t="n">
        <v>168.49</v>
      </c>
      <c r="Q19" t="n">
        <v>460.77</v>
      </c>
      <c r="R19" t="n">
        <v>61.86</v>
      </c>
      <c r="S19" t="n">
        <v>32.19</v>
      </c>
      <c r="T19" t="n">
        <v>10852.64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  <c r="AA19" t="n">
        <v>174.5715778248166</v>
      </c>
      <c r="AB19" t="n">
        <v>238.8565343342706</v>
      </c>
      <c r="AC19" t="n">
        <v>216.0604019347284</v>
      </c>
      <c r="AD19" t="n">
        <v>174571.5778248166</v>
      </c>
      <c r="AE19" t="n">
        <v>238856.5343342706</v>
      </c>
      <c r="AF19" t="n">
        <v>6.092351044882234e-06</v>
      </c>
      <c r="AG19" t="n">
        <v>4.55150462962963</v>
      </c>
      <c r="AH19" t="n">
        <v>216060.4019347284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6.3852</v>
      </c>
      <c r="E20" t="n">
        <v>15.66</v>
      </c>
      <c r="F20" t="n">
        <v>12.16</v>
      </c>
      <c r="G20" t="n">
        <v>31.73</v>
      </c>
      <c r="H20" t="n">
        <v>0.46</v>
      </c>
      <c r="I20" t="n">
        <v>23</v>
      </c>
      <c r="J20" t="n">
        <v>211.18</v>
      </c>
      <c r="K20" t="n">
        <v>55.27</v>
      </c>
      <c r="L20" t="n">
        <v>5.5</v>
      </c>
      <c r="M20" t="n">
        <v>21</v>
      </c>
      <c r="N20" t="n">
        <v>45.41</v>
      </c>
      <c r="O20" t="n">
        <v>26280.2</v>
      </c>
      <c r="P20" t="n">
        <v>168</v>
      </c>
      <c r="Q20" t="n">
        <v>460.69</v>
      </c>
      <c r="R20" t="n">
        <v>60.93</v>
      </c>
      <c r="S20" t="n">
        <v>32.19</v>
      </c>
      <c r="T20" t="n">
        <v>10393.19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  <c r="AA20" t="n">
        <v>173.9745489537743</v>
      </c>
      <c r="AB20" t="n">
        <v>238.0396530938561</v>
      </c>
      <c r="AC20" t="n">
        <v>215.3214826933988</v>
      </c>
      <c r="AD20" t="n">
        <v>173974.5489537743</v>
      </c>
      <c r="AE20" t="n">
        <v>238039.6530938561</v>
      </c>
      <c r="AF20" t="n">
        <v>6.117548615606794e-06</v>
      </c>
      <c r="AG20" t="n">
        <v>4.53125</v>
      </c>
      <c r="AH20" t="n">
        <v>215321.4826933987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6.4089</v>
      </c>
      <c r="E21" t="n">
        <v>15.6</v>
      </c>
      <c r="F21" t="n">
        <v>12.15</v>
      </c>
      <c r="G21" t="n">
        <v>33.13</v>
      </c>
      <c r="H21" t="n">
        <v>0.48</v>
      </c>
      <c r="I21" t="n">
        <v>22</v>
      </c>
      <c r="J21" t="n">
        <v>211.59</v>
      </c>
      <c r="K21" t="n">
        <v>55.27</v>
      </c>
      <c r="L21" t="n">
        <v>5.75</v>
      </c>
      <c r="M21" t="n">
        <v>20</v>
      </c>
      <c r="N21" t="n">
        <v>45.57</v>
      </c>
      <c r="O21" t="n">
        <v>26329.94</v>
      </c>
      <c r="P21" t="n">
        <v>167.37</v>
      </c>
      <c r="Q21" t="n">
        <v>460.7</v>
      </c>
      <c r="R21" t="n">
        <v>60.32</v>
      </c>
      <c r="S21" t="n">
        <v>32.19</v>
      </c>
      <c r="T21" t="n">
        <v>10090.85</v>
      </c>
      <c r="U21" t="n">
        <v>0.53</v>
      </c>
      <c r="V21" t="n">
        <v>0.74</v>
      </c>
      <c r="W21" t="n">
        <v>1.49</v>
      </c>
      <c r="X21" t="n">
        <v>0.61</v>
      </c>
      <c r="Y21" t="n">
        <v>1</v>
      </c>
      <c r="Z21" t="n">
        <v>10</v>
      </c>
      <c r="AA21" t="n">
        <v>173.400743070379</v>
      </c>
      <c r="AB21" t="n">
        <v>237.2545465696661</v>
      </c>
      <c r="AC21" t="n">
        <v>214.6113056339732</v>
      </c>
      <c r="AD21" t="n">
        <v>173400.743070379</v>
      </c>
      <c r="AE21" t="n">
        <v>237254.5465696661</v>
      </c>
      <c r="AF21" t="n">
        <v>6.14025517173501e-06</v>
      </c>
      <c r="AG21" t="n">
        <v>4.513888888888888</v>
      </c>
      <c r="AH21" t="n">
        <v>214611.3056339732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6.4469</v>
      </c>
      <c r="E22" t="n">
        <v>15.51</v>
      </c>
      <c r="F22" t="n">
        <v>12.1</v>
      </c>
      <c r="G22" t="n">
        <v>34.56</v>
      </c>
      <c r="H22" t="n">
        <v>0.5</v>
      </c>
      <c r="I22" t="n">
        <v>21</v>
      </c>
      <c r="J22" t="n">
        <v>211.99</v>
      </c>
      <c r="K22" t="n">
        <v>55.27</v>
      </c>
      <c r="L22" t="n">
        <v>6</v>
      </c>
      <c r="M22" t="n">
        <v>19</v>
      </c>
      <c r="N22" t="n">
        <v>45.72</v>
      </c>
      <c r="O22" t="n">
        <v>26379.74</v>
      </c>
      <c r="P22" t="n">
        <v>166.23</v>
      </c>
      <c r="Q22" t="n">
        <v>460.76</v>
      </c>
      <c r="R22" t="n">
        <v>58.59</v>
      </c>
      <c r="S22" t="n">
        <v>32.19</v>
      </c>
      <c r="T22" t="n">
        <v>9234.110000000001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  <c r="AA22" t="n">
        <v>172.2085194934142</v>
      </c>
      <c r="AB22" t="n">
        <v>235.6232936744716</v>
      </c>
      <c r="AC22" t="n">
        <v>213.1357372256178</v>
      </c>
      <c r="AD22" t="n">
        <v>172208.5194934142</v>
      </c>
      <c r="AE22" t="n">
        <v>235623.2936744716</v>
      </c>
      <c r="AF22" t="n">
        <v>6.176662308143119e-06</v>
      </c>
      <c r="AG22" t="n">
        <v>4.487847222222222</v>
      </c>
      <c r="AH22" t="n">
        <v>213135.7372256177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6.4719</v>
      </c>
      <c r="E23" t="n">
        <v>15.45</v>
      </c>
      <c r="F23" t="n">
        <v>12.08</v>
      </c>
      <c r="G23" t="n">
        <v>36.23</v>
      </c>
      <c r="H23" t="n">
        <v>0.52</v>
      </c>
      <c r="I23" t="n">
        <v>20</v>
      </c>
      <c r="J23" t="n">
        <v>212.4</v>
      </c>
      <c r="K23" t="n">
        <v>55.27</v>
      </c>
      <c r="L23" t="n">
        <v>6.25</v>
      </c>
      <c r="M23" t="n">
        <v>18</v>
      </c>
      <c r="N23" t="n">
        <v>45.87</v>
      </c>
      <c r="O23" t="n">
        <v>26429.59</v>
      </c>
      <c r="P23" t="n">
        <v>165.57</v>
      </c>
      <c r="Q23" t="n">
        <v>460.69</v>
      </c>
      <c r="R23" t="n">
        <v>58.05</v>
      </c>
      <c r="S23" t="n">
        <v>32.19</v>
      </c>
      <c r="T23" t="n">
        <v>8967.700000000001</v>
      </c>
      <c r="U23" t="n">
        <v>0.55</v>
      </c>
      <c r="V23" t="n">
        <v>0.74</v>
      </c>
      <c r="W23" t="n">
        <v>1.48</v>
      </c>
      <c r="X23" t="n">
        <v>0.54</v>
      </c>
      <c r="Y23" t="n">
        <v>1</v>
      </c>
      <c r="Z23" t="n">
        <v>10</v>
      </c>
      <c r="AA23" t="n">
        <v>171.5998984391974</v>
      </c>
      <c r="AB23" t="n">
        <v>234.7905514976267</v>
      </c>
      <c r="AC23" t="n">
        <v>212.3824707933697</v>
      </c>
      <c r="AD23" t="n">
        <v>171599.8984391974</v>
      </c>
      <c r="AE23" t="n">
        <v>234790.5514976267</v>
      </c>
      <c r="AF23" t="n">
        <v>6.200614371569506e-06</v>
      </c>
      <c r="AG23" t="n">
        <v>4.470486111111112</v>
      </c>
      <c r="AH23" t="n">
        <v>212382.4707933698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6.4668</v>
      </c>
      <c r="E24" t="n">
        <v>15.46</v>
      </c>
      <c r="F24" t="n">
        <v>12.09</v>
      </c>
      <c r="G24" t="n">
        <v>36.26</v>
      </c>
      <c r="H24" t="n">
        <v>0.54</v>
      </c>
      <c r="I24" t="n">
        <v>20</v>
      </c>
      <c r="J24" t="n">
        <v>212.8</v>
      </c>
      <c r="K24" t="n">
        <v>55.27</v>
      </c>
      <c r="L24" t="n">
        <v>6.5</v>
      </c>
      <c r="M24" t="n">
        <v>18</v>
      </c>
      <c r="N24" t="n">
        <v>46.03</v>
      </c>
      <c r="O24" t="n">
        <v>26479.5</v>
      </c>
      <c r="P24" t="n">
        <v>165.39</v>
      </c>
      <c r="Q24" t="n">
        <v>460.69</v>
      </c>
      <c r="R24" t="n">
        <v>58.42</v>
      </c>
      <c r="S24" t="n">
        <v>32.19</v>
      </c>
      <c r="T24" t="n">
        <v>9152</v>
      </c>
      <c r="U24" t="n">
        <v>0.55</v>
      </c>
      <c r="V24" t="n">
        <v>0.74</v>
      </c>
      <c r="W24" t="n">
        <v>1.48</v>
      </c>
      <c r="X24" t="n">
        <v>0.55</v>
      </c>
      <c r="Y24" t="n">
        <v>1</v>
      </c>
      <c r="Z24" t="n">
        <v>10</v>
      </c>
      <c r="AA24" t="n">
        <v>171.616714798336</v>
      </c>
      <c r="AB24" t="n">
        <v>234.8135603820855</v>
      </c>
      <c r="AC24" t="n">
        <v>212.4032837421889</v>
      </c>
      <c r="AD24" t="n">
        <v>171616.714798336</v>
      </c>
      <c r="AE24" t="n">
        <v>234813.5603820855</v>
      </c>
      <c r="AF24" t="n">
        <v>6.195728150630523e-06</v>
      </c>
      <c r="AG24" t="n">
        <v>4.47337962962963</v>
      </c>
      <c r="AH24" t="n">
        <v>212403.2837421889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6.5063</v>
      </c>
      <c r="E25" t="n">
        <v>15.37</v>
      </c>
      <c r="F25" t="n">
        <v>12.03</v>
      </c>
      <c r="G25" t="n">
        <v>38</v>
      </c>
      <c r="H25" t="n">
        <v>0.5600000000000001</v>
      </c>
      <c r="I25" t="n">
        <v>19</v>
      </c>
      <c r="J25" t="n">
        <v>213.21</v>
      </c>
      <c r="K25" t="n">
        <v>55.27</v>
      </c>
      <c r="L25" t="n">
        <v>6.75</v>
      </c>
      <c r="M25" t="n">
        <v>17</v>
      </c>
      <c r="N25" t="n">
        <v>46.18</v>
      </c>
      <c r="O25" t="n">
        <v>26529.46</v>
      </c>
      <c r="P25" t="n">
        <v>164.26</v>
      </c>
      <c r="Q25" t="n">
        <v>460.72</v>
      </c>
      <c r="R25" t="n">
        <v>56.68</v>
      </c>
      <c r="S25" t="n">
        <v>32.19</v>
      </c>
      <c r="T25" t="n">
        <v>8286.620000000001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  <c r="AA25" t="n">
        <v>170.5802484895797</v>
      </c>
      <c r="AB25" t="n">
        <v>233.3954214527794</v>
      </c>
      <c r="AC25" t="n">
        <v>211.1204900019249</v>
      </c>
      <c r="AD25" t="n">
        <v>170580.2484895797</v>
      </c>
      <c r="AE25" t="n">
        <v>233395.4214527794</v>
      </c>
      <c r="AF25" t="n">
        <v>6.233572410844216e-06</v>
      </c>
      <c r="AG25" t="n">
        <v>4.447337962962963</v>
      </c>
      <c r="AH25" t="n">
        <v>211120.4900019249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6.5265</v>
      </c>
      <c r="E26" t="n">
        <v>15.32</v>
      </c>
      <c r="F26" t="n">
        <v>12.03</v>
      </c>
      <c r="G26" t="n">
        <v>40.09</v>
      </c>
      <c r="H26" t="n">
        <v>0.58</v>
      </c>
      <c r="I26" t="n">
        <v>18</v>
      </c>
      <c r="J26" t="n">
        <v>213.61</v>
      </c>
      <c r="K26" t="n">
        <v>55.27</v>
      </c>
      <c r="L26" t="n">
        <v>7</v>
      </c>
      <c r="M26" t="n">
        <v>16</v>
      </c>
      <c r="N26" t="n">
        <v>46.34</v>
      </c>
      <c r="O26" t="n">
        <v>26579.47</v>
      </c>
      <c r="P26" t="n">
        <v>163.88</v>
      </c>
      <c r="Q26" t="n">
        <v>460.69</v>
      </c>
      <c r="R26" t="n">
        <v>56.55</v>
      </c>
      <c r="S26" t="n">
        <v>32.19</v>
      </c>
      <c r="T26" t="n">
        <v>8225.860000000001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  <c r="AA26" t="n">
        <v>170.1834305324748</v>
      </c>
      <c r="AB26" t="n">
        <v>232.8524776174961</v>
      </c>
      <c r="AC26" t="n">
        <v>210.6293639642544</v>
      </c>
      <c r="AD26" t="n">
        <v>170183.4305324748</v>
      </c>
      <c r="AE26" t="n">
        <v>232852.4776174961</v>
      </c>
      <c r="AF26" t="n">
        <v>6.252925678092737e-06</v>
      </c>
      <c r="AG26" t="n">
        <v>4.432870370370371</v>
      </c>
      <c r="AH26" t="n">
        <v>210629.3639642544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6.5299</v>
      </c>
      <c r="E27" t="n">
        <v>15.31</v>
      </c>
      <c r="F27" t="n">
        <v>12.02</v>
      </c>
      <c r="G27" t="n">
        <v>40.06</v>
      </c>
      <c r="H27" t="n">
        <v>0.6</v>
      </c>
      <c r="I27" t="n">
        <v>18</v>
      </c>
      <c r="J27" t="n">
        <v>214.02</v>
      </c>
      <c r="K27" t="n">
        <v>55.27</v>
      </c>
      <c r="L27" t="n">
        <v>7.25</v>
      </c>
      <c r="M27" t="n">
        <v>16</v>
      </c>
      <c r="N27" t="n">
        <v>46.49</v>
      </c>
      <c r="O27" t="n">
        <v>26629.54</v>
      </c>
      <c r="P27" t="n">
        <v>163.05</v>
      </c>
      <c r="Q27" t="n">
        <v>460.7</v>
      </c>
      <c r="R27" t="n">
        <v>56.49</v>
      </c>
      <c r="S27" t="n">
        <v>32.19</v>
      </c>
      <c r="T27" t="n">
        <v>8196.940000000001</v>
      </c>
      <c r="U27" t="n">
        <v>0.57</v>
      </c>
      <c r="V27" t="n">
        <v>0.74</v>
      </c>
      <c r="W27" t="n">
        <v>1.47</v>
      </c>
      <c r="X27" t="n">
        <v>0.49</v>
      </c>
      <c r="Y27" t="n">
        <v>1</v>
      </c>
      <c r="Z27" t="n">
        <v>10</v>
      </c>
      <c r="AA27" t="n">
        <v>169.8152126381442</v>
      </c>
      <c r="AB27" t="n">
        <v>232.3486656498462</v>
      </c>
      <c r="AC27" t="n">
        <v>210.1736351036923</v>
      </c>
      <c r="AD27" t="n">
        <v>169815.2126381442</v>
      </c>
      <c r="AE27" t="n">
        <v>232348.6656498462</v>
      </c>
      <c r="AF27" t="n">
        <v>6.256183158718726e-06</v>
      </c>
      <c r="AG27" t="n">
        <v>4.429976851851852</v>
      </c>
      <c r="AH27" t="n">
        <v>210173.6351036923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6.5666</v>
      </c>
      <c r="E28" t="n">
        <v>15.23</v>
      </c>
      <c r="F28" t="n">
        <v>11.97</v>
      </c>
      <c r="G28" t="n">
        <v>42.26</v>
      </c>
      <c r="H28" t="n">
        <v>0.62</v>
      </c>
      <c r="I28" t="n">
        <v>17</v>
      </c>
      <c r="J28" t="n">
        <v>214.42</v>
      </c>
      <c r="K28" t="n">
        <v>55.27</v>
      </c>
      <c r="L28" t="n">
        <v>7.5</v>
      </c>
      <c r="M28" t="n">
        <v>15</v>
      </c>
      <c r="N28" t="n">
        <v>46.65</v>
      </c>
      <c r="O28" t="n">
        <v>26679.66</v>
      </c>
      <c r="P28" t="n">
        <v>162.45</v>
      </c>
      <c r="Q28" t="n">
        <v>460.71</v>
      </c>
      <c r="R28" t="n">
        <v>54.84</v>
      </c>
      <c r="S28" t="n">
        <v>32.19</v>
      </c>
      <c r="T28" t="n">
        <v>7378.32</v>
      </c>
      <c r="U28" t="n">
        <v>0.59</v>
      </c>
      <c r="V28" t="n">
        <v>0.75</v>
      </c>
      <c r="W28" t="n">
        <v>1.47</v>
      </c>
      <c r="X28" t="n">
        <v>0.44</v>
      </c>
      <c r="Y28" t="n">
        <v>1</v>
      </c>
      <c r="Z28" t="n">
        <v>10</v>
      </c>
      <c r="AA28" t="n">
        <v>169.0470847033376</v>
      </c>
      <c r="AB28" t="n">
        <v>231.2976791220316</v>
      </c>
      <c r="AC28" t="n">
        <v>209.2229532550231</v>
      </c>
      <c r="AD28" t="n">
        <v>169047.0847033376</v>
      </c>
      <c r="AE28" t="n">
        <v>231297.6791220316</v>
      </c>
      <c r="AF28" t="n">
        <v>6.291344787828663e-06</v>
      </c>
      <c r="AG28" t="n">
        <v>4.406828703703704</v>
      </c>
      <c r="AH28" t="n">
        <v>209222.9532550231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6.5832</v>
      </c>
      <c r="E29" t="n">
        <v>15.19</v>
      </c>
      <c r="F29" t="n">
        <v>11.98</v>
      </c>
      <c r="G29" t="n">
        <v>44.91</v>
      </c>
      <c r="H29" t="n">
        <v>0.64</v>
      </c>
      <c r="I29" t="n">
        <v>16</v>
      </c>
      <c r="J29" t="n">
        <v>214.83</v>
      </c>
      <c r="K29" t="n">
        <v>55.27</v>
      </c>
      <c r="L29" t="n">
        <v>7.75</v>
      </c>
      <c r="M29" t="n">
        <v>14</v>
      </c>
      <c r="N29" t="n">
        <v>46.81</v>
      </c>
      <c r="O29" t="n">
        <v>26729.83</v>
      </c>
      <c r="P29" t="n">
        <v>161.9</v>
      </c>
      <c r="Q29" t="n">
        <v>460.71</v>
      </c>
      <c r="R29" t="n">
        <v>54.91</v>
      </c>
      <c r="S29" t="n">
        <v>32.19</v>
      </c>
      <c r="T29" t="n">
        <v>7417.98</v>
      </c>
      <c r="U29" t="n">
        <v>0.59</v>
      </c>
      <c r="V29" t="n">
        <v>0.75</v>
      </c>
      <c r="W29" t="n">
        <v>1.47</v>
      </c>
      <c r="X29" t="n">
        <v>0.44</v>
      </c>
      <c r="Y29" t="n">
        <v>1</v>
      </c>
      <c r="Z29" t="n">
        <v>10</v>
      </c>
      <c r="AA29" t="n">
        <v>168.6581077801513</v>
      </c>
      <c r="AB29" t="n">
        <v>230.7654637352775</v>
      </c>
      <c r="AC29" t="n">
        <v>208.7415317578117</v>
      </c>
      <c r="AD29" t="n">
        <v>168658.1077801513</v>
      </c>
      <c r="AE29" t="n">
        <v>230765.4637352775</v>
      </c>
      <c r="AF29" t="n">
        <v>6.307248957943783e-06</v>
      </c>
      <c r="AG29" t="n">
        <v>4.39525462962963</v>
      </c>
      <c r="AH29" t="n">
        <v>208741.5317578117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6.5873</v>
      </c>
      <c r="E30" t="n">
        <v>15.18</v>
      </c>
      <c r="F30" t="n">
        <v>11.97</v>
      </c>
      <c r="G30" t="n">
        <v>44.88</v>
      </c>
      <c r="H30" t="n">
        <v>0.66</v>
      </c>
      <c r="I30" t="n">
        <v>16</v>
      </c>
      <c r="J30" t="n">
        <v>215.24</v>
      </c>
      <c r="K30" t="n">
        <v>55.27</v>
      </c>
      <c r="L30" t="n">
        <v>8</v>
      </c>
      <c r="M30" t="n">
        <v>14</v>
      </c>
      <c r="N30" t="n">
        <v>46.97</v>
      </c>
      <c r="O30" t="n">
        <v>26780.06</v>
      </c>
      <c r="P30" t="n">
        <v>161.47</v>
      </c>
      <c r="Q30" t="n">
        <v>460.69</v>
      </c>
      <c r="R30" t="n">
        <v>54.74</v>
      </c>
      <c r="S30" t="n">
        <v>32.19</v>
      </c>
      <c r="T30" t="n">
        <v>7332.87</v>
      </c>
      <c r="U30" t="n">
        <v>0.59</v>
      </c>
      <c r="V30" t="n">
        <v>0.75</v>
      </c>
      <c r="W30" t="n">
        <v>1.47</v>
      </c>
      <c r="X30" t="n">
        <v>0.43</v>
      </c>
      <c r="Y30" t="n">
        <v>1</v>
      </c>
      <c r="Z30" t="n">
        <v>10</v>
      </c>
      <c r="AA30" t="n">
        <v>168.4321681277474</v>
      </c>
      <c r="AB30" t="n">
        <v>230.4563231351047</v>
      </c>
      <c r="AC30" t="n">
        <v>208.4618951026377</v>
      </c>
      <c r="AD30" t="n">
        <v>168432.1681277474</v>
      </c>
      <c r="AE30" t="n">
        <v>230456.3231351047</v>
      </c>
      <c r="AF30" t="n">
        <v>6.311177096345711e-06</v>
      </c>
      <c r="AG30" t="n">
        <v>4.392361111111112</v>
      </c>
      <c r="AH30" t="n">
        <v>208461.8951026377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6.6231</v>
      </c>
      <c r="E31" t="n">
        <v>15.1</v>
      </c>
      <c r="F31" t="n">
        <v>11.93</v>
      </c>
      <c r="G31" t="n">
        <v>47.7</v>
      </c>
      <c r="H31" t="n">
        <v>0.68</v>
      </c>
      <c r="I31" t="n">
        <v>15</v>
      </c>
      <c r="J31" t="n">
        <v>215.65</v>
      </c>
      <c r="K31" t="n">
        <v>55.27</v>
      </c>
      <c r="L31" t="n">
        <v>8.25</v>
      </c>
      <c r="M31" t="n">
        <v>13</v>
      </c>
      <c r="N31" t="n">
        <v>47.12</v>
      </c>
      <c r="O31" t="n">
        <v>26830.34</v>
      </c>
      <c r="P31" t="n">
        <v>160.33</v>
      </c>
      <c r="Q31" t="n">
        <v>460.69</v>
      </c>
      <c r="R31" t="n">
        <v>53.28</v>
      </c>
      <c r="S31" t="n">
        <v>32.19</v>
      </c>
      <c r="T31" t="n">
        <v>6609.87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  <c r="AA31" t="n">
        <v>167.5096827607589</v>
      </c>
      <c r="AB31" t="n">
        <v>229.1941379588096</v>
      </c>
      <c r="AC31" t="n">
        <v>207.3201711080798</v>
      </c>
      <c r="AD31" t="n">
        <v>167509.6827607589</v>
      </c>
      <c r="AE31" t="n">
        <v>229194.1379588096</v>
      </c>
      <c r="AF31" t="n">
        <v>6.345476451172299e-06</v>
      </c>
      <c r="AG31" t="n">
        <v>4.369212962962963</v>
      </c>
      <c r="AH31" t="n">
        <v>207320.1711080798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6.6207</v>
      </c>
      <c r="E32" t="n">
        <v>15.1</v>
      </c>
      <c r="F32" t="n">
        <v>11.93</v>
      </c>
      <c r="G32" t="n">
        <v>47.72</v>
      </c>
      <c r="H32" t="n">
        <v>0.7</v>
      </c>
      <c r="I32" t="n">
        <v>15</v>
      </c>
      <c r="J32" t="n">
        <v>216.05</v>
      </c>
      <c r="K32" t="n">
        <v>55.27</v>
      </c>
      <c r="L32" t="n">
        <v>8.5</v>
      </c>
      <c r="M32" t="n">
        <v>13</v>
      </c>
      <c r="N32" t="n">
        <v>47.28</v>
      </c>
      <c r="O32" t="n">
        <v>26880.68</v>
      </c>
      <c r="P32" t="n">
        <v>160.44</v>
      </c>
      <c r="Q32" t="n">
        <v>460.69</v>
      </c>
      <c r="R32" t="n">
        <v>53.32</v>
      </c>
      <c r="S32" t="n">
        <v>32.19</v>
      </c>
      <c r="T32" t="n">
        <v>6626.46</v>
      </c>
      <c r="U32" t="n">
        <v>0.6</v>
      </c>
      <c r="V32" t="n">
        <v>0.75</v>
      </c>
      <c r="W32" t="n">
        <v>1.47</v>
      </c>
      <c r="X32" t="n">
        <v>0.4</v>
      </c>
      <c r="Y32" t="n">
        <v>1</v>
      </c>
      <c r="Z32" t="n">
        <v>10</v>
      </c>
      <c r="AA32" t="n">
        <v>167.5787368536039</v>
      </c>
      <c r="AB32" t="n">
        <v>229.2886208150915</v>
      </c>
      <c r="AC32" t="n">
        <v>207.4056366531658</v>
      </c>
      <c r="AD32" t="n">
        <v>167578.7368536039</v>
      </c>
      <c r="AE32" t="n">
        <v>229288.6208150915</v>
      </c>
      <c r="AF32" t="n">
        <v>6.343177053083366e-06</v>
      </c>
      <c r="AG32" t="n">
        <v>4.369212962962963</v>
      </c>
      <c r="AH32" t="n">
        <v>207405.6366531658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6.6162</v>
      </c>
      <c r="E33" t="n">
        <v>15.11</v>
      </c>
      <c r="F33" t="n">
        <v>11.94</v>
      </c>
      <c r="G33" t="n">
        <v>47.77</v>
      </c>
      <c r="H33" t="n">
        <v>0.72</v>
      </c>
      <c r="I33" t="n">
        <v>15</v>
      </c>
      <c r="J33" t="n">
        <v>216.46</v>
      </c>
      <c r="K33" t="n">
        <v>55.27</v>
      </c>
      <c r="L33" t="n">
        <v>8.75</v>
      </c>
      <c r="M33" t="n">
        <v>13</v>
      </c>
      <c r="N33" t="n">
        <v>47.44</v>
      </c>
      <c r="O33" t="n">
        <v>26931.07</v>
      </c>
      <c r="P33" t="n">
        <v>160</v>
      </c>
      <c r="Q33" t="n">
        <v>460.69</v>
      </c>
      <c r="R33" t="n">
        <v>53.64</v>
      </c>
      <c r="S33" t="n">
        <v>32.19</v>
      </c>
      <c r="T33" t="n">
        <v>6788.03</v>
      </c>
      <c r="U33" t="n">
        <v>0.6</v>
      </c>
      <c r="V33" t="n">
        <v>0.75</v>
      </c>
      <c r="W33" t="n">
        <v>1.48</v>
      </c>
      <c r="X33" t="n">
        <v>0.41</v>
      </c>
      <c r="Y33" t="n">
        <v>1</v>
      </c>
      <c r="Z33" t="n">
        <v>10</v>
      </c>
      <c r="AA33" t="n">
        <v>167.4897985427947</v>
      </c>
      <c r="AB33" t="n">
        <v>229.1669314945612</v>
      </c>
      <c r="AC33" t="n">
        <v>207.2955611905948</v>
      </c>
      <c r="AD33" t="n">
        <v>167489.7985427947</v>
      </c>
      <c r="AE33" t="n">
        <v>229166.9314945612</v>
      </c>
      <c r="AF33" t="n">
        <v>6.338865681666615e-06</v>
      </c>
      <c r="AG33" t="n">
        <v>4.372106481481482</v>
      </c>
      <c r="AH33" t="n">
        <v>207295.5611905948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6.6545</v>
      </c>
      <c r="E34" t="n">
        <v>15.03</v>
      </c>
      <c r="F34" t="n">
        <v>11.89</v>
      </c>
      <c r="G34" t="n">
        <v>50.98</v>
      </c>
      <c r="H34" t="n">
        <v>0.74</v>
      </c>
      <c r="I34" t="n">
        <v>14</v>
      </c>
      <c r="J34" t="n">
        <v>216.87</v>
      </c>
      <c r="K34" t="n">
        <v>55.27</v>
      </c>
      <c r="L34" t="n">
        <v>9</v>
      </c>
      <c r="M34" t="n">
        <v>12</v>
      </c>
      <c r="N34" t="n">
        <v>47.6</v>
      </c>
      <c r="O34" t="n">
        <v>26981.51</v>
      </c>
      <c r="P34" t="n">
        <v>159.45</v>
      </c>
      <c r="Q34" t="n">
        <v>460.72</v>
      </c>
      <c r="R34" t="n">
        <v>52.3</v>
      </c>
      <c r="S34" t="n">
        <v>32.19</v>
      </c>
      <c r="T34" t="n">
        <v>6120</v>
      </c>
      <c r="U34" t="n">
        <v>0.62</v>
      </c>
      <c r="V34" t="n">
        <v>0.75</v>
      </c>
      <c r="W34" t="n">
        <v>1.47</v>
      </c>
      <c r="X34" t="n">
        <v>0.36</v>
      </c>
      <c r="Y34" t="n">
        <v>1</v>
      </c>
      <c r="Z34" t="n">
        <v>10</v>
      </c>
      <c r="AA34" t="n">
        <v>166.7436710518377</v>
      </c>
      <c r="AB34" t="n">
        <v>228.1460469446125</v>
      </c>
      <c r="AC34" t="n">
        <v>206.3721084292724</v>
      </c>
      <c r="AD34" t="n">
        <v>166743.6710518376</v>
      </c>
      <c r="AE34" t="n">
        <v>228146.0469446125</v>
      </c>
      <c r="AF34" t="n">
        <v>6.37556024283584e-06</v>
      </c>
      <c r="AG34" t="n">
        <v>4.348958333333333</v>
      </c>
      <c r="AH34" t="n">
        <v>206372.1084292724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6.6449</v>
      </c>
      <c r="E35" t="n">
        <v>15.05</v>
      </c>
      <c r="F35" t="n">
        <v>11.92</v>
      </c>
      <c r="G35" t="n">
        <v>51.07</v>
      </c>
      <c r="H35" t="n">
        <v>0.76</v>
      </c>
      <c r="I35" t="n">
        <v>14</v>
      </c>
      <c r="J35" t="n">
        <v>217.28</v>
      </c>
      <c r="K35" t="n">
        <v>55.27</v>
      </c>
      <c r="L35" t="n">
        <v>9.25</v>
      </c>
      <c r="M35" t="n">
        <v>12</v>
      </c>
      <c r="N35" t="n">
        <v>47.76</v>
      </c>
      <c r="O35" t="n">
        <v>27032.02</v>
      </c>
      <c r="P35" t="n">
        <v>159.09</v>
      </c>
      <c r="Q35" t="n">
        <v>460.69</v>
      </c>
      <c r="R35" t="n">
        <v>52.85</v>
      </c>
      <c r="S35" t="n">
        <v>32.19</v>
      </c>
      <c r="T35" t="n">
        <v>6397.22</v>
      </c>
      <c r="U35" t="n">
        <v>0.61</v>
      </c>
      <c r="V35" t="n">
        <v>0.75</v>
      </c>
      <c r="W35" t="n">
        <v>1.47</v>
      </c>
      <c r="X35" t="n">
        <v>0.38</v>
      </c>
      <c r="Y35" t="n">
        <v>1</v>
      </c>
      <c r="Z35" t="n">
        <v>10</v>
      </c>
      <c r="AA35" t="n">
        <v>166.7794459838228</v>
      </c>
      <c r="AB35" t="n">
        <v>228.1949957848332</v>
      </c>
      <c r="AC35" t="n">
        <v>206.4163856608826</v>
      </c>
      <c r="AD35" t="n">
        <v>166779.4459838228</v>
      </c>
      <c r="AE35" t="n">
        <v>228194.9957848332</v>
      </c>
      <c r="AF35" t="n">
        <v>6.366362650480108e-06</v>
      </c>
      <c r="AG35" t="n">
        <v>4.354745370370371</v>
      </c>
      <c r="AH35" t="n">
        <v>206416.3856608826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6.6783</v>
      </c>
      <c r="E36" t="n">
        <v>14.97</v>
      </c>
      <c r="F36" t="n">
        <v>11.88</v>
      </c>
      <c r="G36" t="n">
        <v>54.84</v>
      </c>
      <c r="H36" t="n">
        <v>0.78</v>
      </c>
      <c r="I36" t="n">
        <v>13</v>
      </c>
      <c r="J36" t="n">
        <v>217.69</v>
      </c>
      <c r="K36" t="n">
        <v>55.27</v>
      </c>
      <c r="L36" t="n">
        <v>9.5</v>
      </c>
      <c r="M36" t="n">
        <v>11</v>
      </c>
      <c r="N36" t="n">
        <v>47.92</v>
      </c>
      <c r="O36" t="n">
        <v>27082.57</v>
      </c>
      <c r="P36" t="n">
        <v>158.28</v>
      </c>
      <c r="Q36" t="n">
        <v>460.72</v>
      </c>
      <c r="R36" t="n">
        <v>51.87</v>
      </c>
      <c r="S36" t="n">
        <v>32.19</v>
      </c>
      <c r="T36" t="n">
        <v>5911.58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  <c r="AA36" t="n">
        <v>166.0213175826311</v>
      </c>
      <c r="AB36" t="n">
        <v>227.1576910600587</v>
      </c>
      <c r="AC36" t="n">
        <v>205.4780798431738</v>
      </c>
      <c r="AD36" t="n">
        <v>166021.3175826311</v>
      </c>
      <c r="AE36" t="n">
        <v>227157.6910600587</v>
      </c>
      <c r="AF36" t="n">
        <v>6.398362607217762e-06</v>
      </c>
      <c r="AG36" t="n">
        <v>4.331597222222222</v>
      </c>
      <c r="AH36" t="n">
        <v>205478.0798431739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6.6824</v>
      </c>
      <c r="E37" t="n">
        <v>14.96</v>
      </c>
      <c r="F37" t="n">
        <v>11.87</v>
      </c>
      <c r="G37" t="n">
        <v>54.8</v>
      </c>
      <c r="H37" t="n">
        <v>0.79</v>
      </c>
      <c r="I37" t="n">
        <v>13</v>
      </c>
      <c r="J37" t="n">
        <v>218.1</v>
      </c>
      <c r="K37" t="n">
        <v>55.27</v>
      </c>
      <c r="L37" t="n">
        <v>9.75</v>
      </c>
      <c r="M37" t="n">
        <v>11</v>
      </c>
      <c r="N37" t="n">
        <v>48.08</v>
      </c>
      <c r="O37" t="n">
        <v>27133.18</v>
      </c>
      <c r="P37" t="n">
        <v>158.06</v>
      </c>
      <c r="Q37" t="n">
        <v>460.69</v>
      </c>
      <c r="R37" t="n">
        <v>51.64</v>
      </c>
      <c r="S37" t="n">
        <v>32.19</v>
      </c>
      <c r="T37" t="n">
        <v>5796.6</v>
      </c>
      <c r="U37" t="n">
        <v>0.62</v>
      </c>
      <c r="V37" t="n">
        <v>0.75</v>
      </c>
      <c r="W37" t="n">
        <v>1.47</v>
      </c>
      <c r="X37" t="n">
        <v>0.34</v>
      </c>
      <c r="Y37" t="n">
        <v>1</v>
      </c>
      <c r="Z37" t="n">
        <v>10</v>
      </c>
      <c r="AA37" t="n">
        <v>165.8762192198342</v>
      </c>
      <c r="AB37" t="n">
        <v>226.959161078792</v>
      </c>
      <c r="AC37" t="n">
        <v>205.2984972846806</v>
      </c>
      <c r="AD37" t="n">
        <v>165876.2192198342</v>
      </c>
      <c r="AE37" t="n">
        <v>226959.161078792</v>
      </c>
      <c r="AF37" t="n">
        <v>6.40229074561969e-06</v>
      </c>
      <c r="AG37" t="n">
        <v>4.328703703703704</v>
      </c>
      <c r="AH37" t="n">
        <v>205298.4972846807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6.6804</v>
      </c>
      <c r="E38" t="n">
        <v>14.97</v>
      </c>
      <c r="F38" t="n">
        <v>11.88</v>
      </c>
      <c r="G38" t="n">
        <v>54.82</v>
      </c>
      <c r="H38" t="n">
        <v>0.8100000000000001</v>
      </c>
      <c r="I38" t="n">
        <v>13</v>
      </c>
      <c r="J38" t="n">
        <v>218.51</v>
      </c>
      <c r="K38" t="n">
        <v>55.27</v>
      </c>
      <c r="L38" t="n">
        <v>10</v>
      </c>
      <c r="M38" t="n">
        <v>11</v>
      </c>
      <c r="N38" t="n">
        <v>48.24</v>
      </c>
      <c r="O38" t="n">
        <v>27183.85</v>
      </c>
      <c r="P38" t="n">
        <v>157.82</v>
      </c>
      <c r="Q38" t="n">
        <v>460.69</v>
      </c>
      <c r="R38" t="n">
        <v>51.51</v>
      </c>
      <c r="S38" t="n">
        <v>32.19</v>
      </c>
      <c r="T38" t="n">
        <v>5730.19</v>
      </c>
      <c r="U38" t="n">
        <v>0.62</v>
      </c>
      <c r="V38" t="n">
        <v>0.75</v>
      </c>
      <c r="W38" t="n">
        <v>1.47</v>
      </c>
      <c r="X38" t="n">
        <v>0.34</v>
      </c>
      <c r="Y38" t="n">
        <v>1</v>
      </c>
      <c r="Z38" t="n">
        <v>10</v>
      </c>
      <c r="AA38" t="n">
        <v>165.8302068911725</v>
      </c>
      <c r="AB38" t="n">
        <v>226.8962049807964</v>
      </c>
      <c r="AC38" t="n">
        <v>205.2415496283183</v>
      </c>
      <c r="AD38" t="n">
        <v>165830.2068911724</v>
      </c>
      <c r="AE38" t="n">
        <v>226896.2049807964</v>
      </c>
      <c r="AF38" t="n">
        <v>6.400374580545578e-06</v>
      </c>
      <c r="AG38" t="n">
        <v>4.331597222222222</v>
      </c>
      <c r="AH38" t="n">
        <v>205241.5496283183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6.7132</v>
      </c>
      <c r="E39" t="n">
        <v>14.9</v>
      </c>
      <c r="F39" t="n">
        <v>11.84</v>
      </c>
      <c r="G39" t="n">
        <v>59.22</v>
      </c>
      <c r="H39" t="n">
        <v>0.83</v>
      </c>
      <c r="I39" t="n">
        <v>12</v>
      </c>
      <c r="J39" t="n">
        <v>218.92</v>
      </c>
      <c r="K39" t="n">
        <v>55.27</v>
      </c>
      <c r="L39" t="n">
        <v>10.25</v>
      </c>
      <c r="M39" t="n">
        <v>10</v>
      </c>
      <c r="N39" t="n">
        <v>48.4</v>
      </c>
      <c r="O39" t="n">
        <v>27234.57</v>
      </c>
      <c r="P39" t="n">
        <v>156.55</v>
      </c>
      <c r="Q39" t="n">
        <v>460.7</v>
      </c>
      <c r="R39" t="n">
        <v>50.56</v>
      </c>
      <c r="S39" t="n">
        <v>32.19</v>
      </c>
      <c r="T39" t="n">
        <v>5260.95</v>
      </c>
      <c r="U39" t="n">
        <v>0.64</v>
      </c>
      <c r="V39" t="n">
        <v>0.75</v>
      </c>
      <c r="W39" t="n">
        <v>1.47</v>
      </c>
      <c r="X39" t="n">
        <v>0.31</v>
      </c>
      <c r="Y39" t="n">
        <v>1</v>
      </c>
      <c r="Z39" t="n">
        <v>10</v>
      </c>
      <c r="AA39" t="n">
        <v>164.9219803499965</v>
      </c>
      <c r="AB39" t="n">
        <v>225.653529359033</v>
      </c>
      <c r="AC39" t="n">
        <v>204.1174732237894</v>
      </c>
      <c r="AD39" t="n">
        <v>164921.9803499965</v>
      </c>
      <c r="AE39" t="n">
        <v>225653.529359033</v>
      </c>
      <c r="AF39" t="n">
        <v>6.431799687760999e-06</v>
      </c>
      <c r="AG39" t="n">
        <v>4.311342592592593</v>
      </c>
      <c r="AH39" t="n">
        <v>204117.4732237894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6.7145</v>
      </c>
      <c r="E40" t="n">
        <v>14.89</v>
      </c>
      <c r="F40" t="n">
        <v>11.84</v>
      </c>
      <c r="G40" t="n">
        <v>59.21</v>
      </c>
      <c r="H40" t="n">
        <v>0.85</v>
      </c>
      <c r="I40" t="n">
        <v>12</v>
      </c>
      <c r="J40" t="n">
        <v>219.33</v>
      </c>
      <c r="K40" t="n">
        <v>55.27</v>
      </c>
      <c r="L40" t="n">
        <v>10.5</v>
      </c>
      <c r="M40" t="n">
        <v>10</v>
      </c>
      <c r="N40" t="n">
        <v>48.56</v>
      </c>
      <c r="O40" t="n">
        <v>27285.35</v>
      </c>
      <c r="P40" t="n">
        <v>156.4</v>
      </c>
      <c r="Q40" t="n">
        <v>460.69</v>
      </c>
      <c r="R40" t="n">
        <v>50.58</v>
      </c>
      <c r="S40" t="n">
        <v>32.19</v>
      </c>
      <c r="T40" t="n">
        <v>5274.9</v>
      </c>
      <c r="U40" t="n">
        <v>0.64</v>
      </c>
      <c r="V40" t="n">
        <v>0.75</v>
      </c>
      <c r="W40" t="n">
        <v>1.46</v>
      </c>
      <c r="X40" t="n">
        <v>0.31</v>
      </c>
      <c r="Y40" t="n">
        <v>1</v>
      </c>
      <c r="Z40" t="n">
        <v>10</v>
      </c>
      <c r="AA40" t="n">
        <v>164.8530303536325</v>
      </c>
      <c r="AB40" t="n">
        <v>225.5591889321487</v>
      </c>
      <c r="AC40" t="n">
        <v>204.0321365148392</v>
      </c>
      <c r="AD40" t="n">
        <v>164853.0303536325</v>
      </c>
      <c r="AE40" t="n">
        <v>225559.1889321487</v>
      </c>
      <c r="AF40" t="n">
        <v>6.433045195059171e-06</v>
      </c>
      <c r="AG40" t="n">
        <v>4.308449074074074</v>
      </c>
      <c r="AH40" t="n">
        <v>204032.1365148392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6.7107</v>
      </c>
      <c r="E41" t="n">
        <v>14.9</v>
      </c>
      <c r="F41" t="n">
        <v>11.85</v>
      </c>
      <c r="G41" t="n">
        <v>59.25</v>
      </c>
      <c r="H41" t="n">
        <v>0.87</v>
      </c>
      <c r="I41" t="n">
        <v>12</v>
      </c>
      <c r="J41" t="n">
        <v>219.75</v>
      </c>
      <c r="K41" t="n">
        <v>55.27</v>
      </c>
      <c r="L41" t="n">
        <v>10.75</v>
      </c>
      <c r="M41" t="n">
        <v>10</v>
      </c>
      <c r="N41" t="n">
        <v>48.72</v>
      </c>
      <c r="O41" t="n">
        <v>27336.19</v>
      </c>
      <c r="P41" t="n">
        <v>156.18</v>
      </c>
      <c r="Q41" t="n">
        <v>460.73</v>
      </c>
      <c r="R41" t="n">
        <v>50.63</v>
      </c>
      <c r="S41" t="n">
        <v>32.19</v>
      </c>
      <c r="T41" t="n">
        <v>5296.34</v>
      </c>
      <c r="U41" t="n">
        <v>0.64</v>
      </c>
      <c r="V41" t="n">
        <v>0.75</v>
      </c>
      <c r="W41" t="n">
        <v>1.47</v>
      </c>
      <c r="X41" t="n">
        <v>0.32</v>
      </c>
      <c r="Y41" t="n">
        <v>1</v>
      </c>
      <c r="Z41" t="n">
        <v>10</v>
      </c>
      <c r="AA41" t="n">
        <v>164.8347781886077</v>
      </c>
      <c r="AB41" t="n">
        <v>225.534215514733</v>
      </c>
      <c r="AC41" t="n">
        <v>204.0095465253313</v>
      </c>
      <c r="AD41" t="n">
        <v>164834.7781886077</v>
      </c>
      <c r="AE41" t="n">
        <v>225534.215514733</v>
      </c>
      <c r="AF41" t="n">
        <v>6.429404481418361e-06</v>
      </c>
      <c r="AG41" t="n">
        <v>4.311342592592593</v>
      </c>
      <c r="AH41" t="n">
        <v>204009.5465253313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6.7105</v>
      </c>
      <c r="E42" t="n">
        <v>14.9</v>
      </c>
      <c r="F42" t="n">
        <v>11.85</v>
      </c>
      <c r="G42" t="n">
        <v>59.25</v>
      </c>
      <c r="H42" t="n">
        <v>0.89</v>
      </c>
      <c r="I42" t="n">
        <v>12</v>
      </c>
      <c r="J42" t="n">
        <v>220.16</v>
      </c>
      <c r="K42" t="n">
        <v>55.27</v>
      </c>
      <c r="L42" t="n">
        <v>11</v>
      </c>
      <c r="M42" t="n">
        <v>10</v>
      </c>
      <c r="N42" t="n">
        <v>48.89</v>
      </c>
      <c r="O42" t="n">
        <v>27387.08</v>
      </c>
      <c r="P42" t="n">
        <v>155.1</v>
      </c>
      <c r="Q42" t="n">
        <v>460.69</v>
      </c>
      <c r="R42" t="n">
        <v>50.89</v>
      </c>
      <c r="S42" t="n">
        <v>32.19</v>
      </c>
      <c r="T42" t="n">
        <v>5429.68</v>
      </c>
      <c r="U42" t="n">
        <v>0.63</v>
      </c>
      <c r="V42" t="n">
        <v>0.75</v>
      </c>
      <c r="W42" t="n">
        <v>1.47</v>
      </c>
      <c r="X42" t="n">
        <v>0.32</v>
      </c>
      <c r="Y42" t="n">
        <v>1</v>
      </c>
      <c r="Z42" t="n">
        <v>10</v>
      </c>
      <c r="AA42" t="n">
        <v>164.4478104267435</v>
      </c>
      <c r="AB42" t="n">
        <v>225.004749151138</v>
      </c>
      <c r="AC42" t="n">
        <v>203.5306116883669</v>
      </c>
      <c r="AD42" t="n">
        <v>164447.8104267435</v>
      </c>
      <c r="AE42" t="n">
        <v>225004.7491511379</v>
      </c>
      <c r="AF42" t="n">
        <v>6.429212864910949e-06</v>
      </c>
      <c r="AG42" t="n">
        <v>4.311342592592593</v>
      </c>
      <c r="AH42" t="n">
        <v>203530.6116883669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6.7449</v>
      </c>
      <c r="E43" t="n">
        <v>14.83</v>
      </c>
      <c r="F43" t="n">
        <v>11.82</v>
      </c>
      <c r="G43" t="n">
        <v>64.45</v>
      </c>
      <c r="H43" t="n">
        <v>0.91</v>
      </c>
      <c r="I43" t="n">
        <v>11</v>
      </c>
      <c r="J43" t="n">
        <v>220.57</v>
      </c>
      <c r="K43" t="n">
        <v>55.27</v>
      </c>
      <c r="L43" t="n">
        <v>11.25</v>
      </c>
      <c r="M43" t="n">
        <v>9</v>
      </c>
      <c r="N43" t="n">
        <v>49.05</v>
      </c>
      <c r="O43" t="n">
        <v>27438.03</v>
      </c>
      <c r="P43" t="n">
        <v>154.02</v>
      </c>
      <c r="Q43" t="n">
        <v>460.69</v>
      </c>
      <c r="R43" t="n">
        <v>49.65</v>
      </c>
      <c r="S43" t="n">
        <v>32.19</v>
      </c>
      <c r="T43" t="n">
        <v>4813.06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163.617900036881</v>
      </c>
      <c r="AB43" t="n">
        <v>223.8692291426662</v>
      </c>
      <c r="AC43" t="n">
        <v>202.503464115791</v>
      </c>
      <c r="AD43" t="n">
        <v>163617.900036881</v>
      </c>
      <c r="AE43" t="n">
        <v>223869.2291426662</v>
      </c>
      <c r="AF43" t="n">
        <v>6.46217090418566e-06</v>
      </c>
      <c r="AG43" t="n">
        <v>4.291087962962963</v>
      </c>
      <c r="AH43" t="n">
        <v>202503.464115791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6.7459</v>
      </c>
      <c r="E44" t="n">
        <v>14.82</v>
      </c>
      <c r="F44" t="n">
        <v>11.81</v>
      </c>
      <c r="G44" t="n">
        <v>64.43000000000001</v>
      </c>
      <c r="H44" t="n">
        <v>0.92</v>
      </c>
      <c r="I44" t="n">
        <v>11</v>
      </c>
      <c r="J44" t="n">
        <v>220.99</v>
      </c>
      <c r="K44" t="n">
        <v>55.27</v>
      </c>
      <c r="L44" t="n">
        <v>11.5</v>
      </c>
      <c r="M44" t="n">
        <v>9</v>
      </c>
      <c r="N44" t="n">
        <v>49.21</v>
      </c>
      <c r="O44" t="n">
        <v>27489.03</v>
      </c>
      <c r="P44" t="n">
        <v>154.36</v>
      </c>
      <c r="Q44" t="n">
        <v>460.69</v>
      </c>
      <c r="R44" t="n">
        <v>49.62</v>
      </c>
      <c r="S44" t="n">
        <v>32.19</v>
      </c>
      <c r="T44" t="n">
        <v>4797.76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  <c r="AA44" t="n">
        <v>163.7112174706641</v>
      </c>
      <c r="AB44" t="n">
        <v>223.9969101724429</v>
      </c>
      <c r="AC44" t="n">
        <v>202.6189594472872</v>
      </c>
      <c r="AD44" t="n">
        <v>163711.2174706641</v>
      </c>
      <c r="AE44" t="n">
        <v>223996.9101724428</v>
      </c>
      <c r="AF44" t="n">
        <v>6.463128986722714e-06</v>
      </c>
      <c r="AG44" t="n">
        <v>4.288194444444445</v>
      </c>
      <c r="AH44" t="n">
        <v>202618.9594472872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6.7484</v>
      </c>
      <c r="E45" t="n">
        <v>14.82</v>
      </c>
      <c r="F45" t="n">
        <v>11.81</v>
      </c>
      <c r="G45" t="n">
        <v>64.40000000000001</v>
      </c>
      <c r="H45" t="n">
        <v>0.9399999999999999</v>
      </c>
      <c r="I45" t="n">
        <v>11</v>
      </c>
      <c r="J45" t="n">
        <v>221.4</v>
      </c>
      <c r="K45" t="n">
        <v>55.27</v>
      </c>
      <c r="L45" t="n">
        <v>11.75</v>
      </c>
      <c r="M45" t="n">
        <v>9</v>
      </c>
      <c r="N45" t="n">
        <v>49.38</v>
      </c>
      <c r="O45" t="n">
        <v>27540.09</v>
      </c>
      <c r="P45" t="n">
        <v>154.27</v>
      </c>
      <c r="Q45" t="n">
        <v>460.69</v>
      </c>
      <c r="R45" t="n">
        <v>49.31</v>
      </c>
      <c r="S45" t="n">
        <v>32.19</v>
      </c>
      <c r="T45" t="n">
        <v>4642.46</v>
      </c>
      <c r="U45" t="n">
        <v>0.65</v>
      </c>
      <c r="V45" t="n">
        <v>0.76</v>
      </c>
      <c r="W45" t="n">
        <v>1.47</v>
      </c>
      <c r="X45" t="n">
        <v>0.27</v>
      </c>
      <c r="Y45" t="n">
        <v>1</v>
      </c>
      <c r="Z45" t="n">
        <v>10</v>
      </c>
      <c r="AA45" t="n">
        <v>163.6508651993456</v>
      </c>
      <c r="AB45" t="n">
        <v>223.9143335322705</v>
      </c>
      <c r="AC45" t="n">
        <v>202.5442638057559</v>
      </c>
      <c r="AD45" t="n">
        <v>163650.8651993456</v>
      </c>
      <c r="AE45" t="n">
        <v>223914.3335322705</v>
      </c>
      <c r="AF45" t="n">
        <v>6.465524193065353e-06</v>
      </c>
      <c r="AG45" t="n">
        <v>4.288194444444445</v>
      </c>
      <c r="AH45" t="n">
        <v>202544.2638057559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6.7437</v>
      </c>
      <c r="E46" t="n">
        <v>14.83</v>
      </c>
      <c r="F46" t="n">
        <v>11.82</v>
      </c>
      <c r="G46" t="n">
        <v>64.45999999999999</v>
      </c>
      <c r="H46" t="n">
        <v>0.96</v>
      </c>
      <c r="I46" t="n">
        <v>11</v>
      </c>
      <c r="J46" t="n">
        <v>221.81</v>
      </c>
      <c r="K46" t="n">
        <v>55.27</v>
      </c>
      <c r="L46" t="n">
        <v>12</v>
      </c>
      <c r="M46" t="n">
        <v>9</v>
      </c>
      <c r="N46" t="n">
        <v>49.54</v>
      </c>
      <c r="O46" t="n">
        <v>27591.21</v>
      </c>
      <c r="P46" t="n">
        <v>153.69</v>
      </c>
      <c r="Q46" t="n">
        <v>460.72</v>
      </c>
      <c r="R46" t="n">
        <v>49.82</v>
      </c>
      <c r="S46" t="n">
        <v>32.19</v>
      </c>
      <c r="T46" t="n">
        <v>4895.73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163.513023411285</v>
      </c>
      <c r="AB46" t="n">
        <v>223.7257323166956</v>
      </c>
      <c r="AC46" t="n">
        <v>202.3736624254919</v>
      </c>
      <c r="AD46" t="n">
        <v>163513.023411285</v>
      </c>
      <c r="AE46" t="n">
        <v>223725.7323166956</v>
      </c>
      <c r="AF46" t="n">
        <v>6.461021205141191e-06</v>
      </c>
      <c r="AG46" t="n">
        <v>4.291087962962963</v>
      </c>
      <c r="AH46" t="n">
        <v>202373.6624254919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6.7757</v>
      </c>
      <c r="E47" t="n">
        <v>14.76</v>
      </c>
      <c r="F47" t="n">
        <v>11.79</v>
      </c>
      <c r="G47" t="n">
        <v>70.73</v>
      </c>
      <c r="H47" t="n">
        <v>0.98</v>
      </c>
      <c r="I47" t="n">
        <v>10</v>
      </c>
      <c r="J47" t="n">
        <v>222.23</v>
      </c>
      <c r="K47" t="n">
        <v>55.27</v>
      </c>
      <c r="L47" t="n">
        <v>12.25</v>
      </c>
      <c r="M47" t="n">
        <v>8</v>
      </c>
      <c r="N47" t="n">
        <v>49.71</v>
      </c>
      <c r="O47" t="n">
        <v>27642.51</v>
      </c>
      <c r="P47" t="n">
        <v>152.87</v>
      </c>
      <c r="Q47" t="n">
        <v>460.69</v>
      </c>
      <c r="R47" t="n">
        <v>48.73</v>
      </c>
      <c r="S47" t="n">
        <v>32.19</v>
      </c>
      <c r="T47" t="n">
        <v>4358.3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  <c r="AA47" t="n">
        <v>162.8112340423054</v>
      </c>
      <c r="AB47" t="n">
        <v>222.7655131412965</v>
      </c>
      <c r="AC47" t="n">
        <v>201.5050852205165</v>
      </c>
      <c r="AD47" t="n">
        <v>162811.2340423054</v>
      </c>
      <c r="AE47" t="n">
        <v>222765.5131412965</v>
      </c>
      <c r="AF47" t="n">
        <v>6.491679846326967e-06</v>
      </c>
      <c r="AG47" t="n">
        <v>4.270833333333333</v>
      </c>
      <c r="AH47" t="n">
        <v>201505.0852205165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6.7781</v>
      </c>
      <c r="E48" t="n">
        <v>14.75</v>
      </c>
      <c r="F48" t="n">
        <v>11.78</v>
      </c>
      <c r="G48" t="n">
        <v>70.7</v>
      </c>
      <c r="H48" t="n">
        <v>1</v>
      </c>
      <c r="I48" t="n">
        <v>10</v>
      </c>
      <c r="J48" t="n">
        <v>222.65</v>
      </c>
      <c r="K48" t="n">
        <v>55.27</v>
      </c>
      <c r="L48" t="n">
        <v>12.5</v>
      </c>
      <c r="M48" t="n">
        <v>8</v>
      </c>
      <c r="N48" t="n">
        <v>49.87</v>
      </c>
      <c r="O48" t="n">
        <v>27693.75</v>
      </c>
      <c r="P48" t="n">
        <v>151.9</v>
      </c>
      <c r="Q48" t="n">
        <v>460.7</v>
      </c>
      <c r="R48" t="n">
        <v>48.58</v>
      </c>
      <c r="S48" t="n">
        <v>32.19</v>
      </c>
      <c r="T48" t="n">
        <v>4281.45</v>
      </c>
      <c r="U48" t="n">
        <v>0.66</v>
      </c>
      <c r="V48" t="n">
        <v>0.76</v>
      </c>
      <c r="W48" t="n">
        <v>1.46</v>
      </c>
      <c r="X48" t="n">
        <v>0.25</v>
      </c>
      <c r="Y48" t="n">
        <v>1</v>
      </c>
      <c r="Z48" t="n">
        <v>10</v>
      </c>
      <c r="AA48" t="n">
        <v>162.421297315377</v>
      </c>
      <c r="AB48" t="n">
        <v>222.2319845087189</v>
      </c>
      <c r="AC48" t="n">
        <v>201.0224758118198</v>
      </c>
      <c r="AD48" t="n">
        <v>162421.297315377</v>
      </c>
      <c r="AE48" t="n">
        <v>222231.9845087189</v>
      </c>
      <c r="AF48" t="n">
        <v>6.493979244415902e-06</v>
      </c>
      <c r="AG48" t="n">
        <v>4.267939814814815</v>
      </c>
      <c r="AH48" t="n">
        <v>201022.4758118198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6.7757</v>
      </c>
      <c r="E49" t="n">
        <v>14.76</v>
      </c>
      <c r="F49" t="n">
        <v>11.79</v>
      </c>
      <c r="G49" t="n">
        <v>70.73</v>
      </c>
      <c r="H49" t="n">
        <v>1.02</v>
      </c>
      <c r="I49" t="n">
        <v>10</v>
      </c>
      <c r="J49" t="n">
        <v>223.06</v>
      </c>
      <c r="K49" t="n">
        <v>55.27</v>
      </c>
      <c r="L49" t="n">
        <v>12.75</v>
      </c>
      <c r="M49" t="n">
        <v>8</v>
      </c>
      <c r="N49" t="n">
        <v>50.04</v>
      </c>
      <c r="O49" t="n">
        <v>27745.04</v>
      </c>
      <c r="P49" t="n">
        <v>152.19</v>
      </c>
      <c r="Q49" t="n">
        <v>460.7</v>
      </c>
      <c r="R49" t="n">
        <v>48.81</v>
      </c>
      <c r="S49" t="n">
        <v>32.19</v>
      </c>
      <c r="T49" t="n">
        <v>4396.45</v>
      </c>
      <c r="U49" t="n">
        <v>0.66</v>
      </c>
      <c r="V49" t="n">
        <v>0.76</v>
      </c>
      <c r="W49" t="n">
        <v>1.46</v>
      </c>
      <c r="X49" t="n">
        <v>0.25</v>
      </c>
      <c r="Y49" t="n">
        <v>1</v>
      </c>
      <c r="Z49" t="n">
        <v>10</v>
      </c>
      <c r="AA49" t="n">
        <v>162.5685018063228</v>
      </c>
      <c r="AB49" t="n">
        <v>222.4333961874347</v>
      </c>
      <c r="AC49" t="n">
        <v>201.2046650426021</v>
      </c>
      <c r="AD49" t="n">
        <v>162568.5018063228</v>
      </c>
      <c r="AE49" t="n">
        <v>222433.3961874347</v>
      </c>
      <c r="AF49" t="n">
        <v>6.491679846326967e-06</v>
      </c>
      <c r="AG49" t="n">
        <v>4.270833333333333</v>
      </c>
      <c r="AH49" t="n">
        <v>201204.6650426021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6.7758</v>
      </c>
      <c r="E50" t="n">
        <v>14.76</v>
      </c>
      <c r="F50" t="n">
        <v>11.79</v>
      </c>
      <c r="G50" t="n">
        <v>70.73</v>
      </c>
      <c r="H50" t="n">
        <v>1.03</v>
      </c>
      <c r="I50" t="n">
        <v>10</v>
      </c>
      <c r="J50" t="n">
        <v>223.48</v>
      </c>
      <c r="K50" t="n">
        <v>55.27</v>
      </c>
      <c r="L50" t="n">
        <v>13</v>
      </c>
      <c r="M50" t="n">
        <v>8</v>
      </c>
      <c r="N50" t="n">
        <v>50.21</v>
      </c>
      <c r="O50" t="n">
        <v>27796.39</v>
      </c>
      <c r="P50" t="n">
        <v>151.45</v>
      </c>
      <c r="Q50" t="n">
        <v>460.69</v>
      </c>
      <c r="R50" t="n">
        <v>48.86</v>
      </c>
      <c r="S50" t="n">
        <v>32.19</v>
      </c>
      <c r="T50" t="n">
        <v>4423.7</v>
      </c>
      <c r="U50" t="n">
        <v>0.66</v>
      </c>
      <c r="V50" t="n">
        <v>0.76</v>
      </c>
      <c r="W50" t="n">
        <v>1.46</v>
      </c>
      <c r="X50" t="n">
        <v>0.25</v>
      </c>
      <c r="Y50" t="n">
        <v>1</v>
      </c>
      <c r="Z50" t="n">
        <v>10</v>
      </c>
      <c r="AA50" t="n">
        <v>162.3032534885</v>
      </c>
      <c r="AB50" t="n">
        <v>222.0704717370598</v>
      </c>
      <c r="AC50" t="n">
        <v>200.8763775924033</v>
      </c>
      <c r="AD50" t="n">
        <v>162303.2534885</v>
      </c>
      <c r="AE50" t="n">
        <v>222070.4717370599</v>
      </c>
      <c r="AF50" t="n">
        <v>6.491775654580674e-06</v>
      </c>
      <c r="AG50" t="n">
        <v>4.270833333333333</v>
      </c>
      <c r="AH50" t="n">
        <v>200876.3775924033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6.772</v>
      </c>
      <c r="E51" t="n">
        <v>14.77</v>
      </c>
      <c r="F51" t="n">
        <v>11.8</v>
      </c>
      <c r="G51" t="n">
        <v>70.78</v>
      </c>
      <c r="H51" t="n">
        <v>1.05</v>
      </c>
      <c r="I51" t="n">
        <v>10</v>
      </c>
      <c r="J51" t="n">
        <v>223.89</v>
      </c>
      <c r="K51" t="n">
        <v>55.27</v>
      </c>
      <c r="L51" t="n">
        <v>13.25</v>
      </c>
      <c r="M51" t="n">
        <v>8</v>
      </c>
      <c r="N51" t="n">
        <v>50.37</v>
      </c>
      <c r="O51" t="n">
        <v>27847.8</v>
      </c>
      <c r="P51" t="n">
        <v>150.37</v>
      </c>
      <c r="Q51" t="n">
        <v>460.69</v>
      </c>
      <c r="R51" t="n">
        <v>48.98</v>
      </c>
      <c r="S51" t="n">
        <v>32.19</v>
      </c>
      <c r="T51" t="n">
        <v>4484.68</v>
      </c>
      <c r="U51" t="n">
        <v>0.66</v>
      </c>
      <c r="V51" t="n">
        <v>0.76</v>
      </c>
      <c r="W51" t="n">
        <v>1.46</v>
      </c>
      <c r="X51" t="n">
        <v>0.26</v>
      </c>
      <c r="Y51" t="n">
        <v>1</v>
      </c>
      <c r="Z51" t="n">
        <v>10</v>
      </c>
      <c r="AA51" t="n">
        <v>161.9765831617688</v>
      </c>
      <c r="AB51" t="n">
        <v>221.6235069843488</v>
      </c>
      <c r="AC51" t="n">
        <v>200.4720705283718</v>
      </c>
      <c r="AD51" t="n">
        <v>161976.5831617688</v>
      </c>
      <c r="AE51" t="n">
        <v>221623.5069843488</v>
      </c>
      <c r="AF51" t="n">
        <v>6.488134940939863e-06</v>
      </c>
      <c r="AG51" t="n">
        <v>4.273726851851852</v>
      </c>
      <c r="AH51" t="n">
        <v>200472.0705283718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6.8085</v>
      </c>
      <c r="E52" t="n">
        <v>14.69</v>
      </c>
      <c r="F52" t="n">
        <v>11.76</v>
      </c>
      <c r="G52" t="n">
        <v>78.39</v>
      </c>
      <c r="H52" t="n">
        <v>1.07</v>
      </c>
      <c r="I52" t="n">
        <v>9</v>
      </c>
      <c r="J52" t="n">
        <v>224.31</v>
      </c>
      <c r="K52" t="n">
        <v>55.27</v>
      </c>
      <c r="L52" t="n">
        <v>13.5</v>
      </c>
      <c r="M52" t="n">
        <v>7</v>
      </c>
      <c r="N52" t="n">
        <v>50.54</v>
      </c>
      <c r="O52" t="n">
        <v>27899.27</v>
      </c>
      <c r="P52" t="n">
        <v>149.53</v>
      </c>
      <c r="Q52" t="n">
        <v>460.7</v>
      </c>
      <c r="R52" t="n">
        <v>47.72</v>
      </c>
      <c r="S52" t="n">
        <v>32.19</v>
      </c>
      <c r="T52" t="n">
        <v>3855.87</v>
      </c>
      <c r="U52" t="n">
        <v>0.67</v>
      </c>
      <c r="V52" t="n">
        <v>0.76</v>
      </c>
      <c r="W52" t="n">
        <v>1.46</v>
      </c>
      <c r="X52" t="n">
        <v>0.22</v>
      </c>
      <c r="Y52" t="n">
        <v>1</v>
      </c>
      <c r="Z52" t="n">
        <v>10</v>
      </c>
      <c r="AA52" t="n">
        <v>161.2121147778762</v>
      </c>
      <c r="AB52" t="n">
        <v>220.5775276155426</v>
      </c>
      <c r="AC52" t="n">
        <v>199.5259179624829</v>
      </c>
      <c r="AD52" t="n">
        <v>161212.1147778762</v>
      </c>
      <c r="AE52" t="n">
        <v>220577.5276155426</v>
      </c>
      <c r="AF52" t="n">
        <v>6.523104953542389e-06</v>
      </c>
      <c r="AG52" t="n">
        <v>4.250578703703703</v>
      </c>
      <c r="AH52" t="n">
        <v>199525.9179624829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6.8085</v>
      </c>
      <c r="E53" t="n">
        <v>14.69</v>
      </c>
      <c r="F53" t="n">
        <v>11.76</v>
      </c>
      <c r="G53" t="n">
        <v>78.39</v>
      </c>
      <c r="H53" t="n">
        <v>1.09</v>
      </c>
      <c r="I53" t="n">
        <v>9</v>
      </c>
      <c r="J53" t="n">
        <v>224.73</v>
      </c>
      <c r="K53" t="n">
        <v>55.27</v>
      </c>
      <c r="L53" t="n">
        <v>13.75</v>
      </c>
      <c r="M53" t="n">
        <v>7</v>
      </c>
      <c r="N53" t="n">
        <v>50.71</v>
      </c>
      <c r="O53" t="n">
        <v>27950.8</v>
      </c>
      <c r="P53" t="n">
        <v>149.85</v>
      </c>
      <c r="Q53" t="n">
        <v>460.73</v>
      </c>
      <c r="R53" t="n">
        <v>47.61</v>
      </c>
      <c r="S53" t="n">
        <v>32.19</v>
      </c>
      <c r="T53" t="n">
        <v>3801.81</v>
      </c>
      <c r="U53" t="n">
        <v>0.68</v>
      </c>
      <c r="V53" t="n">
        <v>0.76</v>
      </c>
      <c r="W53" t="n">
        <v>1.47</v>
      </c>
      <c r="X53" t="n">
        <v>0.22</v>
      </c>
      <c r="Y53" t="n">
        <v>1</v>
      </c>
      <c r="Z53" t="n">
        <v>10</v>
      </c>
      <c r="AA53" t="n">
        <v>161.3257914233391</v>
      </c>
      <c r="AB53" t="n">
        <v>220.7330650169245</v>
      </c>
      <c r="AC53" t="n">
        <v>199.666611092575</v>
      </c>
      <c r="AD53" t="n">
        <v>161325.7914233391</v>
      </c>
      <c r="AE53" t="n">
        <v>220733.0650169245</v>
      </c>
      <c r="AF53" t="n">
        <v>6.523104953542389e-06</v>
      </c>
      <c r="AG53" t="n">
        <v>4.250578703703703</v>
      </c>
      <c r="AH53" t="n">
        <v>199666.611092575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6.807</v>
      </c>
      <c r="E54" t="n">
        <v>14.69</v>
      </c>
      <c r="F54" t="n">
        <v>11.76</v>
      </c>
      <c r="G54" t="n">
        <v>78.41</v>
      </c>
      <c r="H54" t="n">
        <v>1.11</v>
      </c>
      <c r="I54" t="n">
        <v>9</v>
      </c>
      <c r="J54" t="n">
        <v>225.15</v>
      </c>
      <c r="K54" t="n">
        <v>55.27</v>
      </c>
      <c r="L54" t="n">
        <v>14</v>
      </c>
      <c r="M54" t="n">
        <v>7</v>
      </c>
      <c r="N54" t="n">
        <v>50.88</v>
      </c>
      <c r="O54" t="n">
        <v>28002.38</v>
      </c>
      <c r="P54" t="n">
        <v>149.86</v>
      </c>
      <c r="Q54" t="n">
        <v>460.69</v>
      </c>
      <c r="R54" t="n">
        <v>47.79</v>
      </c>
      <c r="S54" t="n">
        <v>32.19</v>
      </c>
      <c r="T54" t="n">
        <v>3890.8</v>
      </c>
      <c r="U54" t="n">
        <v>0.67</v>
      </c>
      <c r="V54" t="n">
        <v>0.76</v>
      </c>
      <c r="W54" t="n">
        <v>1.47</v>
      </c>
      <c r="X54" t="n">
        <v>0.23</v>
      </c>
      <c r="Y54" t="n">
        <v>1</v>
      </c>
      <c r="Z54" t="n">
        <v>10</v>
      </c>
      <c r="AA54" t="n">
        <v>161.3455314113664</v>
      </c>
      <c r="AB54" t="n">
        <v>220.7600741394102</v>
      </c>
      <c r="AC54" t="n">
        <v>199.6910425023183</v>
      </c>
      <c r="AD54" t="n">
        <v>161345.5314113664</v>
      </c>
      <c r="AE54" t="n">
        <v>220760.0741394102</v>
      </c>
      <c r="AF54" t="n">
        <v>6.521667829736806e-06</v>
      </c>
      <c r="AG54" t="n">
        <v>4.250578703703703</v>
      </c>
      <c r="AH54" t="n">
        <v>199691.0425023182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6.8012</v>
      </c>
      <c r="E55" t="n">
        <v>14.7</v>
      </c>
      <c r="F55" t="n">
        <v>11.77</v>
      </c>
      <c r="G55" t="n">
        <v>78.48999999999999</v>
      </c>
      <c r="H55" t="n">
        <v>1.12</v>
      </c>
      <c r="I55" t="n">
        <v>9</v>
      </c>
      <c r="J55" t="n">
        <v>225.57</v>
      </c>
      <c r="K55" t="n">
        <v>55.27</v>
      </c>
      <c r="L55" t="n">
        <v>14.25</v>
      </c>
      <c r="M55" t="n">
        <v>7</v>
      </c>
      <c r="N55" t="n">
        <v>51.04</v>
      </c>
      <c r="O55" t="n">
        <v>28054.03</v>
      </c>
      <c r="P55" t="n">
        <v>150.16</v>
      </c>
      <c r="Q55" t="n">
        <v>460.69</v>
      </c>
      <c r="R55" t="n">
        <v>48.32</v>
      </c>
      <c r="S55" t="n">
        <v>32.19</v>
      </c>
      <c r="T55" t="n">
        <v>4155.63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  <c r="AA55" t="n">
        <v>161.5320918358752</v>
      </c>
      <c r="AB55" t="n">
        <v>221.0153343426881</v>
      </c>
      <c r="AC55" t="n">
        <v>199.9219410300553</v>
      </c>
      <c r="AD55" t="n">
        <v>161532.0918358752</v>
      </c>
      <c r="AE55" t="n">
        <v>221015.3343426881</v>
      </c>
      <c r="AF55" t="n">
        <v>6.516110951021884e-06</v>
      </c>
      <c r="AG55" t="n">
        <v>4.253472222222222</v>
      </c>
      <c r="AH55" t="n">
        <v>199921.9410300553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6.8052</v>
      </c>
      <c r="E56" t="n">
        <v>14.69</v>
      </c>
      <c r="F56" t="n">
        <v>11.77</v>
      </c>
      <c r="G56" t="n">
        <v>78.43000000000001</v>
      </c>
      <c r="H56" t="n">
        <v>1.14</v>
      </c>
      <c r="I56" t="n">
        <v>9</v>
      </c>
      <c r="J56" t="n">
        <v>225.99</v>
      </c>
      <c r="K56" t="n">
        <v>55.27</v>
      </c>
      <c r="L56" t="n">
        <v>14.5</v>
      </c>
      <c r="M56" t="n">
        <v>7</v>
      </c>
      <c r="N56" t="n">
        <v>51.21</v>
      </c>
      <c r="O56" t="n">
        <v>28105.73</v>
      </c>
      <c r="P56" t="n">
        <v>149.08</v>
      </c>
      <c r="Q56" t="n">
        <v>460.69</v>
      </c>
      <c r="R56" t="n">
        <v>48.01</v>
      </c>
      <c r="S56" t="n">
        <v>32.19</v>
      </c>
      <c r="T56" t="n">
        <v>4002.09</v>
      </c>
      <c r="U56" t="n">
        <v>0.67</v>
      </c>
      <c r="V56" t="n">
        <v>0.76</v>
      </c>
      <c r="W56" t="n">
        <v>1.46</v>
      </c>
      <c r="X56" t="n">
        <v>0.23</v>
      </c>
      <c r="Y56" t="n">
        <v>1</v>
      </c>
      <c r="Z56" t="n">
        <v>10</v>
      </c>
      <c r="AA56" t="n">
        <v>161.1049496079111</v>
      </c>
      <c r="AB56" t="n">
        <v>220.4308995022027</v>
      </c>
      <c r="AC56" t="n">
        <v>199.3932838304863</v>
      </c>
      <c r="AD56" t="n">
        <v>161104.9496079111</v>
      </c>
      <c r="AE56" t="n">
        <v>220430.8995022027</v>
      </c>
      <c r="AF56" t="n">
        <v>6.519943281170106e-06</v>
      </c>
      <c r="AG56" t="n">
        <v>4.250578703703703</v>
      </c>
      <c r="AH56" t="n">
        <v>199393.2838304863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6.8037</v>
      </c>
      <c r="E57" t="n">
        <v>14.7</v>
      </c>
      <c r="F57" t="n">
        <v>11.77</v>
      </c>
      <c r="G57" t="n">
        <v>78.45</v>
      </c>
      <c r="H57" t="n">
        <v>1.16</v>
      </c>
      <c r="I57" t="n">
        <v>9</v>
      </c>
      <c r="J57" t="n">
        <v>226.41</v>
      </c>
      <c r="K57" t="n">
        <v>55.27</v>
      </c>
      <c r="L57" t="n">
        <v>14.75</v>
      </c>
      <c r="M57" t="n">
        <v>7</v>
      </c>
      <c r="N57" t="n">
        <v>51.38</v>
      </c>
      <c r="O57" t="n">
        <v>28157.49</v>
      </c>
      <c r="P57" t="n">
        <v>148.57</v>
      </c>
      <c r="Q57" t="n">
        <v>460.69</v>
      </c>
      <c r="R57" t="n">
        <v>48.12</v>
      </c>
      <c r="S57" t="n">
        <v>32.19</v>
      </c>
      <c r="T57" t="n">
        <v>4057.79</v>
      </c>
      <c r="U57" t="n">
        <v>0.67</v>
      </c>
      <c r="V57" t="n">
        <v>0.76</v>
      </c>
      <c r="W57" t="n">
        <v>1.46</v>
      </c>
      <c r="X57" t="n">
        <v>0.23</v>
      </c>
      <c r="Y57" t="n">
        <v>1</v>
      </c>
      <c r="Z57" t="n">
        <v>10</v>
      </c>
      <c r="AA57" t="n">
        <v>160.9397956100493</v>
      </c>
      <c r="AB57" t="n">
        <v>220.2049285162482</v>
      </c>
      <c r="AC57" t="n">
        <v>199.1888791982789</v>
      </c>
      <c r="AD57" t="n">
        <v>160939.7956100493</v>
      </c>
      <c r="AE57" t="n">
        <v>220204.9285162482</v>
      </c>
      <c r="AF57" t="n">
        <v>6.518506157364523e-06</v>
      </c>
      <c r="AG57" t="n">
        <v>4.253472222222222</v>
      </c>
      <c r="AH57" t="n">
        <v>199188.8791982789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6.8437</v>
      </c>
      <c r="E58" t="n">
        <v>14.61</v>
      </c>
      <c r="F58" t="n">
        <v>11.72</v>
      </c>
      <c r="G58" t="n">
        <v>87.92</v>
      </c>
      <c r="H58" t="n">
        <v>1.18</v>
      </c>
      <c r="I58" t="n">
        <v>8</v>
      </c>
      <c r="J58" t="n">
        <v>226.83</v>
      </c>
      <c r="K58" t="n">
        <v>55.27</v>
      </c>
      <c r="L58" t="n">
        <v>15</v>
      </c>
      <c r="M58" t="n">
        <v>6</v>
      </c>
      <c r="N58" t="n">
        <v>51.55</v>
      </c>
      <c r="O58" t="n">
        <v>28209.31</v>
      </c>
      <c r="P58" t="n">
        <v>146.69</v>
      </c>
      <c r="Q58" t="n">
        <v>460.69</v>
      </c>
      <c r="R58" t="n">
        <v>46.71</v>
      </c>
      <c r="S58" t="n">
        <v>32.19</v>
      </c>
      <c r="T58" t="n">
        <v>3355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  <c r="AA58" t="n">
        <v>159.762762568963</v>
      </c>
      <c r="AB58" t="n">
        <v>218.5944599824019</v>
      </c>
      <c r="AC58" t="n">
        <v>197.7321115209956</v>
      </c>
      <c r="AD58" t="n">
        <v>159762.7625689631</v>
      </c>
      <c r="AE58" t="n">
        <v>218594.4599824019</v>
      </c>
      <c r="AF58" t="n">
        <v>6.556829458846742e-06</v>
      </c>
      <c r="AG58" t="n">
        <v>4.227430555555555</v>
      </c>
      <c r="AH58" t="n">
        <v>197732.1115209956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6.8363</v>
      </c>
      <c r="E59" t="n">
        <v>14.63</v>
      </c>
      <c r="F59" t="n">
        <v>11.74</v>
      </c>
      <c r="G59" t="n">
        <v>88.04000000000001</v>
      </c>
      <c r="H59" t="n">
        <v>1.19</v>
      </c>
      <c r="I59" t="n">
        <v>8</v>
      </c>
      <c r="J59" t="n">
        <v>227.25</v>
      </c>
      <c r="K59" t="n">
        <v>55.27</v>
      </c>
      <c r="L59" t="n">
        <v>15.25</v>
      </c>
      <c r="M59" t="n">
        <v>6</v>
      </c>
      <c r="N59" t="n">
        <v>51.72</v>
      </c>
      <c r="O59" t="n">
        <v>28261.2</v>
      </c>
      <c r="P59" t="n">
        <v>146.88</v>
      </c>
      <c r="Q59" t="n">
        <v>460.69</v>
      </c>
      <c r="R59" t="n">
        <v>47.17</v>
      </c>
      <c r="S59" t="n">
        <v>32.19</v>
      </c>
      <c r="T59" t="n">
        <v>3587.99</v>
      </c>
      <c r="U59" t="n">
        <v>0.68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159.9420575403502</v>
      </c>
      <c r="AB59" t="n">
        <v>218.8397792721895</v>
      </c>
      <c r="AC59" t="n">
        <v>197.9540178820738</v>
      </c>
      <c r="AD59" t="n">
        <v>159942.0575403502</v>
      </c>
      <c r="AE59" t="n">
        <v>218839.7792721895</v>
      </c>
      <c r="AF59" t="n">
        <v>6.549739648072531e-06</v>
      </c>
      <c r="AG59" t="n">
        <v>4.233217592592593</v>
      </c>
      <c r="AH59" t="n">
        <v>197954.0178820738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6.8392</v>
      </c>
      <c r="E60" t="n">
        <v>14.62</v>
      </c>
      <c r="F60" t="n">
        <v>11.73</v>
      </c>
      <c r="G60" t="n">
        <v>87.98999999999999</v>
      </c>
      <c r="H60" t="n">
        <v>1.21</v>
      </c>
      <c r="I60" t="n">
        <v>8</v>
      </c>
      <c r="J60" t="n">
        <v>227.67</v>
      </c>
      <c r="K60" t="n">
        <v>55.27</v>
      </c>
      <c r="L60" t="n">
        <v>15.5</v>
      </c>
      <c r="M60" t="n">
        <v>6</v>
      </c>
      <c r="N60" t="n">
        <v>51.9</v>
      </c>
      <c r="O60" t="n">
        <v>28313.14</v>
      </c>
      <c r="P60" t="n">
        <v>146.55</v>
      </c>
      <c r="Q60" t="n">
        <v>460.69</v>
      </c>
      <c r="R60" t="n">
        <v>46.83</v>
      </c>
      <c r="S60" t="n">
        <v>32.19</v>
      </c>
      <c r="T60" t="n">
        <v>3415.85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  <c r="AA60" t="n">
        <v>159.7776749767502</v>
      </c>
      <c r="AB60" t="n">
        <v>218.6148637966253</v>
      </c>
      <c r="AC60" t="n">
        <v>197.7505680238265</v>
      </c>
      <c r="AD60" t="n">
        <v>159777.6749767502</v>
      </c>
      <c r="AE60" t="n">
        <v>218614.8637966253</v>
      </c>
      <c r="AF60" t="n">
        <v>6.552518087429992e-06</v>
      </c>
      <c r="AG60" t="n">
        <v>4.230324074074074</v>
      </c>
      <c r="AH60" t="n">
        <v>197750.5680238265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6.8442</v>
      </c>
      <c r="E61" t="n">
        <v>14.61</v>
      </c>
      <c r="F61" t="n">
        <v>11.72</v>
      </c>
      <c r="G61" t="n">
        <v>87.91</v>
      </c>
      <c r="H61" t="n">
        <v>1.23</v>
      </c>
      <c r="I61" t="n">
        <v>8</v>
      </c>
      <c r="J61" t="n">
        <v>228.09</v>
      </c>
      <c r="K61" t="n">
        <v>55.27</v>
      </c>
      <c r="L61" t="n">
        <v>15.75</v>
      </c>
      <c r="M61" t="n">
        <v>6</v>
      </c>
      <c r="N61" t="n">
        <v>52.07</v>
      </c>
      <c r="O61" t="n">
        <v>28365.14</v>
      </c>
      <c r="P61" t="n">
        <v>146.28</v>
      </c>
      <c r="Q61" t="n">
        <v>460.7</v>
      </c>
      <c r="R61" t="n">
        <v>46.53</v>
      </c>
      <c r="S61" t="n">
        <v>32.19</v>
      </c>
      <c r="T61" t="n">
        <v>3268.21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159.6126219914114</v>
      </c>
      <c r="AB61" t="n">
        <v>218.3890310204609</v>
      </c>
      <c r="AC61" t="n">
        <v>197.5462884108609</v>
      </c>
      <c r="AD61" t="n">
        <v>159612.6219914114</v>
      </c>
      <c r="AE61" t="n">
        <v>218389.0310204609</v>
      </c>
      <c r="AF61" t="n">
        <v>6.557308500115269e-06</v>
      </c>
      <c r="AG61" t="n">
        <v>4.227430555555555</v>
      </c>
      <c r="AH61" t="n">
        <v>197546.2884108609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6.839</v>
      </c>
      <c r="E62" t="n">
        <v>14.62</v>
      </c>
      <c r="F62" t="n">
        <v>11.73</v>
      </c>
      <c r="G62" t="n">
        <v>88</v>
      </c>
      <c r="H62" t="n">
        <v>1.24</v>
      </c>
      <c r="I62" t="n">
        <v>8</v>
      </c>
      <c r="J62" t="n">
        <v>228.51</v>
      </c>
      <c r="K62" t="n">
        <v>55.27</v>
      </c>
      <c r="L62" t="n">
        <v>16</v>
      </c>
      <c r="M62" t="n">
        <v>6</v>
      </c>
      <c r="N62" t="n">
        <v>52.24</v>
      </c>
      <c r="O62" t="n">
        <v>28417.2</v>
      </c>
      <c r="P62" t="n">
        <v>146.23</v>
      </c>
      <c r="Q62" t="n">
        <v>460.73</v>
      </c>
      <c r="R62" t="n">
        <v>46.98</v>
      </c>
      <c r="S62" t="n">
        <v>32.19</v>
      </c>
      <c r="T62" t="n">
        <v>3494.12</v>
      </c>
      <c r="U62" t="n">
        <v>0.6899999999999999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  <c r="AA62" t="n">
        <v>159.6666081665257</v>
      </c>
      <c r="AB62" t="n">
        <v>218.4628972869542</v>
      </c>
      <c r="AC62" t="n">
        <v>197.613104984552</v>
      </c>
      <c r="AD62" t="n">
        <v>159666.6081665257</v>
      </c>
      <c r="AE62" t="n">
        <v>218462.8972869542</v>
      </c>
      <c r="AF62" t="n">
        <v>6.552326470922582e-06</v>
      </c>
      <c r="AG62" t="n">
        <v>4.230324074074074</v>
      </c>
      <c r="AH62" t="n">
        <v>197613.104984552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6.8396</v>
      </c>
      <c r="E63" t="n">
        <v>14.62</v>
      </c>
      <c r="F63" t="n">
        <v>11.73</v>
      </c>
      <c r="G63" t="n">
        <v>87.98999999999999</v>
      </c>
      <c r="H63" t="n">
        <v>1.26</v>
      </c>
      <c r="I63" t="n">
        <v>8</v>
      </c>
      <c r="J63" t="n">
        <v>228.93</v>
      </c>
      <c r="K63" t="n">
        <v>55.27</v>
      </c>
      <c r="L63" t="n">
        <v>16.25</v>
      </c>
      <c r="M63" t="n">
        <v>6</v>
      </c>
      <c r="N63" t="n">
        <v>52.41</v>
      </c>
      <c r="O63" t="n">
        <v>28469.32</v>
      </c>
      <c r="P63" t="n">
        <v>145.89</v>
      </c>
      <c r="Q63" t="n">
        <v>460.72</v>
      </c>
      <c r="R63" t="n">
        <v>46.91</v>
      </c>
      <c r="S63" t="n">
        <v>32.19</v>
      </c>
      <c r="T63" t="n">
        <v>3458.07</v>
      </c>
      <c r="U63" t="n">
        <v>0.6899999999999999</v>
      </c>
      <c r="V63" t="n">
        <v>0.76</v>
      </c>
      <c r="W63" t="n">
        <v>1.46</v>
      </c>
      <c r="X63" t="n">
        <v>0.2</v>
      </c>
      <c r="Y63" t="n">
        <v>1</v>
      </c>
      <c r="Z63" t="n">
        <v>10</v>
      </c>
      <c r="AA63" t="n">
        <v>159.5400776176467</v>
      </c>
      <c r="AB63" t="n">
        <v>218.2897726078443</v>
      </c>
      <c r="AC63" t="n">
        <v>197.4565030818343</v>
      </c>
      <c r="AD63" t="n">
        <v>159540.0776176467</v>
      </c>
      <c r="AE63" t="n">
        <v>218289.7726078443</v>
      </c>
      <c r="AF63" t="n">
        <v>6.552901320444815e-06</v>
      </c>
      <c r="AG63" t="n">
        <v>4.230324074074074</v>
      </c>
      <c r="AH63" t="n">
        <v>197456.5030818343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6.8418</v>
      </c>
      <c r="E64" t="n">
        <v>14.62</v>
      </c>
      <c r="F64" t="n">
        <v>11.73</v>
      </c>
      <c r="G64" t="n">
        <v>87.95</v>
      </c>
      <c r="H64" t="n">
        <v>1.28</v>
      </c>
      <c r="I64" t="n">
        <v>8</v>
      </c>
      <c r="J64" t="n">
        <v>229.36</v>
      </c>
      <c r="K64" t="n">
        <v>55.27</v>
      </c>
      <c r="L64" t="n">
        <v>16.5</v>
      </c>
      <c r="M64" t="n">
        <v>6</v>
      </c>
      <c r="N64" t="n">
        <v>52.58</v>
      </c>
      <c r="O64" t="n">
        <v>28521.51</v>
      </c>
      <c r="P64" t="n">
        <v>144.82</v>
      </c>
      <c r="Q64" t="n">
        <v>460.7</v>
      </c>
      <c r="R64" t="n">
        <v>46.83</v>
      </c>
      <c r="S64" t="n">
        <v>32.19</v>
      </c>
      <c r="T64" t="n">
        <v>3416.89</v>
      </c>
      <c r="U64" t="n">
        <v>0.6899999999999999</v>
      </c>
      <c r="V64" t="n">
        <v>0.76</v>
      </c>
      <c r="W64" t="n">
        <v>1.46</v>
      </c>
      <c r="X64" t="n">
        <v>0.19</v>
      </c>
      <c r="Y64" t="n">
        <v>1</v>
      </c>
      <c r="Z64" t="n">
        <v>10</v>
      </c>
      <c r="AA64" t="n">
        <v>159.1387756655258</v>
      </c>
      <c r="AB64" t="n">
        <v>217.7406935727602</v>
      </c>
      <c r="AC64" t="n">
        <v>196.9598273792211</v>
      </c>
      <c r="AD64" t="n">
        <v>159138.7756655258</v>
      </c>
      <c r="AE64" t="n">
        <v>217740.6935727602</v>
      </c>
      <c r="AF64" t="n">
        <v>6.555009102026337e-06</v>
      </c>
      <c r="AG64" t="n">
        <v>4.230324074074074</v>
      </c>
      <c r="AH64" t="n">
        <v>196959.8273792211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6.8401</v>
      </c>
      <c r="E65" t="n">
        <v>14.62</v>
      </c>
      <c r="F65" t="n">
        <v>11.73</v>
      </c>
      <c r="G65" t="n">
        <v>87.98</v>
      </c>
      <c r="H65" t="n">
        <v>1.3</v>
      </c>
      <c r="I65" t="n">
        <v>8</v>
      </c>
      <c r="J65" t="n">
        <v>229.78</v>
      </c>
      <c r="K65" t="n">
        <v>55.27</v>
      </c>
      <c r="L65" t="n">
        <v>16.75</v>
      </c>
      <c r="M65" t="n">
        <v>6</v>
      </c>
      <c r="N65" t="n">
        <v>52.76</v>
      </c>
      <c r="O65" t="n">
        <v>28573.75</v>
      </c>
      <c r="P65" t="n">
        <v>144.03</v>
      </c>
      <c r="Q65" t="n">
        <v>460.69</v>
      </c>
      <c r="R65" t="n">
        <v>47.08</v>
      </c>
      <c r="S65" t="n">
        <v>32.19</v>
      </c>
      <c r="T65" t="n">
        <v>3540.33</v>
      </c>
      <c r="U65" t="n">
        <v>0.68</v>
      </c>
      <c r="V65" t="n">
        <v>0.76</v>
      </c>
      <c r="W65" t="n">
        <v>1.45</v>
      </c>
      <c r="X65" t="n">
        <v>0.2</v>
      </c>
      <c r="Y65" t="n">
        <v>1</v>
      </c>
      <c r="Z65" t="n">
        <v>10</v>
      </c>
      <c r="AA65" t="n">
        <v>158.8771456775031</v>
      </c>
      <c r="AB65" t="n">
        <v>217.3827198808471</v>
      </c>
      <c r="AC65" t="n">
        <v>196.6360181940449</v>
      </c>
      <c r="AD65" t="n">
        <v>158877.1456775031</v>
      </c>
      <c r="AE65" t="n">
        <v>217382.7198808471</v>
      </c>
      <c r="AF65" t="n">
        <v>6.553380361713342e-06</v>
      </c>
      <c r="AG65" t="n">
        <v>4.230324074074074</v>
      </c>
      <c r="AH65" t="n">
        <v>196636.0181940449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6.8677</v>
      </c>
      <c r="E66" t="n">
        <v>14.56</v>
      </c>
      <c r="F66" t="n">
        <v>11.71</v>
      </c>
      <c r="G66" t="n">
        <v>100.39</v>
      </c>
      <c r="H66" t="n">
        <v>1.31</v>
      </c>
      <c r="I66" t="n">
        <v>7</v>
      </c>
      <c r="J66" t="n">
        <v>230.2</v>
      </c>
      <c r="K66" t="n">
        <v>55.27</v>
      </c>
      <c r="L66" t="n">
        <v>17</v>
      </c>
      <c r="M66" t="n">
        <v>5</v>
      </c>
      <c r="N66" t="n">
        <v>52.93</v>
      </c>
      <c r="O66" t="n">
        <v>28626.06</v>
      </c>
      <c r="P66" t="n">
        <v>142.55</v>
      </c>
      <c r="Q66" t="n">
        <v>460.7</v>
      </c>
      <c r="R66" t="n">
        <v>46.34</v>
      </c>
      <c r="S66" t="n">
        <v>32.19</v>
      </c>
      <c r="T66" t="n">
        <v>3179.21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  <c r="AA66" t="n">
        <v>158.0364624389455</v>
      </c>
      <c r="AB66" t="n">
        <v>216.2324599855263</v>
      </c>
      <c r="AC66" t="n">
        <v>195.5955374887333</v>
      </c>
      <c r="AD66" t="n">
        <v>158036.4624389455</v>
      </c>
      <c r="AE66" t="n">
        <v>216232.4599855263</v>
      </c>
      <c r="AF66" t="n">
        <v>6.579823439736074e-06</v>
      </c>
      <c r="AG66" t="n">
        <v>4.212962962962963</v>
      </c>
      <c r="AH66" t="n">
        <v>195595.5374887333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6.8645</v>
      </c>
      <c r="E67" t="n">
        <v>14.57</v>
      </c>
      <c r="F67" t="n">
        <v>11.72</v>
      </c>
      <c r="G67" t="n">
        <v>100.45</v>
      </c>
      <c r="H67" t="n">
        <v>1.33</v>
      </c>
      <c r="I67" t="n">
        <v>7</v>
      </c>
      <c r="J67" t="n">
        <v>230.63</v>
      </c>
      <c r="K67" t="n">
        <v>55.27</v>
      </c>
      <c r="L67" t="n">
        <v>17.25</v>
      </c>
      <c r="M67" t="n">
        <v>5</v>
      </c>
      <c r="N67" t="n">
        <v>53.11</v>
      </c>
      <c r="O67" t="n">
        <v>28678.42</v>
      </c>
      <c r="P67" t="n">
        <v>143.11</v>
      </c>
      <c r="Q67" t="n">
        <v>460.69</v>
      </c>
      <c r="R67" t="n">
        <v>46.55</v>
      </c>
      <c r="S67" t="n">
        <v>32.19</v>
      </c>
      <c r="T67" t="n">
        <v>3280.42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158.2835391416385</v>
      </c>
      <c r="AB67" t="n">
        <v>216.5705212304055</v>
      </c>
      <c r="AC67" t="n">
        <v>195.9013346428732</v>
      </c>
      <c r="AD67" t="n">
        <v>158283.5391416385</v>
      </c>
      <c r="AE67" t="n">
        <v>216570.5212304055</v>
      </c>
      <c r="AF67" t="n">
        <v>6.576757575617497e-06</v>
      </c>
      <c r="AG67" t="n">
        <v>4.215856481481482</v>
      </c>
      <c r="AH67" t="n">
        <v>195901.3346428732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6.8692</v>
      </c>
      <c r="E68" t="n">
        <v>14.56</v>
      </c>
      <c r="F68" t="n">
        <v>11.71</v>
      </c>
      <c r="G68" t="n">
        <v>100.36</v>
      </c>
      <c r="H68" t="n">
        <v>1.35</v>
      </c>
      <c r="I68" t="n">
        <v>7</v>
      </c>
      <c r="J68" t="n">
        <v>231.05</v>
      </c>
      <c r="K68" t="n">
        <v>55.27</v>
      </c>
      <c r="L68" t="n">
        <v>17.5</v>
      </c>
      <c r="M68" t="n">
        <v>5</v>
      </c>
      <c r="N68" t="n">
        <v>53.28</v>
      </c>
      <c r="O68" t="n">
        <v>28730.85</v>
      </c>
      <c r="P68" t="n">
        <v>143</v>
      </c>
      <c r="Q68" t="n">
        <v>460.7</v>
      </c>
      <c r="R68" t="n">
        <v>46.12</v>
      </c>
      <c r="S68" t="n">
        <v>32.19</v>
      </c>
      <c r="T68" t="n">
        <v>3069.3</v>
      </c>
      <c r="U68" t="n">
        <v>0.7</v>
      </c>
      <c r="V68" t="n">
        <v>0.76</v>
      </c>
      <c r="W68" t="n">
        <v>1.46</v>
      </c>
      <c r="X68" t="n">
        <v>0.18</v>
      </c>
      <c r="Y68" t="n">
        <v>1</v>
      </c>
      <c r="Z68" t="n">
        <v>10</v>
      </c>
      <c r="AA68" t="n">
        <v>158.1795856688539</v>
      </c>
      <c r="AB68" t="n">
        <v>216.4282875028381</v>
      </c>
      <c r="AC68" t="n">
        <v>195.7726755026385</v>
      </c>
      <c r="AD68" t="n">
        <v>158179.5856688539</v>
      </c>
      <c r="AE68" t="n">
        <v>216428.2875028381</v>
      </c>
      <c r="AF68" t="n">
        <v>6.581260563541657e-06</v>
      </c>
      <c r="AG68" t="n">
        <v>4.212962962962963</v>
      </c>
      <c r="AH68" t="n">
        <v>195772.6755026385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6.8673</v>
      </c>
      <c r="E69" t="n">
        <v>14.56</v>
      </c>
      <c r="F69" t="n">
        <v>11.71</v>
      </c>
      <c r="G69" t="n">
        <v>100.4</v>
      </c>
      <c r="H69" t="n">
        <v>1.36</v>
      </c>
      <c r="I69" t="n">
        <v>7</v>
      </c>
      <c r="J69" t="n">
        <v>231.48</v>
      </c>
      <c r="K69" t="n">
        <v>55.27</v>
      </c>
      <c r="L69" t="n">
        <v>17.75</v>
      </c>
      <c r="M69" t="n">
        <v>5</v>
      </c>
      <c r="N69" t="n">
        <v>53.46</v>
      </c>
      <c r="O69" t="n">
        <v>28783.34</v>
      </c>
      <c r="P69" t="n">
        <v>143.39</v>
      </c>
      <c r="Q69" t="n">
        <v>460.69</v>
      </c>
      <c r="R69" t="n">
        <v>46.32</v>
      </c>
      <c r="S69" t="n">
        <v>32.19</v>
      </c>
      <c r="T69" t="n">
        <v>3168.02</v>
      </c>
      <c r="U69" t="n">
        <v>0.6899999999999999</v>
      </c>
      <c r="V69" t="n">
        <v>0.76</v>
      </c>
      <c r="W69" t="n">
        <v>1.46</v>
      </c>
      <c r="X69" t="n">
        <v>0.18</v>
      </c>
      <c r="Y69" t="n">
        <v>1</v>
      </c>
      <c r="Z69" t="n">
        <v>10</v>
      </c>
      <c r="AA69" t="n">
        <v>158.3363956146719</v>
      </c>
      <c r="AB69" t="n">
        <v>216.6428417886728</v>
      </c>
      <c r="AC69" t="n">
        <v>195.9667530285621</v>
      </c>
      <c r="AD69" t="n">
        <v>158336.3956146719</v>
      </c>
      <c r="AE69" t="n">
        <v>216642.8417886728</v>
      </c>
      <c r="AF69" t="n">
        <v>6.579440206721252e-06</v>
      </c>
      <c r="AG69" t="n">
        <v>4.212962962962963</v>
      </c>
      <c r="AH69" t="n">
        <v>195966.7530285621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6.8729</v>
      </c>
      <c r="E70" t="n">
        <v>14.55</v>
      </c>
      <c r="F70" t="n">
        <v>11.7</v>
      </c>
      <c r="G70" t="n">
        <v>100.3</v>
      </c>
      <c r="H70" t="n">
        <v>1.38</v>
      </c>
      <c r="I70" t="n">
        <v>7</v>
      </c>
      <c r="J70" t="n">
        <v>231.91</v>
      </c>
      <c r="K70" t="n">
        <v>55.27</v>
      </c>
      <c r="L70" t="n">
        <v>18</v>
      </c>
      <c r="M70" t="n">
        <v>5</v>
      </c>
      <c r="N70" t="n">
        <v>53.63</v>
      </c>
      <c r="O70" t="n">
        <v>28835.89</v>
      </c>
      <c r="P70" t="n">
        <v>143.04</v>
      </c>
      <c r="Q70" t="n">
        <v>460.69</v>
      </c>
      <c r="R70" t="n">
        <v>45.91</v>
      </c>
      <c r="S70" t="n">
        <v>32.19</v>
      </c>
      <c r="T70" t="n">
        <v>2963.89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  <c r="AA70" t="n">
        <v>158.1387758450678</v>
      </c>
      <c r="AB70" t="n">
        <v>216.3724497015317</v>
      </c>
      <c r="AC70" t="n">
        <v>195.72216678272</v>
      </c>
      <c r="AD70" t="n">
        <v>158138.7758450678</v>
      </c>
      <c r="AE70" t="n">
        <v>216372.4497015317</v>
      </c>
      <c r="AF70" t="n">
        <v>6.584805468928762e-06</v>
      </c>
      <c r="AG70" t="n">
        <v>4.210069444444445</v>
      </c>
      <c r="AH70" t="n">
        <v>195722.16678272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6.8768</v>
      </c>
      <c r="E71" t="n">
        <v>14.54</v>
      </c>
      <c r="F71" t="n">
        <v>11.69</v>
      </c>
      <c r="G71" t="n">
        <v>100.23</v>
      </c>
      <c r="H71" t="n">
        <v>1.4</v>
      </c>
      <c r="I71" t="n">
        <v>7</v>
      </c>
      <c r="J71" t="n">
        <v>232.33</v>
      </c>
      <c r="K71" t="n">
        <v>55.27</v>
      </c>
      <c r="L71" t="n">
        <v>18.25</v>
      </c>
      <c r="M71" t="n">
        <v>5</v>
      </c>
      <c r="N71" t="n">
        <v>53.81</v>
      </c>
      <c r="O71" t="n">
        <v>28888.51</v>
      </c>
      <c r="P71" t="n">
        <v>141.97</v>
      </c>
      <c r="Q71" t="n">
        <v>460.69</v>
      </c>
      <c r="R71" t="n">
        <v>45.74</v>
      </c>
      <c r="S71" t="n">
        <v>32.19</v>
      </c>
      <c r="T71" t="n">
        <v>2878.78</v>
      </c>
      <c r="U71" t="n">
        <v>0.7</v>
      </c>
      <c r="V71" t="n">
        <v>0.76</v>
      </c>
      <c r="W71" t="n">
        <v>1.46</v>
      </c>
      <c r="X71" t="n">
        <v>0.16</v>
      </c>
      <c r="Y71" t="n">
        <v>1</v>
      </c>
      <c r="Z71" t="n">
        <v>10</v>
      </c>
      <c r="AA71" t="n">
        <v>157.705567936312</v>
      </c>
      <c r="AB71" t="n">
        <v>215.7797155289881</v>
      </c>
      <c r="AC71" t="n">
        <v>195.1860023276961</v>
      </c>
      <c r="AD71" t="n">
        <v>157705.5679363119</v>
      </c>
      <c r="AE71" t="n">
        <v>215779.7155289881</v>
      </c>
      <c r="AF71" t="n">
        <v>6.588541990823279e-06</v>
      </c>
      <c r="AG71" t="n">
        <v>4.207175925925926</v>
      </c>
      <c r="AH71" t="n">
        <v>195186.0023276961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6.873</v>
      </c>
      <c r="E72" t="n">
        <v>14.55</v>
      </c>
      <c r="F72" t="n">
        <v>11.7</v>
      </c>
      <c r="G72" t="n">
        <v>100.3</v>
      </c>
      <c r="H72" t="n">
        <v>1.41</v>
      </c>
      <c r="I72" t="n">
        <v>7</v>
      </c>
      <c r="J72" t="n">
        <v>232.76</v>
      </c>
      <c r="K72" t="n">
        <v>55.27</v>
      </c>
      <c r="L72" t="n">
        <v>18.5</v>
      </c>
      <c r="M72" t="n">
        <v>5</v>
      </c>
      <c r="N72" t="n">
        <v>53.99</v>
      </c>
      <c r="O72" t="n">
        <v>28941.18</v>
      </c>
      <c r="P72" t="n">
        <v>141.47</v>
      </c>
      <c r="Q72" t="n">
        <v>460.71</v>
      </c>
      <c r="R72" t="n">
        <v>45.98</v>
      </c>
      <c r="S72" t="n">
        <v>32.19</v>
      </c>
      <c r="T72" t="n">
        <v>2998.07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  <c r="AA72" t="n">
        <v>157.5852614221881</v>
      </c>
      <c r="AB72" t="n">
        <v>215.6151068488152</v>
      </c>
      <c r="AC72" t="n">
        <v>195.0371036689291</v>
      </c>
      <c r="AD72" t="n">
        <v>157585.2614221881</v>
      </c>
      <c r="AE72" t="n">
        <v>215615.1068488152</v>
      </c>
      <c r="AF72" t="n">
        <v>6.584901277182468e-06</v>
      </c>
      <c r="AG72" t="n">
        <v>4.210069444444445</v>
      </c>
      <c r="AH72" t="n">
        <v>195037.1036689291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6.8747</v>
      </c>
      <c r="E73" t="n">
        <v>14.55</v>
      </c>
      <c r="F73" t="n">
        <v>11.7</v>
      </c>
      <c r="G73" t="n">
        <v>100.26</v>
      </c>
      <c r="H73" t="n">
        <v>1.43</v>
      </c>
      <c r="I73" t="n">
        <v>7</v>
      </c>
      <c r="J73" t="n">
        <v>233.19</v>
      </c>
      <c r="K73" t="n">
        <v>55.27</v>
      </c>
      <c r="L73" t="n">
        <v>18.75</v>
      </c>
      <c r="M73" t="n">
        <v>5</v>
      </c>
      <c r="N73" t="n">
        <v>54.17</v>
      </c>
      <c r="O73" t="n">
        <v>28993.92</v>
      </c>
      <c r="P73" t="n">
        <v>141.03</v>
      </c>
      <c r="Q73" t="n">
        <v>460.72</v>
      </c>
      <c r="R73" t="n">
        <v>45.8</v>
      </c>
      <c r="S73" t="n">
        <v>32.19</v>
      </c>
      <c r="T73" t="n">
        <v>2909.43</v>
      </c>
      <c r="U73" t="n">
        <v>0.7</v>
      </c>
      <c r="V73" t="n">
        <v>0.76</v>
      </c>
      <c r="W73" t="n">
        <v>1.46</v>
      </c>
      <c r="X73" t="n">
        <v>0.16</v>
      </c>
      <c r="Y73" t="n">
        <v>1</v>
      </c>
      <c r="Z73" t="n">
        <v>10</v>
      </c>
      <c r="AA73" t="n">
        <v>157.413221755781</v>
      </c>
      <c r="AB73" t="n">
        <v>215.3797145873827</v>
      </c>
      <c r="AC73" t="n">
        <v>194.8241769145525</v>
      </c>
      <c r="AD73" t="n">
        <v>157413.221755781</v>
      </c>
      <c r="AE73" t="n">
        <v>215379.7145873827</v>
      </c>
      <c r="AF73" t="n">
        <v>6.586530017495462e-06</v>
      </c>
      <c r="AG73" t="n">
        <v>4.210069444444445</v>
      </c>
      <c r="AH73" t="n">
        <v>194824.1769145525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6.8732</v>
      </c>
      <c r="E74" t="n">
        <v>14.55</v>
      </c>
      <c r="F74" t="n">
        <v>11.7</v>
      </c>
      <c r="G74" t="n">
        <v>100.29</v>
      </c>
      <c r="H74" t="n">
        <v>1.45</v>
      </c>
      <c r="I74" t="n">
        <v>7</v>
      </c>
      <c r="J74" t="n">
        <v>233.62</v>
      </c>
      <c r="K74" t="n">
        <v>55.27</v>
      </c>
      <c r="L74" t="n">
        <v>19</v>
      </c>
      <c r="M74" t="n">
        <v>5</v>
      </c>
      <c r="N74" t="n">
        <v>54.34</v>
      </c>
      <c r="O74" t="n">
        <v>29046.73</v>
      </c>
      <c r="P74" t="n">
        <v>140.37</v>
      </c>
      <c r="Q74" t="n">
        <v>460.69</v>
      </c>
      <c r="R74" t="n">
        <v>45.87</v>
      </c>
      <c r="S74" t="n">
        <v>32.19</v>
      </c>
      <c r="T74" t="n">
        <v>2943.95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157.1961477458835</v>
      </c>
      <c r="AB74" t="n">
        <v>215.0827043504117</v>
      </c>
      <c r="AC74" t="n">
        <v>194.5555129177414</v>
      </c>
      <c r="AD74" t="n">
        <v>157196.1477458835</v>
      </c>
      <c r="AE74" t="n">
        <v>215082.7043504117</v>
      </c>
      <c r="AF74" t="n">
        <v>6.585092893689879e-06</v>
      </c>
      <c r="AG74" t="n">
        <v>4.210069444444445</v>
      </c>
      <c r="AH74" t="n">
        <v>194555.5129177414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6.874</v>
      </c>
      <c r="E75" t="n">
        <v>14.55</v>
      </c>
      <c r="F75" t="n">
        <v>11.7</v>
      </c>
      <c r="G75" t="n">
        <v>100.28</v>
      </c>
      <c r="H75" t="n">
        <v>1.46</v>
      </c>
      <c r="I75" t="n">
        <v>7</v>
      </c>
      <c r="J75" t="n">
        <v>234.04</v>
      </c>
      <c r="K75" t="n">
        <v>55.27</v>
      </c>
      <c r="L75" t="n">
        <v>19.25</v>
      </c>
      <c r="M75" t="n">
        <v>5</v>
      </c>
      <c r="N75" t="n">
        <v>54.52</v>
      </c>
      <c r="O75" t="n">
        <v>29099.59</v>
      </c>
      <c r="P75" t="n">
        <v>139.43</v>
      </c>
      <c r="Q75" t="n">
        <v>460.7</v>
      </c>
      <c r="R75" t="n">
        <v>45.87</v>
      </c>
      <c r="S75" t="n">
        <v>32.19</v>
      </c>
      <c r="T75" t="n">
        <v>2943.2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156.857336247904</v>
      </c>
      <c r="AB75" t="n">
        <v>214.619127511568</v>
      </c>
      <c r="AC75" t="n">
        <v>194.1361792017626</v>
      </c>
      <c r="AD75" t="n">
        <v>156857.3362479041</v>
      </c>
      <c r="AE75" t="n">
        <v>214619.127511568</v>
      </c>
      <c r="AF75" t="n">
        <v>6.585859359719524e-06</v>
      </c>
      <c r="AG75" t="n">
        <v>4.210069444444445</v>
      </c>
      <c r="AH75" t="n">
        <v>194136.1792017627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6.8698</v>
      </c>
      <c r="E76" t="n">
        <v>14.56</v>
      </c>
      <c r="F76" t="n">
        <v>11.71</v>
      </c>
      <c r="G76" t="n">
        <v>100.35</v>
      </c>
      <c r="H76" t="n">
        <v>1.48</v>
      </c>
      <c r="I76" t="n">
        <v>7</v>
      </c>
      <c r="J76" t="n">
        <v>234.47</v>
      </c>
      <c r="K76" t="n">
        <v>55.27</v>
      </c>
      <c r="L76" t="n">
        <v>19.5</v>
      </c>
      <c r="M76" t="n">
        <v>5</v>
      </c>
      <c r="N76" t="n">
        <v>54.7</v>
      </c>
      <c r="O76" t="n">
        <v>29152.52</v>
      </c>
      <c r="P76" t="n">
        <v>139.05</v>
      </c>
      <c r="Q76" t="n">
        <v>460.69</v>
      </c>
      <c r="R76" t="n">
        <v>46.16</v>
      </c>
      <c r="S76" t="n">
        <v>32.19</v>
      </c>
      <c r="T76" t="n">
        <v>3085.24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156.7827697035758</v>
      </c>
      <c r="AB76" t="n">
        <v>214.5171022759744</v>
      </c>
      <c r="AC76" t="n">
        <v>194.0438911114608</v>
      </c>
      <c r="AD76" t="n">
        <v>156782.7697035758</v>
      </c>
      <c r="AE76" t="n">
        <v>214517.1022759744</v>
      </c>
      <c r="AF76" t="n">
        <v>6.581835413063891e-06</v>
      </c>
      <c r="AG76" t="n">
        <v>4.212962962962963</v>
      </c>
      <c r="AH76" t="n">
        <v>194043.8911114608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6.9086</v>
      </c>
      <c r="E77" t="n">
        <v>14.47</v>
      </c>
      <c r="F77" t="n">
        <v>11.67</v>
      </c>
      <c r="G77" t="n">
        <v>116.67</v>
      </c>
      <c r="H77" t="n">
        <v>1.49</v>
      </c>
      <c r="I77" t="n">
        <v>6</v>
      </c>
      <c r="J77" t="n">
        <v>234.9</v>
      </c>
      <c r="K77" t="n">
        <v>55.27</v>
      </c>
      <c r="L77" t="n">
        <v>19.75</v>
      </c>
      <c r="M77" t="n">
        <v>4</v>
      </c>
      <c r="N77" t="n">
        <v>54.88</v>
      </c>
      <c r="O77" t="n">
        <v>29205.51</v>
      </c>
      <c r="P77" t="n">
        <v>137.24</v>
      </c>
      <c r="Q77" t="n">
        <v>460.69</v>
      </c>
      <c r="R77" t="n">
        <v>44.88</v>
      </c>
      <c r="S77" t="n">
        <v>32.19</v>
      </c>
      <c r="T77" t="n">
        <v>2454.79</v>
      </c>
      <c r="U77" t="n">
        <v>0.72</v>
      </c>
      <c r="V77" t="n">
        <v>0.77</v>
      </c>
      <c r="W77" t="n">
        <v>1.45</v>
      </c>
      <c r="X77" t="n">
        <v>0.13</v>
      </c>
      <c r="Y77" t="n">
        <v>1</v>
      </c>
      <c r="Z77" t="n">
        <v>10</v>
      </c>
      <c r="AA77" t="n">
        <v>155.6942862385978</v>
      </c>
      <c r="AB77" t="n">
        <v>213.0277911786908</v>
      </c>
      <c r="AC77" t="n">
        <v>192.6967177750402</v>
      </c>
      <c r="AD77" t="n">
        <v>155694.2862385978</v>
      </c>
      <c r="AE77" t="n">
        <v>213027.7911786908</v>
      </c>
      <c r="AF77" t="n">
        <v>6.619009015501644e-06</v>
      </c>
      <c r="AG77" t="n">
        <v>4.186921296296297</v>
      </c>
      <c r="AH77" t="n">
        <v>192696.7177750402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6.9083</v>
      </c>
      <c r="E78" t="n">
        <v>14.48</v>
      </c>
      <c r="F78" t="n">
        <v>11.67</v>
      </c>
      <c r="G78" t="n">
        <v>116.67</v>
      </c>
      <c r="H78" t="n">
        <v>1.51</v>
      </c>
      <c r="I78" t="n">
        <v>6</v>
      </c>
      <c r="J78" t="n">
        <v>235.33</v>
      </c>
      <c r="K78" t="n">
        <v>55.27</v>
      </c>
      <c r="L78" t="n">
        <v>20</v>
      </c>
      <c r="M78" t="n">
        <v>4</v>
      </c>
      <c r="N78" t="n">
        <v>55.06</v>
      </c>
      <c r="O78" t="n">
        <v>29258.57</v>
      </c>
      <c r="P78" t="n">
        <v>137.25</v>
      </c>
      <c r="Q78" t="n">
        <v>460.7</v>
      </c>
      <c r="R78" t="n">
        <v>44.87</v>
      </c>
      <c r="S78" t="n">
        <v>32.19</v>
      </c>
      <c r="T78" t="n">
        <v>2445.21</v>
      </c>
      <c r="U78" t="n">
        <v>0.72</v>
      </c>
      <c r="V78" t="n">
        <v>0.77</v>
      </c>
      <c r="W78" t="n">
        <v>1.45</v>
      </c>
      <c r="X78" t="n">
        <v>0.13</v>
      </c>
      <c r="Y78" t="n">
        <v>1</v>
      </c>
      <c r="Z78" t="n">
        <v>10</v>
      </c>
      <c r="AA78" t="n">
        <v>155.7007326514867</v>
      </c>
      <c r="AB78" t="n">
        <v>213.0366114452011</v>
      </c>
      <c r="AC78" t="n">
        <v>192.7046962476941</v>
      </c>
      <c r="AD78" t="n">
        <v>155700.7326514867</v>
      </c>
      <c r="AE78" t="n">
        <v>213036.6114452012</v>
      </c>
      <c r="AF78" t="n">
        <v>6.618721590740527e-06</v>
      </c>
      <c r="AG78" t="n">
        <v>4.189814814814815</v>
      </c>
      <c r="AH78" t="n">
        <v>192704.6962476941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6.9052</v>
      </c>
      <c r="E79" t="n">
        <v>14.48</v>
      </c>
      <c r="F79" t="n">
        <v>11.67</v>
      </c>
      <c r="G79" t="n">
        <v>116.74</v>
      </c>
      <c r="H79" t="n">
        <v>1.53</v>
      </c>
      <c r="I79" t="n">
        <v>6</v>
      </c>
      <c r="J79" t="n">
        <v>235.76</v>
      </c>
      <c r="K79" t="n">
        <v>55.27</v>
      </c>
      <c r="L79" t="n">
        <v>20.25</v>
      </c>
      <c r="M79" t="n">
        <v>4</v>
      </c>
      <c r="N79" t="n">
        <v>55.24</v>
      </c>
      <c r="O79" t="n">
        <v>29311.69</v>
      </c>
      <c r="P79" t="n">
        <v>137.39</v>
      </c>
      <c r="Q79" t="n">
        <v>460.69</v>
      </c>
      <c r="R79" t="n">
        <v>45.03</v>
      </c>
      <c r="S79" t="n">
        <v>32.19</v>
      </c>
      <c r="T79" t="n">
        <v>2527.96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  <c r="AA79" t="n">
        <v>155.7802214250844</v>
      </c>
      <c r="AB79" t="n">
        <v>213.1453714920347</v>
      </c>
      <c r="AC79" t="n">
        <v>192.8030763883036</v>
      </c>
      <c r="AD79" t="n">
        <v>155780.2214250844</v>
      </c>
      <c r="AE79" t="n">
        <v>213145.3714920347</v>
      </c>
      <c r="AF79" t="n">
        <v>6.615751534875655e-06</v>
      </c>
      <c r="AG79" t="n">
        <v>4.189814814814815</v>
      </c>
      <c r="AH79" t="n">
        <v>192803.0763883036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6.9069</v>
      </c>
      <c r="E80" t="n">
        <v>14.48</v>
      </c>
      <c r="F80" t="n">
        <v>11.67</v>
      </c>
      <c r="G80" t="n">
        <v>116.7</v>
      </c>
      <c r="H80" t="n">
        <v>1.54</v>
      </c>
      <c r="I80" t="n">
        <v>6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137.5</v>
      </c>
      <c r="Q80" t="n">
        <v>460.73</v>
      </c>
      <c r="R80" t="n">
        <v>44.92</v>
      </c>
      <c r="S80" t="n">
        <v>32.19</v>
      </c>
      <c r="T80" t="n">
        <v>2474.65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  <c r="AA80" t="n">
        <v>155.8020262886174</v>
      </c>
      <c r="AB80" t="n">
        <v>213.1752058682831</v>
      </c>
      <c r="AC80" t="n">
        <v>192.8300634135557</v>
      </c>
      <c r="AD80" t="n">
        <v>155802.0262886174</v>
      </c>
      <c r="AE80" t="n">
        <v>213175.2058682831</v>
      </c>
      <c r="AF80" t="n">
        <v>6.61738027518865e-06</v>
      </c>
      <c r="AG80" t="n">
        <v>4.189814814814815</v>
      </c>
      <c r="AH80" t="n">
        <v>192830.0634135557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6.9083</v>
      </c>
      <c r="E81" t="n">
        <v>14.48</v>
      </c>
      <c r="F81" t="n">
        <v>11.67</v>
      </c>
      <c r="G81" t="n">
        <v>116.67</v>
      </c>
      <c r="H81" t="n">
        <v>1.56</v>
      </c>
      <c r="I81" t="n">
        <v>6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137.34</v>
      </c>
      <c r="Q81" t="n">
        <v>460.74</v>
      </c>
      <c r="R81" t="n">
        <v>44.84</v>
      </c>
      <c r="S81" t="n">
        <v>32.19</v>
      </c>
      <c r="T81" t="n">
        <v>2431.39</v>
      </c>
      <c r="U81" t="n">
        <v>0.72</v>
      </c>
      <c r="V81" t="n">
        <v>0.77</v>
      </c>
      <c r="W81" t="n">
        <v>1.46</v>
      </c>
      <c r="X81" t="n">
        <v>0.13</v>
      </c>
      <c r="Y81" t="n">
        <v>1</v>
      </c>
      <c r="Z81" t="n">
        <v>10</v>
      </c>
      <c r="AA81" t="n">
        <v>155.7322423344302</v>
      </c>
      <c r="AB81" t="n">
        <v>213.0797243835135</v>
      </c>
      <c r="AC81" t="n">
        <v>192.7436945476833</v>
      </c>
      <c r="AD81" t="n">
        <v>155732.2423344302</v>
      </c>
      <c r="AE81" t="n">
        <v>213079.7243835134</v>
      </c>
      <c r="AF81" t="n">
        <v>6.618721590740527e-06</v>
      </c>
      <c r="AG81" t="n">
        <v>4.189814814814815</v>
      </c>
      <c r="AH81" t="n">
        <v>192743.6945476833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6.9049</v>
      </c>
      <c r="E82" t="n">
        <v>14.48</v>
      </c>
      <c r="F82" t="n">
        <v>11.67</v>
      </c>
      <c r="G82" t="n">
        <v>116.74</v>
      </c>
      <c r="H82" t="n">
        <v>1.58</v>
      </c>
      <c r="I82" t="n">
        <v>6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137.03</v>
      </c>
      <c r="Q82" t="n">
        <v>460.73</v>
      </c>
      <c r="R82" t="n">
        <v>44.99</v>
      </c>
      <c r="S82" t="n">
        <v>32.19</v>
      </c>
      <c r="T82" t="n">
        <v>2505.75</v>
      </c>
      <c r="U82" t="n">
        <v>0.72</v>
      </c>
      <c r="V82" t="n">
        <v>0.77</v>
      </c>
      <c r="W82" t="n">
        <v>1.46</v>
      </c>
      <c r="X82" t="n">
        <v>0.14</v>
      </c>
      <c r="Y82" t="n">
        <v>1</v>
      </c>
      <c r="Z82" t="n">
        <v>10</v>
      </c>
      <c r="AA82" t="n">
        <v>155.6570711523047</v>
      </c>
      <c r="AB82" t="n">
        <v>212.976871855811</v>
      </c>
      <c r="AC82" t="n">
        <v>192.6506581208703</v>
      </c>
      <c r="AD82" t="n">
        <v>155657.0711523047</v>
      </c>
      <c r="AE82" t="n">
        <v>212976.871855811</v>
      </c>
      <c r="AF82" t="n">
        <v>6.615464110114538e-06</v>
      </c>
      <c r="AG82" t="n">
        <v>4.189814814814815</v>
      </c>
      <c r="AH82" t="n">
        <v>192650.6581208703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6.9063</v>
      </c>
      <c r="E83" t="n">
        <v>14.48</v>
      </c>
      <c r="F83" t="n">
        <v>11.67</v>
      </c>
      <c r="G83" t="n">
        <v>116.71</v>
      </c>
      <c r="H83" t="n">
        <v>1.59</v>
      </c>
      <c r="I83" t="n">
        <v>6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136.86</v>
      </c>
      <c r="Q83" t="n">
        <v>460.73</v>
      </c>
      <c r="R83" t="n">
        <v>44.92</v>
      </c>
      <c r="S83" t="n">
        <v>32.19</v>
      </c>
      <c r="T83" t="n">
        <v>2472.14</v>
      </c>
      <c r="U83" t="n">
        <v>0.72</v>
      </c>
      <c r="V83" t="n">
        <v>0.77</v>
      </c>
      <c r="W83" t="n">
        <v>1.46</v>
      </c>
      <c r="X83" t="n">
        <v>0.14</v>
      </c>
      <c r="Y83" t="n">
        <v>1</v>
      </c>
      <c r="Z83" t="n">
        <v>10</v>
      </c>
      <c r="AA83" t="n">
        <v>155.5837942839323</v>
      </c>
      <c r="AB83" t="n">
        <v>212.8766112117566</v>
      </c>
      <c r="AC83" t="n">
        <v>192.5599662119677</v>
      </c>
      <c r="AD83" t="n">
        <v>155583.7942839323</v>
      </c>
      <c r="AE83" t="n">
        <v>212876.6112117566</v>
      </c>
      <c r="AF83" t="n">
        <v>6.616805425666416e-06</v>
      </c>
      <c r="AG83" t="n">
        <v>4.189814814814815</v>
      </c>
      <c r="AH83" t="n">
        <v>192559.9662119678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6.9061</v>
      </c>
      <c r="E84" t="n">
        <v>14.48</v>
      </c>
      <c r="F84" t="n">
        <v>11.67</v>
      </c>
      <c r="G84" t="n">
        <v>116.72</v>
      </c>
      <c r="H84" t="n">
        <v>1.61</v>
      </c>
      <c r="I84" t="n">
        <v>6</v>
      </c>
      <c r="J84" t="n">
        <v>237.93</v>
      </c>
      <c r="K84" t="n">
        <v>55.27</v>
      </c>
      <c r="L84" t="n">
        <v>21.5</v>
      </c>
      <c r="M84" t="n">
        <v>1</v>
      </c>
      <c r="N84" t="n">
        <v>56.15</v>
      </c>
      <c r="O84" t="n">
        <v>29578.26</v>
      </c>
      <c r="P84" t="n">
        <v>136.83</v>
      </c>
      <c r="Q84" t="n">
        <v>460.73</v>
      </c>
      <c r="R84" t="n">
        <v>44.95</v>
      </c>
      <c r="S84" t="n">
        <v>32.19</v>
      </c>
      <c r="T84" t="n">
        <v>2485.84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155.575248694064</v>
      </c>
      <c r="AB84" t="n">
        <v>212.8649187586939</v>
      </c>
      <c r="AC84" t="n">
        <v>192.5493896702149</v>
      </c>
      <c r="AD84" t="n">
        <v>155575.248694064</v>
      </c>
      <c r="AE84" t="n">
        <v>212864.9187586939</v>
      </c>
      <c r="AF84" t="n">
        <v>6.616613809159006e-06</v>
      </c>
      <c r="AG84" t="n">
        <v>4.189814814814815</v>
      </c>
      <c r="AH84" t="n">
        <v>192549.3896702149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6.904</v>
      </c>
      <c r="E85" t="n">
        <v>14.48</v>
      </c>
      <c r="F85" t="n">
        <v>11.68</v>
      </c>
      <c r="G85" t="n">
        <v>116.76</v>
      </c>
      <c r="H85" t="n">
        <v>1.62</v>
      </c>
      <c r="I85" t="n">
        <v>6</v>
      </c>
      <c r="J85" t="n">
        <v>238.36</v>
      </c>
      <c r="K85" t="n">
        <v>55.27</v>
      </c>
      <c r="L85" t="n">
        <v>21.75</v>
      </c>
      <c r="M85" t="n">
        <v>1</v>
      </c>
      <c r="N85" t="n">
        <v>56.34</v>
      </c>
      <c r="O85" t="n">
        <v>29631.77</v>
      </c>
      <c r="P85" t="n">
        <v>136.98</v>
      </c>
      <c r="Q85" t="n">
        <v>460.73</v>
      </c>
      <c r="R85" t="n">
        <v>45.04</v>
      </c>
      <c r="S85" t="n">
        <v>32.19</v>
      </c>
      <c r="T85" t="n">
        <v>2530.54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155.6653501768211</v>
      </c>
      <c r="AB85" t="n">
        <v>212.988199582399</v>
      </c>
      <c r="AC85" t="n">
        <v>192.6609047451313</v>
      </c>
      <c r="AD85" t="n">
        <v>155665.3501768211</v>
      </c>
      <c r="AE85" t="n">
        <v>212988.199582399</v>
      </c>
      <c r="AF85" t="n">
        <v>6.614601835831189e-06</v>
      </c>
      <c r="AG85" t="n">
        <v>4.189814814814815</v>
      </c>
      <c r="AH85" t="n">
        <v>192660.9047451314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6.9022</v>
      </c>
      <c r="E86" t="n">
        <v>14.49</v>
      </c>
      <c r="F86" t="n">
        <v>11.68</v>
      </c>
      <c r="G86" t="n">
        <v>116.8</v>
      </c>
      <c r="H86" t="n">
        <v>1.64</v>
      </c>
      <c r="I86" t="n">
        <v>6</v>
      </c>
      <c r="J86" t="n">
        <v>238.79</v>
      </c>
      <c r="K86" t="n">
        <v>55.27</v>
      </c>
      <c r="L86" t="n">
        <v>22</v>
      </c>
      <c r="M86" t="n">
        <v>1</v>
      </c>
      <c r="N86" t="n">
        <v>56.52</v>
      </c>
      <c r="O86" t="n">
        <v>29685.34</v>
      </c>
      <c r="P86" t="n">
        <v>137.19</v>
      </c>
      <c r="Q86" t="n">
        <v>460.73</v>
      </c>
      <c r="R86" t="n">
        <v>45.11</v>
      </c>
      <c r="S86" t="n">
        <v>32.19</v>
      </c>
      <c r="T86" t="n">
        <v>2568.72</v>
      </c>
      <c r="U86" t="n">
        <v>0.71</v>
      </c>
      <c r="V86" t="n">
        <v>0.77</v>
      </c>
      <c r="W86" t="n">
        <v>1.46</v>
      </c>
      <c r="X86" t="n">
        <v>0.15</v>
      </c>
      <c r="Y86" t="n">
        <v>1</v>
      </c>
      <c r="Z86" t="n">
        <v>10</v>
      </c>
      <c r="AA86" t="n">
        <v>155.7566178418917</v>
      </c>
      <c r="AB86" t="n">
        <v>213.1130760281938</v>
      </c>
      <c r="AC86" t="n">
        <v>192.7738631582047</v>
      </c>
      <c r="AD86" t="n">
        <v>155756.6178418917</v>
      </c>
      <c r="AE86" t="n">
        <v>213113.0760281938</v>
      </c>
      <c r="AF86" t="n">
        <v>6.612877287264489e-06</v>
      </c>
      <c r="AG86" t="n">
        <v>4.192708333333333</v>
      </c>
      <c r="AH86" t="n">
        <v>192773.8631582047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6.901</v>
      </c>
      <c r="E87" t="n">
        <v>14.49</v>
      </c>
      <c r="F87" t="n">
        <v>11.68</v>
      </c>
      <c r="G87" t="n">
        <v>116.83</v>
      </c>
      <c r="H87" t="n">
        <v>1.65</v>
      </c>
      <c r="I87" t="n">
        <v>6</v>
      </c>
      <c r="J87" t="n">
        <v>239.23</v>
      </c>
      <c r="K87" t="n">
        <v>55.27</v>
      </c>
      <c r="L87" t="n">
        <v>22.25</v>
      </c>
      <c r="M87" t="n">
        <v>1</v>
      </c>
      <c r="N87" t="n">
        <v>56.71</v>
      </c>
      <c r="O87" t="n">
        <v>29738.98</v>
      </c>
      <c r="P87" t="n">
        <v>137.26</v>
      </c>
      <c r="Q87" t="n">
        <v>460.73</v>
      </c>
      <c r="R87" t="n">
        <v>45.2</v>
      </c>
      <c r="S87" t="n">
        <v>32.19</v>
      </c>
      <c r="T87" t="n">
        <v>2614.93</v>
      </c>
      <c r="U87" t="n">
        <v>0.71</v>
      </c>
      <c r="V87" t="n">
        <v>0.76</v>
      </c>
      <c r="W87" t="n">
        <v>1.46</v>
      </c>
      <c r="X87" t="n">
        <v>0.15</v>
      </c>
      <c r="Y87" t="n">
        <v>1</v>
      </c>
      <c r="Z87" t="n">
        <v>10</v>
      </c>
      <c r="AA87" t="n">
        <v>155.7929559468224</v>
      </c>
      <c r="AB87" t="n">
        <v>213.162795426484</v>
      </c>
      <c r="AC87" t="n">
        <v>192.8188374069037</v>
      </c>
      <c r="AD87" t="n">
        <v>155792.9559468224</v>
      </c>
      <c r="AE87" t="n">
        <v>213162.795426484</v>
      </c>
      <c r="AF87" t="n">
        <v>6.611727588220022e-06</v>
      </c>
      <c r="AG87" t="n">
        <v>4.192708333333333</v>
      </c>
      <c r="AH87" t="n">
        <v>192818.8374069037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6.9006</v>
      </c>
      <c r="E88" t="n">
        <v>14.49</v>
      </c>
      <c r="F88" t="n">
        <v>11.68</v>
      </c>
      <c r="G88" t="n">
        <v>116.83</v>
      </c>
      <c r="H88" t="n">
        <v>1.67</v>
      </c>
      <c r="I88" t="n">
        <v>6</v>
      </c>
      <c r="J88" t="n">
        <v>239.66</v>
      </c>
      <c r="K88" t="n">
        <v>55.27</v>
      </c>
      <c r="L88" t="n">
        <v>22.5</v>
      </c>
      <c r="M88" t="n">
        <v>0</v>
      </c>
      <c r="N88" t="n">
        <v>56.89</v>
      </c>
      <c r="O88" t="n">
        <v>29792.69</v>
      </c>
      <c r="P88" t="n">
        <v>137.5</v>
      </c>
      <c r="Q88" t="n">
        <v>460.73</v>
      </c>
      <c r="R88" t="n">
        <v>45.23</v>
      </c>
      <c r="S88" t="n">
        <v>32.19</v>
      </c>
      <c r="T88" t="n">
        <v>2626.64</v>
      </c>
      <c r="U88" t="n">
        <v>0.71</v>
      </c>
      <c r="V88" t="n">
        <v>0.76</v>
      </c>
      <c r="W88" t="n">
        <v>1.46</v>
      </c>
      <c r="X88" t="n">
        <v>0.15</v>
      </c>
      <c r="Y88" t="n">
        <v>1</v>
      </c>
      <c r="Z88" t="n">
        <v>10</v>
      </c>
      <c r="AA88" t="n">
        <v>155.8810127453443</v>
      </c>
      <c r="AB88" t="n">
        <v>213.2832786230133</v>
      </c>
      <c r="AC88" t="n">
        <v>192.9278218562555</v>
      </c>
      <c r="AD88" t="n">
        <v>155881.0127453443</v>
      </c>
      <c r="AE88" t="n">
        <v>213283.2786230133</v>
      </c>
      <c r="AF88" t="n">
        <v>6.6113443552052e-06</v>
      </c>
      <c r="AG88" t="n">
        <v>4.192708333333333</v>
      </c>
      <c r="AH88" t="n">
        <v>192927.8218562555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5.051</v>
      </c>
      <c r="E2" t="n">
        <v>19.8</v>
      </c>
      <c r="F2" t="n">
        <v>14.8</v>
      </c>
      <c r="G2" t="n">
        <v>7.93</v>
      </c>
      <c r="H2" t="n">
        <v>0.14</v>
      </c>
      <c r="I2" t="n">
        <v>112</v>
      </c>
      <c r="J2" t="n">
        <v>124.63</v>
      </c>
      <c r="K2" t="n">
        <v>45</v>
      </c>
      <c r="L2" t="n">
        <v>1</v>
      </c>
      <c r="M2" t="n">
        <v>110</v>
      </c>
      <c r="N2" t="n">
        <v>18.64</v>
      </c>
      <c r="O2" t="n">
        <v>15605.44</v>
      </c>
      <c r="P2" t="n">
        <v>153.25</v>
      </c>
      <c r="Q2" t="n">
        <v>460.84</v>
      </c>
      <c r="R2" t="n">
        <v>147.36</v>
      </c>
      <c r="S2" t="n">
        <v>32.19</v>
      </c>
      <c r="T2" t="n">
        <v>53163.75</v>
      </c>
      <c r="U2" t="n">
        <v>0.22</v>
      </c>
      <c r="V2" t="n">
        <v>0.6</v>
      </c>
      <c r="W2" t="n">
        <v>1.62</v>
      </c>
      <c r="X2" t="n">
        <v>3.27</v>
      </c>
      <c r="Y2" t="n">
        <v>1</v>
      </c>
      <c r="Z2" t="n">
        <v>10</v>
      </c>
      <c r="AA2" t="n">
        <v>204.0822828886211</v>
      </c>
      <c r="AB2" t="n">
        <v>279.2343829229702</v>
      </c>
      <c r="AC2" t="n">
        <v>252.5846453248018</v>
      </c>
      <c r="AD2" t="n">
        <v>204082.2828886212</v>
      </c>
      <c r="AE2" t="n">
        <v>279234.3829229702</v>
      </c>
      <c r="AF2" t="n">
        <v>5.663955369845784e-06</v>
      </c>
      <c r="AG2" t="n">
        <v>5.729166666666667</v>
      </c>
      <c r="AH2" t="n">
        <v>252584.6453248018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5.4846</v>
      </c>
      <c r="E3" t="n">
        <v>18.23</v>
      </c>
      <c r="F3" t="n">
        <v>13.95</v>
      </c>
      <c r="G3" t="n">
        <v>9.970000000000001</v>
      </c>
      <c r="H3" t="n">
        <v>0.18</v>
      </c>
      <c r="I3" t="n">
        <v>84</v>
      </c>
      <c r="J3" t="n">
        <v>124.96</v>
      </c>
      <c r="K3" t="n">
        <v>45</v>
      </c>
      <c r="L3" t="n">
        <v>1.25</v>
      </c>
      <c r="M3" t="n">
        <v>82</v>
      </c>
      <c r="N3" t="n">
        <v>18.71</v>
      </c>
      <c r="O3" t="n">
        <v>15645.96</v>
      </c>
      <c r="P3" t="n">
        <v>143.73</v>
      </c>
      <c r="Q3" t="n">
        <v>460.81</v>
      </c>
      <c r="R3" t="n">
        <v>119.26</v>
      </c>
      <c r="S3" t="n">
        <v>32.19</v>
      </c>
      <c r="T3" t="n">
        <v>39252.35</v>
      </c>
      <c r="U3" t="n">
        <v>0.27</v>
      </c>
      <c r="V3" t="n">
        <v>0.64</v>
      </c>
      <c r="W3" t="n">
        <v>1.59</v>
      </c>
      <c r="X3" t="n">
        <v>2.42</v>
      </c>
      <c r="Y3" t="n">
        <v>1</v>
      </c>
      <c r="Z3" t="n">
        <v>10</v>
      </c>
      <c r="AA3" t="n">
        <v>179.2093263285514</v>
      </c>
      <c r="AB3" t="n">
        <v>245.2021064401013</v>
      </c>
      <c r="AC3" t="n">
        <v>221.800361544847</v>
      </c>
      <c r="AD3" t="n">
        <v>179209.3263285514</v>
      </c>
      <c r="AE3" t="n">
        <v>245202.1064401013</v>
      </c>
      <c r="AF3" t="n">
        <v>6.150174147981822e-06</v>
      </c>
      <c r="AG3" t="n">
        <v>5.27488425925926</v>
      </c>
      <c r="AH3" t="n">
        <v>221800.361544847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5.7823</v>
      </c>
      <c r="E4" t="n">
        <v>17.29</v>
      </c>
      <c r="F4" t="n">
        <v>13.45</v>
      </c>
      <c r="G4" t="n">
        <v>12.04</v>
      </c>
      <c r="H4" t="n">
        <v>0.21</v>
      </c>
      <c r="I4" t="n">
        <v>67</v>
      </c>
      <c r="J4" t="n">
        <v>125.29</v>
      </c>
      <c r="K4" t="n">
        <v>45</v>
      </c>
      <c r="L4" t="n">
        <v>1.5</v>
      </c>
      <c r="M4" t="n">
        <v>65</v>
      </c>
      <c r="N4" t="n">
        <v>18.79</v>
      </c>
      <c r="O4" t="n">
        <v>15686.51</v>
      </c>
      <c r="P4" t="n">
        <v>137.64</v>
      </c>
      <c r="Q4" t="n">
        <v>460.81</v>
      </c>
      <c r="R4" t="n">
        <v>102.93</v>
      </c>
      <c r="S4" t="n">
        <v>32.19</v>
      </c>
      <c r="T4" t="n">
        <v>31173.08</v>
      </c>
      <c r="U4" t="n">
        <v>0.31</v>
      </c>
      <c r="V4" t="n">
        <v>0.66</v>
      </c>
      <c r="W4" t="n">
        <v>1.55</v>
      </c>
      <c r="X4" t="n">
        <v>1.91</v>
      </c>
      <c r="Y4" t="n">
        <v>1</v>
      </c>
      <c r="Z4" t="n">
        <v>10</v>
      </c>
      <c r="AA4" t="n">
        <v>171.3674630698911</v>
      </c>
      <c r="AB4" t="n">
        <v>234.4725231710172</v>
      </c>
      <c r="AC4" t="n">
        <v>212.0947946438962</v>
      </c>
      <c r="AD4" t="n">
        <v>171367.4630698911</v>
      </c>
      <c r="AE4" t="n">
        <v>234472.5231710172</v>
      </c>
      <c r="AF4" t="n">
        <v>6.484001016642105e-06</v>
      </c>
      <c r="AG4" t="n">
        <v>5.002893518518518</v>
      </c>
      <c r="AH4" t="n">
        <v>212094.7946438962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5.992</v>
      </c>
      <c r="E5" t="n">
        <v>16.69</v>
      </c>
      <c r="F5" t="n">
        <v>13.13</v>
      </c>
      <c r="G5" t="n">
        <v>14.06</v>
      </c>
      <c r="H5" t="n">
        <v>0.25</v>
      </c>
      <c r="I5" t="n">
        <v>56</v>
      </c>
      <c r="J5" t="n">
        <v>125.62</v>
      </c>
      <c r="K5" t="n">
        <v>45</v>
      </c>
      <c r="L5" t="n">
        <v>1.75</v>
      </c>
      <c r="M5" t="n">
        <v>54</v>
      </c>
      <c r="N5" t="n">
        <v>18.87</v>
      </c>
      <c r="O5" t="n">
        <v>15727.09</v>
      </c>
      <c r="P5" t="n">
        <v>133.75</v>
      </c>
      <c r="Q5" t="n">
        <v>460.73</v>
      </c>
      <c r="R5" t="n">
        <v>92.17</v>
      </c>
      <c r="S5" t="n">
        <v>32.19</v>
      </c>
      <c r="T5" t="n">
        <v>25846.21</v>
      </c>
      <c r="U5" t="n">
        <v>0.35</v>
      </c>
      <c r="V5" t="n">
        <v>0.68</v>
      </c>
      <c r="W5" t="n">
        <v>1.54</v>
      </c>
      <c r="X5" t="n">
        <v>1.59</v>
      </c>
      <c r="Y5" t="n">
        <v>1</v>
      </c>
      <c r="Z5" t="n">
        <v>10</v>
      </c>
      <c r="AA5" t="n">
        <v>166.3523951423233</v>
      </c>
      <c r="AB5" t="n">
        <v>227.6106859833404</v>
      </c>
      <c r="AC5" t="n">
        <v>205.8878415667601</v>
      </c>
      <c r="AD5" t="n">
        <v>166352.3951423233</v>
      </c>
      <c r="AE5" t="n">
        <v>227610.6859833404</v>
      </c>
      <c r="AF5" t="n">
        <v>6.719148797488801e-06</v>
      </c>
      <c r="AG5" t="n">
        <v>4.829282407407407</v>
      </c>
      <c r="AH5" t="n">
        <v>205887.8415667601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6.1547</v>
      </c>
      <c r="E6" t="n">
        <v>16.25</v>
      </c>
      <c r="F6" t="n">
        <v>12.89</v>
      </c>
      <c r="G6" t="n">
        <v>16.11</v>
      </c>
      <c r="H6" t="n">
        <v>0.28</v>
      </c>
      <c r="I6" t="n">
        <v>48</v>
      </c>
      <c r="J6" t="n">
        <v>125.95</v>
      </c>
      <c r="K6" t="n">
        <v>45</v>
      </c>
      <c r="L6" t="n">
        <v>2</v>
      </c>
      <c r="M6" t="n">
        <v>46</v>
      </c>
      <c r="N6" t="n">
        <v>18.95</v>
      </c>
      <c r="O6" t="n">
        <v>15767.7</v>
      </c>
      <c r="P6" t="n">
        <v>130.51</v>
      </c>
      <c r="Q6" t="n">
        <v>460.72</v>
      </c>
      <c r="R6" t="n">
        <v>84.8</v>
      </c>
      <c r="S6" t="n">
        <v>32.19</v>
      </c>
      <c r="T6" t="n">
        <v>22201.27</v>
      </c>
      <c r="U6" t="n">
        <v>0.38</v>
      </c>
      <c r="V6" t="n">
        <v>0.6899999999999999</v>
      </c>
      <c r="W6" t="n">
        <v>1.52</v>
      </c>
      <c r="X6" t="n">
        <v>1.35</v>
      </c>
      <c r="Y6" t="n">
        <v>1</v>
      </c>
      <c r="Z6" t="n">
        <v>10</v>
      </c>
      <c r="AA6" t="n">
        <v>162.7465143543275</v>
      </c>
      <c r="AB6" t="n">
        <v>222.6769608089739</v>
      </c>
      <c r="AC6" t="n">
        <v>201.4249841985068</v>
      </c>
      <c r="AD6" t="n">
        <v>162746.5143543275</v>
      </c>
      <c r="AE6" t="n">
        <v>222676.9608089739</v>
      </c>
      <c r="AF6" t="n">
        <v>6.901592974616877e-06</v>
      </c>
      <c r="AG6" t="n">
        <v>4.701967592592593</v>
      </c>
      <c r="AH6" t="n">
        <v>201424.9841985068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6.2882</v>
      </c>
      <c r="E7" t="n">
        <v>15.9</v>
      </c>
      <c r="F7" t="n">
        <v>12.7</v>
      </c>
      <c r="G7" t="n">
        <v>18.14</v>
      </c>
      <c r="H7" t="n">
        <v>0.31</v>
      </c>
      <c r="I7" t="n">
        <v>42</v>
      </c>
      <c r="J7" t="n">
        <v>126.28</v>
      </c>
      <c r="K7" t="n">
        <v>45</v>
      </c>
      <c r="L7" t="n">
        <v>2.25</v>
      </c>
      <c r="M7" t="n">
        <v>40</v>
      </c>
      <c r="N7" t="n">
        <v>19.03</v>
      </c>
      <c r="O7" t="n">
        <v>15808.34</v>
      </c>
      <c r="P7" t="n">
        <v>127.87</v>
      </c>
      <c r="Q7" t="n">
        <v>460.75</v>
      </c>
      <c r="R7" t="n">
        <v>78.48</v>
      </c>
      <c r="S7" t="n">
        <v>32.19</v>
      </c>
      <c r="T7" t="n">
        <v>19074.58</v>
      </c>
      <c r="U7" t="n">
        <v>0.41</v>
      </c>
      <c r="V7" t="n">
        <v>0.7</v>
      </c>
      <c r="W7" t="n">
        <v>1.51</v>
      </c>
      <c r="X7" t="n">
        <v>1.16</v>
      </c>
      <c r="Y7" t="n">
        <v>1</v>
      </c>
      <c r="Z7" t="n">
        <v>10</v>
      </c>
      <c r="AA7" t="n">
        <v>148.8539405258926</v>
      </c>
      <c r="AB7" t="n">
        <v>203.6685283998176</v>
      </c>
      <c r="AC7" t="n">
        <v>184.2306898999719</v>
      </c>
      <c r="AD7" t="n">
        <v>148853.9405258926</v>
      </c>
      <c r="AE7" t="n">
        <v>203668.5283998176</v>
      </c>
      <c r="AF7" t="n">
        <v>7.05129363624317e-06</v>
      </c>
      <c r="AG7" t="n">
        <v>4.600694444444445</v>
      </c>
      <c r="AH7" t="n">
        <v>184230.6898999719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6.3658</v>
      </c>
      <c r="E8" t="n">
        <v>15.71</v>
      </c>
      <c r="F8" t="n">
        <v>12.61</v>
      </c>
      <c r="G8" t="n">
        <v>19.9</v>
      </c>
      <c r="H8" t="n">
        <v>0.35</v>
      </c>
      <c r="I8" t="n">
        <v>38</v>
      </c>
      <c r="J8" t="n">
        <v>126.61</v>
      </c>
      <c r="K8" t="n">
        <v>45</v>
      </c>
      <c r="L8" t="n">
        <v>2.5</v>
      </c>
      <c r="M8" t="n">
        <v>36</v>
      </c>
      <c r="N8" t="n">
        <v>19.11</v>
      </c>
      <c r="O8" t="n">
        <v>15849</v>
      </c>
      <c r="P8" t="n">
        <v>126.13</v>
      </c>
      <c r="Q8" t="n">
        <v>460.81</v>
      </c>
      <c r="R8" t="n">
        <v>75.34</v>
      </c>
      <c r="S8" t="n">
        <v>32.19</v>
      </c>
      <c r="T8" t="n">
        <v>17521.91</v>
      </c>
      <c r="U8" t="n">
        <v>0.43</v>
      </c>
      <c r="V8" t="n">
        <v>0.71</v>
      </c>
      <c r="W8" t="n">
        <v>1.51</v>
      </c>
      <c r="X8" t="n">
        <v>1.07</v>
      </c>
      <c r="Y8" t="n">
        <v>1</v>
      </c>
      <c r="Z8" t="n">
        <v>10</v>
      </c>
      <c r="AA8" t="n">
        <v>147.231198131788</v>
      </c>
      <c r="AB8" t="n">
        <v>201.448220665863</v>
      </c>
      <c r="AC8" t="n">
        <v>182.2222852199237</v>
      </c>
      <c r="AD8" t="n">
        <v>147231.198131788</v>
      </c>
      <c r="AE8" t="n">
        <v>201448.220665863</v>
      </c>
      <c r="AF8" t="n">
        <v>7.138310650042426e-06</v>
      </c>
      <c r="AG8" t="n">
        <v>4.545717592592593</v>
      </c>
      <c r="AH8" t="n">
        <v>182222.2852199237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6.4528</v>
      </c>
      <c r="E9" t="n">
        <v>15.5</v>
      </c>
      <c r="F9" t="n">
        <v>12.5</v>
      </c>
      <c r="G9" t="n">
        <v>22.05</v>
      </c>
      <c r="H9" t="n">
        <v>0.38</v>
      </c>
      <c r="I9" t="n">
        <v>34</v>
      </c>
      <c r="J9" t="n">
        <v>126.94</v>
      </c>
      <c r="K9" t="n">
        <v>45</v>
      </c>
      <c r="L9" t="n">
        <v>2.75</v>
      </c>
      <c r="M9" t="n">
        <v>32</v>
      </c>
      <c r="N9" t="n">
        <v>19.19</v>
      </c>
      <c r="O9" t="n">
        <v>15889.69</v>
      </c>
      <c r="P9" t="n">
        <v>124.33</v>
      </c>
      <c r="Q9" t="n">
        <v>460.74</v>
      </c>
      <c r="R9" t="n">
        <v>71.73999999999999</v>
      </c>
      <c r="S9" t="n">
        <v>32.19</v>
      </c>
      <c r="T9" t="n">
        <v>15742.79</v>
      </c>
      <c r="U9" t="n">
        <v>0.45</v>
      </c>
      <c r="V9" t="n">
        <v>0.72</v>
      </c>
      <c r="W9" t="n">
        <v>1.5</v>
      </c>
      <c r="X9" t="n">
        <v>0.96</v>
      </c>
      <c r="Y9" t="n">
        <v>1</v>
      </c>
      <c r="Z9" t="n">
        <v>10</v>
      </c>
      <c r="AA9" t="n">
        <v>145.3310427884727</v>
      </c>
      <c r="AB9" t="n">
        <v>198.8483442962029</v>
      </c>
      <c r="AC9" t="n">
        <v>179.8705374020338</v>
      </c>
      <c r="AD9" t="n">
        <v>145331.0427884727</v>
      </c>
      <c r="AE9" t="n">
        <v>198848.3442962029</v>
      </c>
      <c r="AF9" t="n">
        <v>7.235868384585403e-06</v>
      </c>
      <c r="AG9" t="n">
        <v>4.484953703703703</v>
      </c>
      <c r="AH9" t="n">
        <v>179870.5374020338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6.5229</v>
      </c>
      <c r="E10" t="n">
        <v>15.33</v>
      </c>
      <c r="F10" t="n">
        <v>12.41</v>
      </c>
      <c r="G10" t="n">
        <v>24.01</v>
      </c>
      <c r="H10" t="n">
        <v>0.42</v>
      </c>
      <c r="I10" t="n">
        <v>31</v>
      </c>
      <c r="J10" t="n">
        <v>127.27</v>
      </c>
      <c r="K10" t="n">
        <v>45</v>
      </c>
      <c r="L10" t="n">
        <v>3</v>
      </c>
      <c r="M10" t="n">
        <v>29</v>
      </c>
      <c r="N10" t="n">
        <v>19.27</v>
      </c>
      <c r="O10" t="n">
        <v>15930.42</v>
      </c>
      <c r="P10" t="n">
        <v>122.73</v>
      </c>
      <c r="Q10" t="n">
        <v>460.85</v>
      </c>
      <c r="R10" t="n">
        <v>68.7</v>
      </c>
      <c r="S10" t="n">
        <v>32.19</v>
      </c>
      <c r="T10" t="n">
        <v>14237.94</v>
      </c>
      <c r="U10" t="n">
        <v>0.47</v>
      </c>
      <c r="V10" t="n">
        <v>0.72</v>
      </c>
      <c r="W10" t="n">
        <v>1.5</v>
      </c>
      <c r="X10" t="n">
        <v>0.87</v>
      </c>
      <c r="Y10" t="n">
        <v>1</v>
      </c>
      <c r="Z10" t="n">
        <v>10</v>
      </c>
      <c r="AA10" t="n">
        <v>143.9135658216973</v>
      </c>
      <c r="AB10" t="n">
        <v>196.9088897755915</v>
      </c>
      <c r="AC10" t="n">
        <v>178.1161816988273</v>
      </c>
      <c r="AD10" t="n">
        <v>143913.5658216973</v>
      </c>
      <c r="AE10" t="n">
        <v>196908.8897755915</v>
      </c>
      <c r="AF10" t="n">
        <v>7.31447524885509e-06</v>
      </c>
      <c r="AG10" t="n">
        <v>4.435763888888889</v>
      </c>
      <c r="AH10" t="n">
        <v>178116.1816988273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6.607</v>
      </c>
      <c r="E11" t="n">
        <v>15.14</v>
      </c>
      <c r="F11" t="n">
        <v>12.29</v>
      </c>
      <c r="G11" t="n">
        <v>26.33</v>
      </c>
      <c r="H11" t="n">
        <v>0.45</v>
      </c>
      <c r="I11" t="n">
        <v>28</v>
      </c>
      <c r="J11" t="n">
        <v>127.6</v>
      </c>
      <c r="K11" t="n">
        <v>45</v>
      </c>
      <c r="L11" t="n">
        <v>3.25</v>
      </c>
      <c r="M11" t="n">
        <v>26</v>
      </c>
      <c r="N11" t="n">
        <v>19.35</v>
      </c>
      <c r="O11" t="n">
        <v>15971.17</v>
      </c>
      <c r="P11" t="n">
        <v>120.89</v>
      </c>
      <c r="Q11" t="n">
        <v>460.72</v>
      </c>
      <c r="R11" t="n">
        <v>64.97</v>
      </c>
      <c r="S11" t="n">
        <v>32.19</v>
      </c>
      <c r="T11" t="n">
        <v>12388.56</v>
      </c>
      <c r="U11" t="n">
        <v>0.5</v>
      </c>
      <c r="V11" t="n">
        <v>0.73</v>
      </c>
      <c r="W11" t="n">
        <v>1.49</v>
      </c>
      <c r="X11" t="n">
        <v>0.75</v>
      </c>
      <c r="Y11" t="n">
        <v>1</v>
      </c>
      <c r="Z11" t="n">
        <v>10</v>
      </c>
      <c r="AA11" t="n">
        <v>142.2648015312761</v>
      </c>
      <c r="AB11" t="n">
        <v>194.6529777350914</v>
      </c>
      <c r="AC11" t="n">
        <v>176.0755707372795</v>
      </c>
      <c r="AD11" t="n">
        <v>142264.8015312761</v>
      </c>
      <c r="AE11" t="n">
        <v>194652.9777350914</v>
      </c>
      <c r="AF11" t="n">
        <v>7.408781058913303e-06</v>
      </c>
      <c r="AG11" t="n">
        <v>4.380787037037037</v>
      </c>
      <c r="AH11" t="n">
        <v>176075.5707372795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6.6471</v>
      </c>
      <c r="E12" t="n">
        <v>15.04</v>
      </c>
      <c r="F12" t="n">
        <v>12.25</v>
      </c>
      <c r="G12" t="n">
        <v>28.26</v>
      </c>
      <c r="H12" t="n">
        <v>0.48</v>
      </c>
      <c r="I12" t="n">
        <v>26</v>
      </c>
      <c r="J12" t="n">
        <v>127.93</v>
      </c>
      <c r="K12" t="n">
        <v>45</v>
      </c>
      <c r="L12" t="n">
        <v>3.5</v>
      </c>
      <c r="M12" t="n">
        <v>24</v>
      </c>
      <c r="N12" t="n">
        <v>19.43</v>
      </c>
      <c r="O12" t="n">
        <v>16011.95</v>
      </c>
      <c r="P12" t="n">
        <v>119.71</v>
      </c>
      <c r="Q12" t="n">
        <v>460.72</v>
      </c>
      <c r="R12" t="n">
        <v>63.54</v>
      </c>
      <c r="S12" t="n">
        <v>32.19</v>
      </c>
      <c r="T12" t="n">
        <v>11682.51</v>
      </c>
      <c r="U12" t="n">
        <v>0.51</v>
      </c>
      <c r="V12" t="n">
        <v>0.73</v>
      </c>
      <c r="W12" t="n">
        <v>1.49</v>
      </c>
      <c r="X12" t="n">
        <v>0.71</v>
      </c>
      <c r="Y12" t="n">
        <v>1</v>
      </c>
      <c r="Z12" t="n">
        <v>10</v>
      </c>
      <c r="AA12" t="n">
        <v>141.407408249995</v>
      </c>
      <c r="AB12" t="n">
        <v>193.4798544221213</v>
      </c>
      <c r="AC12" t="n">
        <v>175.0144086668099</v>
      </c>
      <c r="AD12" t="n">
        <v>141407.408249995</v>
      </c>
      <c r="AE12" t="n">
        <v>193479.8544221213</v>
      </c>
      <c r="AF12" t="n">
        <v>7.453747325064722e-06</v>
      </c>
      <c r="AG12" t="n">
        <v>4.351851851851852</v>
      </c>
      <c r="AH12" t="n">
        <v>175014.4086668099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6.6946</v>
      </c>
      <c r="E13" t="n">
        <v>14.94</v>
      </c>
      <c r="F13" t="n">
        <v>12.19</v>
      </c>
      <c r="G13" t="n">
        <v>30.48</v>
      </c>
      <c r="H13" t="n">
        <v>0.52</v>
      </c>
      <c r="I13" t="n">
        <v>24</v>
      </c>
      <c r="J13" t="n">
        <v>128.26</v>
      </c>
      <c r="K13" t="n">
        <v>45</v>
      </c>
      <c r="L13" t="n">
        <v>3.75</v>
      </c>
      <c r="M13" t="n">
        <v>22</v>
      </c>
      <c r="N13" t="n">
        <v>19.51</v>
      </c>
      <c r="O13" t="n">
        <v>16052.76</v>
      </c>
      <c r="P13" t="n">
        <v>118.59</v>
      </c>
      <c r="Q13" t="n">
        <v>460.71</v>
      </c>
      <c r="R13" t="n">
        <v>61.93</v>
      </c>
      <c r="S13" t="n">
        <v>32.19</v>
      </c>
      <c r="T13" t="n">
        <v>10885.96</v>
      </c>
      <c r="U13" t="n">
        <v>0.52</v>
      </c>
      <c r="V13" t="n">
        <v>0.73</v>
      </c>
      <c r="W13" t="n">
        <v>1.49</v>
      </c>
      <c r="X13" t="n">
        <v>0.66</v>
      </c>
      <c r="Y13" t="n">
        <v>1</v>
      </c>
      <c r="Z13" t="n">
        <v>10</v>
      </c>
      <c r="AA13" t="n">
        <v>140.4878215793578</v>
      </c>
      <c r="AB13" t="n">
        <v>192.2216353700553</v>
      </c>
      <c r="AC13" t="n">
        <v>173.8762722751512</v>
      </c>
      <c r="AD13" t="n">
        <v>140487.8215793578</v>
      </c>
      <c r="AE13" t="n">
        <v>192221.6353700553</v>
      </c>
      <c r="AF13" t="n">
        <v>7.507011605418647e-06</v>
      </c>
      <c r="AG13" t="n">
        <v>4.322916666666667</v>
      </c>
      <c r="AH13" t="n">
        <v>173876.2722751512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6.71</v>
      </c>
      <c r="E14" t="n">
        <v>14.9</v>
      </c>
      <c r="F14" t="n">
        <v>12.18</v>
      </c>
      <c r="G14" t="n">
        <v>31.78</v>
      </c>
      <c r="H14" t="n">
        <v>0.55</v>
      </c>
      <c r="I14" t="n">
        <v>23</v>
      </c>
      <c r="J14" t="n">
        <v>128.59</v>
      </c>
      <c r="K14" t="n">
        <v>45</v>
      </c>
      <c r="L14" t="n">
        <v>4</v>
      </c>
      <c r="M14" t="n">
        <v>21</v>
      </c>
      <c r="N14" t="n">
        <v>19.59</v>
      </c>
      <c r="O14" t="n">
        <v>16093.6</v>
      </c>
      <c r="P14" t="n">
        <v>117.67</v>
      </c>
      <c r="Q14" t="n">
        <v>460.69</v>
      </c>
      <c r="R14" t="n">
        <v>61.39</v>
      </c>
      <c r="S14" t="n">
        <v>32.19</v>
      </c>
      <c r="T14" t="n">
        <v>10621.59</v>
      </c>
      <c r="U14" t="n">
        <v>0.52</v>
      </c>
      <c r="V14" t="n">
        <v>0.73</v>
      </c>
      <c r="W14" t="n">
        <v>1.49</v>
      </c>
      <c r="X14" t="n">
        <v>0.65</v>
      </c>
      <c r="Y14" t="n">
        <v>1</v>
      </c>
      <c r="Z14" t="n">
        <v>10</v>
      </c>
      <c r="AA14" t="n">
        <v>140.0049063660294</v>
      </c>
      <c r="AB14" t="n">
        <v>191.5608894704641</v>
      </c>
      <c r="AC14" t="n">
        <v>173.2785870368541</v>
      </c>
      <c r="AD14" t="n">
        <v>140004.9063660293</v>
      </c>
      <c r="AE14" t="n">
        <v>191560.8894704641</v>
      </c>
      <c r="AF14" t="n">
        <v>7.524280445786025e-06</v>
      </c>
      <c r="AG14" t="n">
        <v>4.311342592592593</v>
      </c>
      <c r="AH14" t="n">
        <v>173278.5870368541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6.7653</v>
      </c>
      <c r="E15" t="n">
        <v>14.78</v>
      </c>
      <c r="F15" t="n">
        <v>12.11</v>
      </c>
      <c r="G15" t="n">
        <v>34.61</v>
      </c>
      <c r="H15" t="n">
        <v>0.58</v>
      </c>
      <c r="I15" t="n">
        <v>21</v>
      </c>
      <c r="J15" t="n">
        <v>128.92</v>
      </c>
      <c r="K15" t="n">
        <v>45</v>
      </c>
      <c r="L15" t="n">
        <v>4.25</v>
      </c>
      <c r="M15" t="n">
        <v>19</v>
      </c>
      <c r="N15" t="n">
        <v>19.68</v>
      </c>
      <c r="O15" t="n">
        <v>16134.46</v>
      </c>
      <c r="P15" t="n">
        <v>116.05</v>
      </c>
      <c r="Q15" t="n">
        <v>460.76</v>
      </c>
      <c r="R15" t="n">
        <v>59.32</v>
      </c>
      <c r="S15" t="n">
        <v>32.19</v>
      </c>
      <c r="T15" t="n">
        <v>9599.860000000001</v>
      </c>
      <c r="U15" t="n">
        <v>0.54</v>
      </c>
      <c r="V15" t="n">
        <v>0.74</v>
      </c>
      <c r="W15" t="n">
        <v>1.48</v>
      </c>
      <c r="X15" t="n">
        <v>0.58</v>
      </c>
      <c r="Y15" t="n">
        <v>1</v>
      </c>
      <c r="Z15" t="n">
        <v>10</v>
      </c>
      <c r="AA15" t="n">
        <v>138.8437600204819</v>
      </c>
      <c r="AB15" t="n">
        <v>189.9721578143256</v>
      </c>
      <c r="AC15" t="n">
        <v>171.841481700178</v>
      </c>
      <c r="AD15" t="n">
        <v>138843.7600204819</v>
      </c>
      <c r="AE15" t="n">
        <v>189972.1578143256</v>
      </c>
      <c r="AF15" t="n">
        <v>7.586291281650699e-06</v>
      </c>
      <c r="AG15" t="n">
        <v>4.27662037037037</v>
      </c>
      <c r="AH15" t="n">
        <v>171841.481700178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6.7886</v>
      </c>
      <c r="E16" t="n">
        <v>14.73</v>
      </c>
      <c r="F16" t="n">
        <v>12.09</v>
      </c>
      <c r="G16" t="n">
        <v>36.26</v>
      </c>
      <c r="H16" t="n">
        <v>0.62</v>
      </c>
      <c r="I16" t="n">
        <v>20</v>
      </c>
      <c r="J16" t="n">
        <v>129.25</v>
      </c>
      <c r="K16" t="n">
        <v>45</v>
      </c>
      <c r="L16" t="n">
        <v>4.5</v>
      </c>
      <c r="M16" t="n">
        <v>18</v>
      </c>
      <c r="N16" t="n">
        <v>19.76</v>
      </c>
      <c r="O16" t="n">
        <v>16175.36</v>
      </c>
      <c r="P16" t="n">
        <v>114.96</v>
      </c>
      <c r="Q16" t="n">
        <v>460.69</v>
      </c>
      <c r="R16" t="n">
        <v>58.52</v>
      </c>
      <c r="S16" t="n">
        <v>32.19</v>
      </c>
      <c r="T16" t="n">
        <v>9202.23</v>
      </c>
      <c r="U16" t="n">
        <v>0.55</v>
      </c>
      <c r="V16" t="n">
        <v>0.74</v>
      </c>
      <c r="W16" t="n">
        <v>1.48</v>
      </c>
      <c r="X16" t="n">
        <v>0.55</v>
      </c>
      <c r="Y16" t="n">
        <v>1</v>
      </c>
      <c r="Z16" t="n">
        <v>10</v>
      </c>
      <c r="AA16" t="n">
        <v>138.228094030771</v>
      </c>
      <c r="AB16" t="n">
        <v>189.129776445937</v>
      </c>
      <c r="AC16" t="n">
        <v>171.0794960272985</v>
      </c>
      <c r="AD16" t="n">
        <v>138228.094030771</v>
      </c>
      <c r="AE16" t="n">
        <v>189129.776445937</v>
      </c>
      <c r="AF16" t="n">
        <v>7.612418812855886e-06</v>
      </c>
      <c r="AG16" t="n">
        <v>4.262152777777778</v>
      </c>
      <c r="AH16" t="n">
        <v>171079.4960272985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6.8147</v>
      </c>
      <c r="E17" t="n">
        <v>14.67</v>
      </c>
      <c r="F17" t="n">
        <v>12.06</v>
      </c>
      <c r="G17" t="n">
        <v>38.07</v>
      </c>
      <c r="H17" t="n">
        <v>0.65</v>
      </c>
      <c r="I17" t="n">
        <v>19</v>
      </c>
      <c r="J17" t="n">
        <v>129.59</v>
      </c>
      <c r="K17" t="n">
        <v>45</v>
      </c>
      <c r="L17" t="n">
        <v>4.75</v>
      </c>
      <c r="M17" t="n">
        <v>17</v>
      </c>
      <c r="N17" t="n">
        <v>19.84</v>
      </c>
      <c r="O17" t="n">
        <v>16216.29</v>
      </c>
      <c r="P17" t="n">
        <v>114.05</v>
      </c>
      <c r="Q17" t="n">
        <v>460.69</v>
      </c>
      <c r="R17" t="n">
        <v>57.47</v>
      </c>
      <c r="S17" t="n">
        <v>32.19</v>
      </c>
      <c r="T17" t="n">
        <v>8682.209999999999</v>
      </c>
      <c r="U17" t="n">
        <v>0.5600000000000001</v>
      </c>
      <c r="V17" t="n">
        <v>0.74</v>
      </c>
      <c r="W17" t="n">
        <v>1.48</v>
      </c>
      <c r="X17" t="n">
        <v>0.52</v>
      </c>
      <c r="Y17" t="n">
        <v>1</v>
      </c>
      <c r="Z17" t="n">
        <v>10</v>
      </c>
      <c r="AA17" t="n">
        <v>137.6434018758307</v>
      </c>
      <c r="AB17" t="n">
        <v>188.3297748447507</v>
      </c>
      <c r="AC17" t="n">
        <v>170.3558454561199</v>
      </c>
      <c r="AD17" t="n">
        <v>137643.4018758307</v>
      </c>
      <c r="AE17" t="n">
        <v>188329.7748447507</v>
      </c>
      <c r="AF17" t="n">
        <v>7.641686133218781e-06</v>
      </c>
      <c r="AG17" t="n">
        <v>4.244791666666667</v>
      </c>
      <c r="AH17" t="n">
        <v>170355.8454561199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6.8412</v>
      </c>
      <c r="E18" t="n">
        <v>14.62</v>
      </c>
      <c r="F18" t="n">
        <v>12.03</v>
      </c>
      <c r="G18" t="n">
        <v>40.08</v>
      </c>
      <c r="H18" t="n">
        <v>0.68</v>
      </c>
      <c r="I18" t="n">
        <v>18</v>
      </c>
      <c r="J18" t="n">
        <v>129.92</v>
      </c>
      <c r="K18" t="n">
        <v>45</v>
      </c>
      <c r="L18" t="n">
        <v>5</v>
      </c>
      <c r="M18" t="n">
        <v>16</v>
      </c>
      <c r="N18" t="n">
        <v>19.92</v>
      </c>
      <c r="O18" t="n">
        <v>16257.24</v>
      </c>
      <c r="P18" t="n">
        <v>112.53</v>
      </c>
      <c r="Q18" t="n">
        <v>460.75</v>
      </c>
      <c r="R18" t="n">
        <v>56.43</v>
      </c>
      <c r="S18" t="n">
        <v>32.19</v>
      </c>
      <c r="T18" t="n">
        <v>8165.34</v>
      </c>
      <c r="U18" t="n">
        <v>0.57</v>
      </c>
      <c r="V18" t="n">
        <v>0.74</v>
      </c>
      <c r="W18" t="n">
        <v>1.48</v>
      </c>
      <c r="X18" t="n">
        <v>0.49</v>
      </c>
      <c r="Y18" t="n">
        <v>1</v>
      </c>
      <c r="Z18" t="n">
        <v>10</v>
      </c>
      <c r="AA18" t="n">
        <v>136.8442115018781</v>
      </c>
      <c r="AB18" t="n">
        <v>187.2362873173183</v>
      </c>
      <c r="AC18" t="n">
        <v>169.3667188435859</v>
      </c>
      <c r="AD18" t="n">
        <v>136844.2115018781</v>
      </c>
      <c r="AE18" t="n">
        <v>187236.2873173183</v>
      </c>
      <c r="AF18" t="n">
        <v>7.671401994889918e-06</v>
      </c>
      <c r="AG18" t="n">
        <v>4.230324074074074</v>
      </c>
      <c r="AH18" t="n">
        <v>169366.7188435859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6.8632</v>
      </c>
      <c r="E19" t="n">
        <v>14.57</v>
      </c>
      <c r="F19" t="n">
        <v>12</v>
      </c>
      <c r="G19" t="n">
        <v>42.37</v>
      </c>
      <c r="H19" t="n">
        <v>0.71</v>
      </c>
      <c r="I19" t="n">
        <v>17</v>
      </c>
      <c r="J19" t="n">
        <v>130.25</v>
      </c>
      <c r="K19" t="n">
        <v>45</v>
      </c>
      <c r="L19" t="n">
        <v>5.25</v>
      </c>
      <c r="M19" t="n">
        <v>15</v>
      </c>
      <c r="N19" t="n">
        <v>20</v>
      </c>
      <c r="O19" t="n">
        <v>16298.23</v>
      </c>
      <c r="P19" t="n">
        <v>111.84</v>
      </c>
      <c r="Q19" t="n">
        <v>460.7</v>
      </c>
      <c r="R19" t="n">
        <v>55.8</v>
      </c>
      <c r="S19" t="n">
        <v>32.19</v>
      </c>
      <c r="T19" t="n">
        <v>7859.71</v>
      </c>
      <c r="U19" t="n">
        <v>0.58</v>
      </c>
      <c r="V19" t="n">
        <v>0.74</v>
      </c>
      <c r="W19" t="n">
        <v>1.48</v>
      </c>
      <c r="X19" t="n">
        <v>0.47</v>
      </c>
      <c r="Y19" t="n">
        <v>1</v>
      </c>
      <c r="Z19" t="n">
        <v>10</v>
      </c>
      <c r="AA19" t="n">
        <v>136.3800243418806</v>
      </c>
      <c r="AB19" t="n">
        <v>186.6011659665179</v>
      </c>
      <c r="AC19" t="n">
        <v>168.7922125831073</v>
      </c>
      <c r="AD19" t="n">
        <v>136380.0243418806</v>
      </c>
      <c r="AE19" t="n">
        <v>186601.1659665179</v>
      </c>
      <c r="AF19" t="n">
        <v>7.696071766843315e-06</v>
      </c>
      <c r="AG19" t="n">
        <v>4.215856481481482</v>
      </c>
      <c r="AH19" t="n">
        <v>168792.2125831073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6.8915</v>
      </c>
      <c r="E20" t="n">
        <v>14.51</v>
      </c>
      <c r="F20" t="n">
        <v>11.97</v>
      </c>
      <c r="G20" t="n">
        <v>44.89</v>
      </c>
      <c r="H20" t="n">
        <v>0.74</v>
      </c>
      <c r="I20" t="n">
        <v>16</v>
      </c>
      <c r="J20" t="n">
        <v>130.58</v>
      </c>
      <c r="K20" t="n">
        <v>45</v>
      </c>
      <c r="L20" t="n">
        <v>5.5</v>
      </c>
      <c r="M20" t="n">
        <v>14</v>
      </c>
      <c r="N20" t="n">
        <v>20.09</v>
      </c>
      <c r="O20" t="n">
        <v>16339.24</v>
      </c>
      <c r="P20" t="n">
        <v>110.82</v>
      </c>
      <c r="Q20" t="n">
        <v>460.74</v>
      </c>
      <c r="R20" t="n">
        <v>54.76</v>
      </c>
      <c r="S20" t="n">
        <v>32.19</v>
      </c>
      <c r="T20" t="n">
        <v>7343.33</v>
      </c>
      <c r="U20" t="n">
        <v>0.59</v>
      </c>
      <c r="V20" t="n">
        <v>0.75</v>
      </c>
      <c r="W20" t="n">
        <v>1.47</v>
      </c>
      <c r="X20" t="n">
        <v>0.44</v>
      </c>
      <c r="Y20" t="n">
        <v>1</v>
      </c>
      <c r="Z20" t="n">
        <v>10</v>
      </c>
      <c r="AA20" t="n">
        <v>135.752444841184</v>
      </c>
      <c r="AB20" t="n">
        <v>185.7424840068117</v>
      </c>
      <c r="AC20" t="n">
        <v>168.0154820244675</v>
      </c>
      <c r="AD20" t="n">
        <v>135752.444841184</v>
      </c>
      <c r="AE20" t="n">
        <v>185742.4840068117</v>
      </c>
      <c r="AF20" t="n">
        <v>7.727806064401549e-06</v>
      </c>
      <c r="AG20" t="n">
        <v>4.19849537037037</v>
      </c>
      <c r="AH20" t="n">
        <v>168015.4820244675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6.9252</v>
      </c>
      <c r="E21" t="n">
        <v>14.44</v>
      </c>
      <c r="F21" t="n">
        <v>11.92</v>
      </c>
      <c r="G21" t="n">
        <v>47.7</v>
      </c>
      <c r="H21" t="n">
        <v>0.78</v>
      </c>
      <c r="I21" t="n">
        <v>15</v>
      </c>
      <c r="J21" t="n">
        <v>130.92</v>
      </c>
      <c r="K21" t="n">
        <v>45</v>
      </c>
      <c r="L21" t="n">
        <v>5.75</v>
      </c>
      <c r="M21" t="n">
        <v>13</v>
      </c>
      <c r="N21" t="n">
        <v>20.17</v>
      </c>
      <c r="O21" t="n">
        <v>16380.29</v>
      </c>
      <c r="P21" t="n">
        <v>109.55</v>
      </c>
      <c r="Q21" t="n">
        <v>460.71</v>
      </c>
      <c r="R21" t="n">
        <v>53.24</v>
      </c>
      <c r="S21" t="n">
        <v>32.19</v>
      </c>
      <c r="T21" t="n">
        <v>6588.96</v>
      </c>
      <c r="U21" t="n">
        <v>0.6</v>
      </c>
      <c r="V21" t="n">
        <v>0.75</v>
      </c>
      <c r="W21" t="n">
        <v>1.47</v>
      </c>
      <c r="X21" t="n">
        <v>0.39</v>
      </c>
      <c r="Y21" t="n">
        <v>1</v>
      </c>
      <c r="Z21" t="n">
        <v>10</v>
      </c>
      <c r="AA21" t="n">
        <v>134.9732089577117</v>
      </c>
      <c r="AB21" t="n">
        <v>184.6762990935846</v>
      </c>
      <c r="AC21" t="n">
        <v>167.0510523029585</v>
      </c>
      <c r="AD21" t="n">
        <v>134973.2089577117</v>
      </c>
      <c r="AE21" t="n">
        <v>184676.2990935846</v>
      </c>
      <c r="AF21" t="n">
        <v>7.76559566962107e-06</v>
      </c>
      <c r="AG21" t="n">
        <v>4.17824074074074</v>
      </c>
      <c r="AH21" t="n">
        <v>167051.0523029584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6.9525</v>
      </c>
      <c r="E22" t="n">
        <v>14.38</v>
      </c>
      <c r="F22" t="n">
        <v>11.89</v>
      </c>
      <c r="G22" t="n">
        <v>50.97</v>
      </c>
      <c r="H22" t="n">
        <v>0.8100000000000001</v>
      </c>
      <c r="I22" t="n">
        <v>14</v>
      </c>
      <c r="J22" t="n">
        <v>131.25</v>
      </c>
      <c r="K22" t="n">
        <v>45</v>
      </c>
      <c r="L22" t="n">
        <v>6</v>
      </c>
      <c r="M22" t="n">
        <v>12</v>
      </c>
      <c r="N22" t="n">
        <v>20.25</v>
      </c>
      <c r="O22" t="n">
        <v>16421.36</v>
      </c>
      <c r="P22" t="n">
        <v>108.64</v>
      </c>
      <c r="Q22" t="n">
        <v>460.7</v>
      </c>
      <c r="R22" t="n">
        <v>52.25</v>
      </c>
      <c r="S22" t="n">
        <v>32.19</v>
      </c>
      <c r="T22" t="n">
        <v>6098.42</v>
      </c>
      <c r="U22" t="n">
        <v>0.62</v>
      </c>
      <c r="V22" t="n">
        <v>0.75</v>
      </c>
      <c r="W22" t="n">
        <v>1.47</v>
      </c>
      <c r="X22" t="n">
        <v>0.36</v>
      </c>
      <c r="Y22" t="n">
        <v>1</v>
      </c>
      <c r="Z22" t="n">
        <v>10</v>
      </c>
      <c r="AA22" t="n">
        <v>134.4029452158911</v>
      </c>
      <c r="AB22" t="n">
        <v>183.8960390837652</v>
      </c>
      <c r="AC22" t="n">
        <v>166.3452592133742</v>
      </c>
      <c r="AD22" t="n">
        <v>134402.9452158911</v>
      </c>
      <c r="AE22" t="n">
        <v>183896.0390837652</v>
      </c>
      <c r="AF22" t="n">
        <v>7.796208613908694e-06</v>
      </c>
      <c r="AG22" t="n">
        <v>4.16087962962963</v>
      </c>
      <c r="AH22" t="n">
        <v>166345.2592133742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6.9455</v>
      </c>
      <c r="E23" t="n">
        <v>14.4</v>
      </c>
      <c r="F23" t="n">
        <v>11.91</v>
      </c>
      <c r="G23" t="n">
        <v>51.03</v>
      </c>
      <c r="H23" t="n">
        <v>0.84</v>
      </c>
      <c r="I23" t="n">
        <v>14</v>
      </c>
      <c r="J23" t="n">
        <v>131.58</v>
      </c>
      <c r="K23" t="n">
        <v>45</v>
      </c>
      <c r="L23" t="n">
        <v>6.25</v>
      </c>
      <c r="M23" t="n">
        <v>12</v>
      </c>
      <c r="N23" t="n">
        <v>20.34</v>
      </c>
      <c r="O23" t="n">
        <v>16462.46</v>
      </c>
      <c r="P23" t="n">
        <v>107.93</v>
      </c>
      <c r="Q23" t="n">
        <v>460.69</v>
      </c>
      <c r="R23" t="n">
        <v>52.81</v>
      </c>
      <c r="S23" t="n">
        <v>32.19</v>
      </c>
      <c r="T23" t="n">
        <v>6377.06</v>
      </c>
      <c r="U23" t="n">
        <v>0.61</v>
      </c>
      <c r="V23" t="n">
        <v>0.75</v>
      </c>
      <c r="W23" t="n">
        <v>1.47</v>
      </c>
      <c r="X23" t="n">
        <v>0.37</v>
      </c>
      <c r="Y23" t="n">
        <v>1</v>
      </c>
      <c r="Z23" t="n">
        <v>10</v>
      </c>
      <c r="AA23" t="n">
        <v>134.2367951501938</v>
      </c>
      <c r="AB23" t="n">
        <v>183.6687052338548</v>
      </c>
      <c r="AC23" t="n">
        <v>166.139621787034</v>
      </c>
      <c r="AD23" t="n">
        <v>134236.7951501938</v>
      </c>
      <c r="AE23" t="n">
        <v>183668.7052338548</v>
      </c>
      <c r="AF23" t="n">
        <v>7.788359141014431e-06</v>
      </c>
      <c r="AG23" t="n">
        <v>4.166666666666667</v>
      </c>
      <c r="AH23" t="n">
        <v>166139.621787034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6.9665</v>
      </c>
      <c r="E24" t="n">
        <v>14.35</v>
      </c>
      <c r="F24" t="n">
        <v>11.89</v>
      </c>
      <c r="G24" t="n">
        <v>54.88</v>
      </c>
      <c r="H24" t="n">
        <v>0.87</v>
      </c>
      <c r="I24" t="n">
        <v>13</v>
      </c>
      <c r="J24" t="n">
        <v>131.92</v>
      </c>
      <c r="K24" t="n">
        <v>45</v>
      </c>
      <c r="L24" t="n">
        <v>6.5</v>
      </c>
      <c r="M24" t="n">
        <v>11</v>
      </c>
      <c r="N24" t="n">
        <v>20.42</v>
      </c>
      <c r="O24" t="n">
        <v>16503.6</v>
      </c>
      <c r="P24" t="n">
        <v>107.3</v>
      </c>
      <c r="Q24" t="n">
        <v>460.69</v>
      </c>
      <c r="R24" t="n">
        <v>52.1</v>
      </c>
      <c r="S24" t="n">
        <v>32.19</v>
      </c>
      <c r="T24" t="n">
        <v>6024.99</v>
      </c>
      <c r="U24" t="n">
        <v>0.62</v>
      </c>
      <c r="V24" t="n">
        <v>0.75</v>
      </c>
      <c r="W24" t="n">
        <v>1.47</v>
      </c>
      <c r="X24" t="n">
        <v>0.36</v>
      </c>
      <c r="Y24" t="n">
        <v>1</v>
      </c>
      <c r="Z24" t="n">
        <v>10</v>
      </c>
      <c r="AA24" t="n">
        <v>133.8296612284356</v>
      </c>
      <c r="AB24" t="n">
        <v>183.1116466406245</v>
      </c>
      <c r="AC24" t="n">
        <v>165.6357280841049</v>
      </c>
      <c r="AD24" t="n">
        <v>133829.6612284356</v>
      </c>
      <c r="AE24" t="n">
        <v>183111.6466406245</v>
      </c>
      <c r="AF24" t="n">
        <v>7.81190755969722e-06</v>
      </c>
      <c r="AG24" t="n">
        <v>4.152199074074074</v>
      </c>
      <c r="AH24" t="n">
        <v>165635.7280841049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6.9717</v>
      </c>
      <c r="E25" t="n">
        <v>14.34</v>
      </c>
      <c r="F25" t="n">
        <v>11.88</v>
      </c>
      <c r="G25" t="n">
        <v>54.83</v>
      </c>
      <c r="H25" t="n">
        <v>0.9</v>
      </c>
      <c r="I25" t="n">
        <v>13</v>
      </c>
      <c r="J25" t="n">
        <v>132.25</v>
      </c>
      <c r="K25" t="n">
        <v>45</v>
      </c>
      <c r="L25" t="n">
        <v>6.75</v>
      </c>
      <c r="M25" t="n">
        <v>11</v>
      </c>
      <c r="N25" t="n">
        <v>20.5</v>
      </c>
      <c r="O25" t="n">
        <v>16544.76</v>
      </c>
      <c r="P25" t="n">
        <v>106.5</v>
      </c>
      <c r="Q25" t="n">
        <v>460.69</v>
      </c>
      <c r="R25" t="n">
        <v>51.61</v>
      </c>
      <c r="S25" t="n">
        <v>32.19</v>
      </c>
      <c r="T25" t="n">
        <v>5784.06</v>
      </c>
      <c r="U25" t="n">
        <v>0.62</v>
      </c>
      <c r="V25" t="n">
        <v>0.75</v>
      </c>
      <c r="W25" t="n">
        <v>1.47</v>
      </c>
      <c r="X25" t="n">
        <v>0.34</v>
      </c>
      <c r="Y25" t="n">
        <v>1</v>
      </c>
      <c r="Z25" t="n">
        <v>10</v>
      </c>
      <c r="AA25" t="n">
        <v>133.4990430516764</v>
      </c>
      <c r="AB25" t="n">
        <v>182.6592802653383</v>
      </c>
      <c r="AC25" t="n">
        <v>165.2265349207756</v>
      </c>
      <c r="AD25" t="n">
        <v>133499.0430516764</v>
      </c>
      <c r="AE25" t="n">
        <v>182659.2802653383</v>
      </c>
      <c r="AF25" t="n">
        <v>7.817738596704386e-06</v>
      </c>
      <c r="AG25" t="n">
        <v>4.149305555555555</v>
      </c>
      <c r="AH25" t="n">
        <v>165226.5349207756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6.999</v>
      </c>
      <c r="E26" t="n">
        <v>14.29</v>
      </c>
      <c r="F26" t="n">
        <v>11.85</v>
      </c>
      <c r="G26" t="n">
        <v>59.24</v>
      </c>
      <c r="H26" t="n">
        <v>0.93</v>
      </c>
      <c r="I26" t="n">
        <v>12</v>
      </c>
      <c r="J26" t="n">
        <v>132.58</v>
      </c>
      <c r="K26" t="n">
        <v>45</v>
      </c>
      <c r="L26" t="n">
        <v>7</v>
      </c>
      <c r="M26" t="n">
        <v>10</v>
      </c>
      <c r="N26" t="n">
        <v>20.59</v>
      </c>
      <c r="O26" t="n">
        <v>16585.95</v>
      </c>
      <c r="P26" t="n">
        <v>105.1</v>
      </c>
      <c r="Q26" t="n">
        <v>460.69</v>
      </c>
      <c r="R26" t="n">
        <v>50.7</v>
      </c>
      <c r="S26" t="n">
        <v>32.19</v>
      </c>
      <c r="T26" t="n">
        <v>5333.97</v>
      </c>
      <c r="U26" t="n">
        <v>0.63</v>
      </c>
      <c r="V26" t="n">
        <v>0.75</v>
      </c>
      <c r="W26" t="n">
        <v>1.47</v>
      </c>
      <c r="X26" t="n">
        <v>0.32</v>
      </c>
      <c r="Y26" t="n">
        <v>1</v>
      </c>
      <c r="Z26" t="n">
        <v>10</v>
      </c>
      <c r="AA26" t="n">
        <v>132.7689885325673</v>
      </c>
      <c r="AB26" t="n">
        <v>181.6603874645614</v>
      </c>
      <c r="AC26" t="n">
        <v>164.3229750469498</v>
      </c>
      <c r="AD26" t="n">
        <v>132768.9885325673</v>
      </c>
      <c r="AE26" t="n">
        <v>181660.3874645614</v>
      </c>
      <c r="AF26" t="n">
        <v>7.848351540992009e-06</v>
      </c>
      <c r="AG26" t="n">
        <v>4.134837962962963</v>
      </c>
      <c r="AH26" t="n">
        <v>164322.9750469498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7.0008</v>
      </c>
      <c r="E27" t="n">
        <v>14.28</v>
      </c>
      <c r="F27" t="n">
        <v>11.85</v>
      </c>
      <c r="G27" t="n">
        <v>59.23</v>
      </c>
      <c r="H27" t="n">
        <v>0.96</v>
      </c>
      <c r="I27" t="n">
        <v>12</v>
      </c>
      <c r="J27" t="n">
        <v>132.92</v>
      </c>
      <c r="K27" t="n">
        <v>45</v>
      </c>
      <c r="L27" t="n">
        <v>7.25</v>
      </c>
      <c r="M27" t="n">
        <v>10</v>
      </c>
      <c r="N27" t="n">
        <v>20.67</v>
      </c>
      <c r="O27" t="n">
        <v>16627.17</v>
      </c>
      <c r="P27" t="n">
        <v>103.1</v>
      </c>
      <c r="Q27" t="n">
        <v>460.7</v>
      </c>
      <c r="R27" t="n">
        <v>50.67</v>
      </c>
      <c r="S27" t="n">
        <v>32.19</v>
      </c>
      <c r="T27" t="n">
        <v>5317.9</v>
      </c>
      <c r="U27" t="n">
        <v>0.64</v>
      </c>
      <c r="V27" t="n">
        <v>0.75</v>
      </c>
      <c r="W27" t="n">
        <v>1.47</v>
      </c>
      <c r="X27" t="n">
        <v>0.31</v>
      </c>
      <c r="Y27" t="n">
        <v>1</v>
      </c>
      <c r="Z27" t="n">
        <v>10</v>
      </c>
      <c r="AA27" t="n">
        <v>132.0646200014119</v>
      </c>
      <c r="AB27" t="n">
        <v>180.6966393656887</v>
      </c>
      <c r="AC27" t="n">
        <v>163.4512057140041</v>
      </c>
      <c r="AD27" t="n">
        <v>132064.6200014119</v>
      </c>
      <c r="AE27" t="n">
        <v>180696.6393656887</v>
      </c>
      <c r="AF27" t="n">
        <v>7.850369976879106e-06</v>
      </c>
      <c r="AG27" t="n">
        <v>4.131944444444445</v>
      </c>
      <c r="AH27" t="n">
        <v>163451.2057140041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7.0293</v>
      </c>
      <c r="E28" t="n">
        <v>14.23</v>
      </c>
      <c r="F28" t="n">
        <v>11.81</v>
      </c>
      <c r="G28" t="n">
        <v>64.43000000000001</v>
      </c>
      <c r="H28" t="n">
        <v>0.99</v>
      </c>
      <c r="I28" t="n">
        <v>11</v>
      </c>
      <c r="J28" t="n">
        <v>133.25</v>
      </c>
      <c r="K28" t="n">
        <v>45</v>
      </c>
      <c r="L28" t="n">
        <v>7.5</v>
      </c>
      <c r="M28" t="n">
        <v>9</v>
      </c>
      <c r="N28" t="n">
        <v>20.76</v>
      </c>
      <c r="O28" t="n">
        <v>16668.43</v>
      </c>
      <c r="P28" t="n">
        <v>102.27</v>
      </c>
      <c r="Q28" t="n">
        <v>460.7</v>
      </c>
      <c r="R28" t="n">
        <v>49.54</v>
      </c>
      <c r="S28" t="n">
        <v>32.19</v>
      </c>
      <c r="T28" t="n">
        <v>4755.41</v>
      </c>
      <c r="U28" t="n">
        <v>0.65</v>
      </c>
      <c r="V28" t="n">
        <v>0.76</v>
      </c>
      <c r="W28" t="n">
        <v>1.47</v>
      </c>
      <c r="X28" t="n">
        <v>0.28</v>
      </c>
      <c r="Y28" t="n">
        <v>1</v>
      </c>
      <c r="Z28" t="n">
        <v>10</v>
      </c>
      <c r="AA28" t="n">
        <v>131.5173385530026</v>
      </c>
      <c r="AB28" t="n">
        <v>179.947824743622</v>
      </c>
      <c r="AC28" t="n">
        <v>162.7738569084993</v>
      </c>
      <c r="AD28" t="n">
        <v>131517.3385530026</v>
      </c>
      <c r="AE28" t="n">
        <v>179947.824743622</v>
      </c>
      <c r="AF28" t="n">
        <v>7.882328545091461e-06</v>
      </c>
      <c r="AG28" t="n">
        <v>4.117476851851852</v>
      </c>
      <c r="AH28" t="n">
        <v>162773.8569084993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7.0306</v>
      </c>
      <c r="E29" t="n">
        <v>14.22</v>
      </c>
      <c r="F29" t="n">
        <v>11.81</v>
      </c>
      <c r="G29" t="n">
        <v>64.42</v>
      </c>
      <c r="H29" t="n">
        <v>1.03</v>
      </c>
      <c r="I29" t="n">
        <v>11</v>
      </c>
      <c r="J29" t="n">
        <v>133.59</v>
      </c>
      <c r="K29" t="n">
        <v>45</v>
      </c>
      <c r="L29" t="n">
        <v>7.75</v>
      </c>
      <c r="M29" t="n">
        <v>9</v>
      </c>
      <c r="N29" t="n">
        <v>20.84</v>
      </c>
      <c r="O29" t="n">
        <v>16709.71</v>
      </c>
      <c r="P29" t="n">
        <v>102.42</v>
      </c>
      <c r="Q29" t="n">
        <v>460.72</v>
      </c>
      <c r="R29" t="n">
        <v>49.38</v>
      </c>
      <c r="S29" t="n">
        <v>32.19</v>
      </c>
      <c r="T29" t="n">
        <v>4677.96</v>
      </c>
      <c r="U29" t="n">
        <v>0.65</v>
      </c>
      <c r="V29" t="n">
        <v>0.76</v>
      </c>
      <c r="W29" t="n">
        <v>1.47</v>
      </c>
      <c r="X29" t="n">
        <v>0.28</v>
      </c>
      <c r="Y29" t="n">
        <v>1</v>
      </c>
      <c r="Z29" t="n">
        <v>10</v>
      </c>
      <c r="AA29" t="n">
        <v>131.5595321359237</v>
      </c>
      <c r="AB29" t="n">
        <v>180.005555865224</v>
      </c>
      <c r="AC29" t="n">
        <v>162.8260782528818</v>
      </c>
      <c r="AD29" t="n">
        <v>131559.5321359237</v>
      </c>
      <c r="AE29" t="n">
        <v>180005.555865224</v>
      </c>
      <c r="AF29" t="n">
        <v>7.883786304343252e-06</v>
      </c>
      <c r="AG29" t="n">
        <v>4.114583333333334</v>
      </c>
      <c r="AH29" t="n">
        <v>162826.0782528819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7.0565</v>
      </c>
      <c r="E30" t="n">
        <v>14.17</v>
      </c>
      <c r="F30" t="n">
        <v>11.78</v>
      </c>
      <c r="G30" t="n">
        <v>70.7</v>
      </c>
      <c r="H30" t="n">
        <v>1.06</v>
      </c>
      <c r="I30" t="n">
        <v>10</v>
      </c>
      <c r="J30" t="n">
        <v>133.92</v>
      </c>
      <c r="K30" t="n">
        <v>45</v>
      </c>
      <c r="L30" t="n">
        <v>8</v>
      </c>
      <c r="M30" t="n">
        <v>8</v>
      </c>
      <c r="N30" t="n">
        <v>20.93</v>
      </c>
      <c r="O30" t="n">
        <v>16751.02</v>
      </c>
      <c r="P30" t="n">
        <v>100.4</v>
      </c>
      <c r="Q30" t="n">
        <v>460.71</v>
      </c>
      <c r="R30" t="n">
        <v>48.64</v>
      </c>
      <c r="S30" t="n">
        <v>32.19</v>
      </c>
      <c r="T30" t="n">
        <v>4311.88</v>
      </c>
      <c r="U30" t="n">
        <v>0.66</v>
      </c>
      <c r="V30" t="n">
        <v>0.76</v>
      </c>
      <c r="W30" t="n">
        <v>1.46</v>
      </c>
      <c r="X30" t="n">
        <v>0.25</v>
      </c>
      <c r="Y30" t="n">
        <v>1</v>
      </c>
      <c r="Z30" t="n">
        <v>10</v>
      </c>
      <c r="AA30" t="n">
        <v>130.6405260845258</v>
      </c>
      <c r="AB30" t="n">
        <v>178.7481312420165</v>
      </c>
      <c r="AC30" t="n">
        <v>161.6886604709063</v>
      </c>
      <c r="AD30" t="n">
        <v>130640.5260845258</v>
      </c>
      <c r="AE30" t="n">
        <v>178748.1312420164</v>
      </c>
      <c r="AF30" t="n">
        <v>7.912829354052024e-06</v>
      </c>
      <c r="AG30" t="n">
        <v>4.100115740740741</v>
      </c>
      <c r="AH30" t="n">
        <v>161688.6604709063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7.0504</v>
      </c>
      <c r="E31" t="n">
        <v>14.18</v>
      </c>
      <c r="F31" t="n">
        <v>11.8</v>
      </c>
      <c r="G31" t="n">
        <v>70.78</v>
      </c>
      <c r="H31" t="n">
        <v>1.09</v>
      </c>
      <c r="I31" t="n">
        <v>10</v>
      </c>
      <c r="J31" t="n">
        <v>134.26</v>
      </c>
      <c r="K31" t="n">
        <v>45</v>
      </c>
      <c r="L31" t="n">
        <v>8.25</v>
      </c>
      <c r="M31" t="n">
        <v>7</v>
      </c>
      <c r="N31" t="n">
        <v>21.01</v>
      </c>
      <c r="O31" t="n">
        <v>16792.37</v>
      </c>
      <c r="P31" t="n">
        <v>99.61</v>
      </c>
      <c r="Q31" t="n">
        <v>460.69</v>
      </c>
      <c r="R31" t="n">
        <v>49.01</v>
      </c>
      <c r="S31" t="n">
        <v>32.19</v>
      </c>
      <c r="T31" t="n">
        <v>4497.78</v>
      </c>
      <c r="U31" t="n">
        <v>0.66</v>
      </c>
      <c r="V31" t="n">
        <v>0.76</v>
      </c>
      <c r="W31" t="n">
        <v>1.46</v>
      </c>
      <c r="X31" t="n">
        <v>0.26</v>
      </c>
      <c r="Y31" t="n">
        <v>1</v>
      </c>
      <c r="Z31" t="n">
        <v>10</v>
      </c>
      <c r="AA31" t="n">
        <v>130.4392847629483</v>
      </c>
      <c r="AB31" t="n">
        <v>178.4727839876937</v>
      </c>
      <c r="AC31" t="n">
        <v>161.4395919720837</v>
      </c>
      <c r="AD31" t="n">
        <v>130439.2847629483</v>
      </c>
      <c r="AE31" t="n">
        <v>178472.7839876937</v>
      </c>
      <c r="AF31" t="n">
        <v>7.90598909910131e-06</v>
      </c>
      <c r="AG31" t="n">
        <v>4.10300925925926</v>
      </c>
      <c r="AH31" t="n">
        <v>161439.5919720837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7.0461</v>
      </c>
      <c r="E32" t="n">
        <v>14.19</v>
      </c>
      <c r="F32" t="n">
        <v>11.8</v>
      </c>
      <c r="G32" t="n">
        <v>70.83</v>
      </c>
      <c r="H32" t="n">
        <v>1.12</v>
      </c>
      <c r="I32" t="n">
        <v>10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99.5</v>
      </c>
      <c r="Q32" t="n">
        <v>460.69</v>
      </c>
      <c r="R32" t="n">
        <v>49.22</v>
      </c>
      <c r="S32" t="n">
        <v>32.19</v>
      </c>
      <c r="T32" t="n">
        <v>4600.05</v>
      </c>
      <c r="U32" t="n">
        <v>0.65</v>
      </c>
      <c r="V32" t="n">
        <v>0.76</v>
      </c>
      <c r="W32" t="n">
        <v>1.47</v>
      </c>
      <c r="X32" t="n">
        <v>0.27</v>
      </c>
      <c r="Y32" t="n">
        <v>1</v>
      </c>
      <c r="Z32" t="n">
        <v>10</v>
      </c>
      <c r="AA32" t="n">
        <v>130.4319218709004</v>
      </c>
      <c r="AB32" t="n">
        <v>178.4627097539659</v>
      </c>
      <c r="AC32" t="n">
        <v>161.4304792090836</v>
      </c>
      <c r="AD32" t="n">
        <v>130431.9218709004</v>
      </c>
      <c r="AE32" t="n">
        <v>178462.7097539659</v>
      </c>
      <c r="AF32" t="n">
        <v>7.901167280037691e-06</v>
      </c>
      <c r="AG32" t="n">
        <v>4.105902777777778</v>
      </c>
      <c r="AH32" t="n">
        <v>161430.4792090836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7.0512</v>
      </c>
      <c r="E33" t="n">
        <v>14.18</v>
      </c>
      <c r="F33" t="n">
        <v>11.79</v>
      </c>
      <c r="G33" t="n">
        <v>70.77</v>
      </c>
      <c r="H33" t="n">
        <v>1.15</v>
      </c>
      <c r="I33" t="n">
        <v>10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97.31999999999999</v>
      </c>
      <c r="Q33" t="n">
        <v>460.74</v>
      </c>
      <c r="R33" t="n">
        <v>48.81</v>
      </c>
      <c r="S33" t="n">
        <v>32.19</v>
      </c>
      <c r="T33" t="n">
        <v>4398.87</v>
      </c>
      <c r="U33" t="n">
        <v>0.66</v>
      </c>
      <c r="V33" t="n">
        <v>0.76</v>
      </c>
      <c r="W33" t="n">
        <v>1.47</v>
      </c>
      <c r="X33" t="n">
        <v>0.26</v>
      </c>
      <c r="Y33" t="n">
        <v>1</v>
      </c>
      <c r="Z33" t="n">
        <v>10</v>
      </c>
      <c r="AA33" t="n">
        <v>129.6348863185687</v>
      </c>
      <c r="AB33" t="n">
        <v>177.3721705485394</v>
      </c>
      <c r="AC33" t="n">
        <v>160.4440195348412</v>
      </c>
      <c r="AD33" t="n">
        <v>129634.8863185687</v>
      </c>
      <c r="AE33" t="n">
        <v>177372.1705485394</v>
      </c>
      <c r="AF33" t="n">
        <v>7.906886181717795e-06</v>
      </c>
      <c r="AG33" t="n">
        <v>4.10300925925926</v>
      </c>
      <c r="AH33" t="n">
        <v>160444.0195348412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7.082</v>
      </c>
      <c r="E34" t="n">
        <v>14.12</v>
      </c>
      <c r="F34" t="n">
        <v>11.76</v>
      </c>
      <c r="G34" t="n">
        <v>78.39</v>
      </c>
      <c r="H34" t="n">
        <v>1.18</v>
      </c>
      <c r="I34" t="n">
        <v>9</v>
      </c>
      <c r="J34" t="n">
        <v>135.27</v>
      </c>
      <c r="K34" t="n">
        <v>45</v>
      </c>
      <c r="L34" t="n">
        <v>9</v>
      </c>
      <c r="M34" t="n">
        <v>2</v>
      </c>
      <c r="N34" t="n">
        <v>21.27</v>
      </c>
      <c r="O34" t="n">
        <v>16916.71</v>
      </c>
      <c r="P34" t="n">
        <v>96.93000000000001</v>
      </c>
      <c r="Q34" t="n">
        <v>460.69</v>
      </c>
      <c r="R34" t="n">
        <v>47.62</v>
      </c>
      <c r="S34" t="n">
        <v>32.19</v>
      </c>
      <c r="T34" t="n">
        <v>3808.9</v>
      </c>
      <c r="U34" t="n">
        <v>0.68</v>
      </c>
      <c r="V34" t="n">
        <v>0.76</v>
      </c>
      <c r="W34" t="n">
        <v>1.47</v>
      </c>
      <c r="X34" t="n">
        <v>0.22</v>
      </c>
      <c r="Y34" t="n">
        <v>1</v>
      </c>
      <c r="Z34" t="n">
        <v>10</v>
      </c>
      <c r="AA34" t="n">
        <v>129.2490015797906</v>
      </c>
      <c r="AB34" t="n">
        <v>176.8441860249102</v>
      </c>
      <c r="AC34" t="n">
        <v>159.9664251131161</v>
      </c>
      <c r="AD34" t="n">
        <v>129249.0015797906</v>
      </c>
      <c r="AE34" t="n">
        <v>176844.1860249102</v>
      </c>
      <c r="AF34" t="n">
        <v>7.941423862452551e-06</v>
      </c>
      <c r="AG34" t="n">
        <v>4.085648148148148</v>
      </c>
      <c r="AH34" t="n">
        <v>159966.4251131161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7.0783</v>
      </c>
      <c r="E35" t="n">
        <v>14.13</v>
      </c>
      <c r="F35" t="n">
        <v>11.77</v>
      </c>
      <c r="G35" t="n">
        <v>78.44</v>
      </c>
      <c r="H35" t="n">
        <v>1.21</v>
      </c>
      <c r="I35" t="n">
        <v>9</v>
      </c>
      <c r="J35" t="n">
        <v>135.6</v>
      </c>
      <c r="K35" t="n">
        <v>45</v>
      </c>
      <c r="L35" t="n">
        <v>9.25</v>
      </c>
      <c r="M35" t="n">
        <v>0</v>
      </c>
      <c r="N35" t="n">
        <v>21.35</v>
      </c>
      <c r="O35" t="n">
        <v>16958.17</v>
      </c>
      <c r="P35" t="n">
        <v>97.23999999999999</v>
      </c>
      <c r="Q35" t="n">
        <v>460.73</v>
      </c>
      <c r="R35" t="n">
        <v>47.68</v>
      </c>
      <c r="S35" t="n">
        <v>32.19</v>
      </c>
      <c r="T35" t="n">
        <v>3839.33</v>
      </c>
      <c r="U35" t="n">
        <v>0.68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129.3935402485255</v>
      </c>
      <c r="AB35" t="n">
        <v>177.0419502080692</v>
      </c>
      <c r="AC35" t="n">
        <v>160.1453149601983</v>
      </c>
      <c r="AD35" t="n">
        <v>129393.5402485254</v>
      </c>
      <c r="AE35" t="n">
        <v>177041.9502080692</v>
      </c>
      <c r="AF35" t="n">
        <v>7.937274855351299e-06</v>
      </c>
      <c r="AG35" t="n">
        <v>4.088541666666667</v>
      </c>
      <c r="AH35" t="n">
        <v>160145.3149601983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3.061</v>
      </c>
      <c r="E2" t="n">
        <v>32.67</v>
      </c>
      <c r="F2" t="n">
        <v>18.39</v>
      </c>
      <c r="G2" t="n">
        <v>4.88</v>
      </c>
      <c r="H2" t="n">
        <v>0.07000000000000001</v>
      </c>
      <c r="I2" t="n">
        <v>226</v>
      </c>
      <c r="J2" t="n">
        <v>263.32</v>
      </c>
      <c r="K2" t="n">
        <v>59.89</v>
      </c>
      <c r="L2" t="n">
        <v>1</v>
      </c>
      <c r="M2" t="n">
        <v>224</v>
      </c>
      <c r="N2" t="n">
        <v>67.43000000000001</v>
      </c>
      <c r="O2" t="n">
        <v>32710.1</v>
      </c>
      <c r="P2" t="n">
        <v>310.55</v>
      </c>
      <c r="Q2" t="n">
        <v>460.9</v>
      </c>
      <c r="R2" t="n">
        <v>264.5</v>
      </c>
      <c r="S2" t="n">
        <v>32.19</v>
      </c>
      <c r="T2" t="n">
        <v>111161.12</v>
      </c>
      <c r="U2" t="n">
        <v>0.12</v>
      </c>
      <c r="V2" t="n">
        <v>0.49</v>
      </c>
      <c r="W2" t="n">
        <v>1.83</v>
      </c>
      <c r="X2" t="n">
        <v>6.85</v>
      </c>
      <c r="Y2" t="n">
        <v>1</v>
      </c>
      <c r="Z2" t="n">
        <v>10</v>
      </c>
      <c r="AA2" t="n">
        <v>517.989169644403</v>
      </c>
      <c r="AB2" t="n">
        <v>708.7356339768195</v>
      </c>
      <c r="AC2" t="n">
        <v>641.0948997867808</v>
      </c>
      <c r="AD2" t="n">
        <v>517989.1696444029</v>
      </c>
      <c r="AE2" t="n">
        <v>708735.6339768195</v>
      </c>
      <c r="AF2" t="n">
        <v>2.723333386794873e-06</v>
      </c>
      <c r="AG2" t="n">
        <v>9.453125000000002</v>
      </c>
      <c r="AH2" t="n">
        <v>641094.8997867808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3.6704</v>
      </c>
      <c r="E3" t="n">
        <v>27.24</v>
      </c>
      <c r="F3" t="n">
        <v>16.3</v>
      </c>
      <c r="G3" t="n">
        <v>6.11</v>
      </c>
      <c r="H3" t="n">
        <v>0.08</v>
      </c>
      <c r="I3" t="n">
        <v>160</v>
      </c>
      <c r="J3" t="n">
        <v>263.79</v>
      </c>
      <c r="K3" t="n">
        <v>59.89</v>
      </c>
      <c r="L3" t="n">
        <v>1.25</v>
      </c>
      <c r="M3" t="n">
        <v>158</v>
      </c>
      <c r="N3" t="n">
        <v>67.65000000000001</v>
      </c>
      <c r="O3" t="n">
        <v>32767.75</v>
      </c>
      <c r="P3" t="n">
        <v>274.97</v>
      </c>
      <c r="Q3" t="n">
        <v>461.03</v>
      </c>
      <c r="R3" t="n">
        <v>195.88</v>
      </c>
      <c r="S3" t="n">
        <v>32.19</v>
      </c>
      <c r="T3" t="n">
        <v>77182.31</v>
      </c>
      <c r="U3" t="n">
        <v>0.16</v>
      </c>
      <c r="V3" t="n">
        <v>0.55</v>
      </c>
      <c r="W3" t="n">
        <v>1.72</v>
      </c>
      <c r="X3" t="n">
        <v>4.76</v>
      </c>
      <c r="Y3" t="n">
        <v>1</v>
      </c>
      <c r="Z3" t="n">
        <v>10</v>
      </c>
      <c r="AA3" t="n">
        <v>394.9759563881315</v>
      </c>
      <c r="AB3" t="n">
        <v>540.4235286396357</v>
      </c>
      <c r="AC3" t="n">
        <v>488.8462655554544</v>
      </c>
      <c r="AD3" t="n">
        <v>394975.9563881315</v>
      </c>
      <c r="AE3" t="n">
        <v>540423.5286396358</v>
      </c>
      <c r="AF3" t="n">
        <v>3.26550893920023e-06</v>
      </c>
      <c r="AG3" t="n">
        <v>7.881944444444444</v>
      </c>
      <c r="AH3" t="n">
        <v>488846.2655554544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4.1146</v>
      </c>
      <c r="E4" t="n">
        <v>24.3</v>
      </c>
      <c r="F4" t="n">
        <v>15.18</v>
      </c>
      <c r="G4" t="n">
        <v>7.35</v>
      </c>
      <c r="H4" t="n">
        <v>0.1</v>
      </c>
      <c r="I4" t="n">
        <v>124</v>
      </c>
      <c r="J4" t="n">
        <v>264.25</v>
      </c>
      <c r="K4" t="n">
        <v>59.89</v>
      </c>
      <c r="L4" t="n">
        <v>1.5</v>
      </c>
      <c r="M4" t="n">
        <v>122</v>
      </c>
      <c r="N4" t="n">
        <v>67.87</v>
      </c>
      <c r="O4" t="n">
        <v>32825.49</v>
      </c>
      <c r="P4" t="n">
        <v>255.76</v>
      </c>
      <c r="Q4" t="n">
        <v>460.92</v>
      </c>
      <c r="R4" t="n">
        <v>159.52</v>
      </c>
      <c r="S4" t="n">
        <v>32.19</v>
      </c>
      <c r="T4" t="n">
        <v>59182.51</v>
      </c>
      <c r="U4" t="n">
        <v>0.2</v>
      </c>
      <c r="V4" t="n">
        <v>0.59</v>
      </c>
      <c r="W4" t="n">
        <v>1.65</v>
      </c>
      <c r="X4" t="n">
        <v>3.64</v>
      </c>
      <c r="Y4" t="n">
        <v>1</v>
      </c>
      <c r="Z4" t="n">
        <v>10</v>
      </c>
      <c r="AA4" t="n">
        <v>341.5423567976217</v>
      </c>
      <c r="AB4" t="n">
        <v>467.313320355858</v>
      </c>
      <c r="AC4" t="n">
        <v>422.7135929394586</v>
      </c>
      <c r="AD4" t="n">
        <v>341542.3567976216</v>
      </c>
      <c r="AE4" t="n">
        <v>467313.320355858</v>
      </c>
      <c r="AF4" t="n">
        <v>3.660708119342106e-06</v>
      </c>
      <c r="AG4" t="n">
        <v>7.03125</v>
      </c>
      <c r="AH4" t="n">
        <v>422713.5929394586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4.4416</v>
      </c>
      <c r="E5" t="n">
        <v>22.51</v>
      </c>
      <c r="F5" t="n">
        <v>14.5</v>
      </c>
      <c r="G5" t="n">
        <v>8.529999999999999</v>
      </c>
      <c r="H5" t="n">
        <v>0.12</v>
      </c>
      <c r="I5" t="n">
        <v>102</v>
      </c>
      <c r="J5" t="n">
        <v>264.72</v>
      </c>
      <c r="K5" t="n">
        <v>59.89</v>
      </c>
      <c r="L5" t="n">
        <v>1.75</v>
      </c>
      <c r="M5" t="n">
        <v>100</v>
      </c>
      <c r="N5" t="n">
        <v>68.09</v>
      </c>
      <c r="O5" t="n">
        <v>32883.31</v>
      </c>
      <c r="P5" t="n">
        <v>244.07</v>
      </c>
      <c r="Q5" t="n">
        <v>460.8</v>
      </c>
      <c r="R5" t="n">
        <v>137.19</v>
      </c>
      <c r="S5" t="n">
        <v>32.19</v>
      </c>
      <c r="T5" t="n">
        <v>48126.31</v>
      </c>
      <c r="U5" t="n">
        <v>0.23</v>
      </c>
      <c r="V5" t="n">
        <v>0.62</v>
      </c>
      <c r="W5" t="n">
        <v>1.62</v>
      </c>
      <c r="X5" t="n">
        <v>2.97</v>
      </c>
      <c r="Y5" t="n">
        <v>1</v>
      </c>
      <c r="Z5" t="n">
        <v>10</v>
      </c>
      <c r="AA5" t="n">
        <v>305.7638649227961</v>
      </c>
      <c r="AB5" t="n">
        <v>418.3596093370605</v>
      </c>
      <c r="AC5" t="n">
        <v>378.4319553933301</v>
      </c>
      <c r="AD5" t="n">
        <v>305763.8649227961</v>
      </c>
      <c r="AE5" t="n">
        <v>418359.6093370605</v>
      </c>
      <c r="AF5" t="n">
        <v>3.951635926425387e-06</v>
      </c>
      <c r="AG5" t="n">
        <v>6.513310185185186</v>
      </c>
      <c r="AH5" t="n">
        <v>378431.9553933301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4.7112</v>
      </c>
      <c r="E6" t="n">
        <v>21.23</v>
      </c>
      <c r="F6" t="n">
        <v>14.03</v>
      </c>
      <c r="G6" t="n">
        <v>9.779999999999999</v>
      </c>
      <c r="H6" t="n">
        <v>0.13</v>
      </c>
      <c r="I6" t="n">
        <v>86</v>
      </c>
      <c r="J6" t="n">
        <v>265.19</v>
      </c>
      <c r="K6" t="n">
        <v>59.89</v>
      </c>
      <c r="L6" t="n">
        <v>2</v>
      </c>
      <c r="M6" t="n">
        <v>84</v>
      </c>
      <c r="N6" t="n">
        <v>68.31</v>
      </c>
      <c r="O6" t="n">
        <v>32941.21</v>
      </c>
      <c r="P6" t="n">
        <v>235.72</v>
      </c>
      <c r="Q6" t="n">
        <v>460.75</v>
      </c>
      <c r="R6" t="n">
        <v>121.37</v>
      </c>
      <c r="S6" t="n">
        <v>32.19</v>
      </c>
      <c r="T6" t="n">
        <v>40297.32</v>
      </c>
      <c r="U6" t="n">
        <v>0.27</v>
      </c>
      <c r="V6" t="n">
        <v>0.64</v>
      </c>
      <c r="W6" t="n">
        <v>1.6</v>
      </c>
      <c r="X6" t="n">
        <v>2.49</v>
      </c>
      <c r="Y6" t="n">
        <v>1</v>
      </c>
      <c r="Z6" t="n">
        <v>10</v>
      </c>
      <c r="AA6" t="n">
        <v>289.9875632378823</v>
      </c>
      <c r="AB6" t="n">
        <v>396.7737773704524</v>
      </c>
      <c r="AC6" t="n">
        <v>358.9062449337097</v>
      </c>
      <c r="AD6" t="n">
        <v>289987.5632378823</v>
      </c>
      <c r="AE6" t="n">
        <v>396773.7773704524</v>
      </c>
      <c r="AF6" t="n">
        <v>4.191495671959493e-06</v>
      </c>
      <c r="AG6" t="n">
        <v>6.142939814814816</v>
      </c>
      <c r="AH6" t="n">
        <v>358906.2449337097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4.9203</v>
      </c>
      <c r="E7" t="n">
        <v>20.32</v>
      </c>
      <c r="F7" t="n">
        <v>13.68</v>
      </c>
      <c r="G7" t="n">
        <v>10.94</v>
      </c>
      <c r="H7" t="n">
        <v>0.15</v>
      </c>
      <c r="I7" t="n">
        <v>75</v>
      </c>
      <c r="J7" t="n">
        <v>265.66</v>
      </c>
      <c r="K7" t="n">
        <v>59.89</v>
      </c>
      <c r="L7" t="n">
        <v>2.25</v>
      </c>
      <c r="M7" t="n">
        <v>73</v>
      </c>
      <c r="N7" t="n">
        <v>68.53</v>
      </c>
      <c r="O7" t="n">
        <v>32999.19</v>
      </c>
      <c r="P7" t="n">
        <v>229.64</v>
      </c>
      <c r="Q7" t="n">
        <v>460.77</v>
      </c>
      <c r="R7" t="n">
        <v>110.46</v>
      </c>
      <c r="S7" t="n">
        <v>32.19</v>
      </c>
      <c r="T7" t="n">
        <v>34898.81</v>
      </c>
      <c r="U7" t="n">
        <v>0.29</v>
      </c>
      <c r="V7" t="n">
        <v>0.65</v>
      </c>
      <c r="W7" t="n">
        <v>1.56</v>
      </c>
      <c r="X7" t="n">
        <v>2.14</v>
      </c>
      <c r="Y7" t="n">
        <v>1</v>
      </c>
      <c r="Z7" t="n">
        <v>10</v>
      </c>
      <c r="AA7" t="n">
        <v>266.4532964093968</v>
      </c>
      <c r="AB7" t="n">
        <v>364.5731552371427</v>
      </c>
      <c r="AC7" t="n">
        <v>329.7788049829462</v>
      </c>
      <c r="AD7" t="n">
        <v>266453.2964093968</v>
      </c>
      <c r="AE7" t="n">
        <v>364573.1552371427</v>
      </c>
      <c r="AF7" t="n">
        <v>4.377529324745774e-06</v>
      </c>
      <c r="AG7" t="n">
        <v>5.87962962962963</v>
      </c>
      <c r="AH7" t="n">
        <v>329778.8049829461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5.0929</v>
      </c>
      <c r="E8" t="n">
        <v>19.64</v>
      </c>
      <c r="F8" t="n">
        <v>13.45</v>
      </c>
      <c r="G8" t="n">
        <v>12.22</v>
      </c>
      <c r="H8" t="n">
        <v>0.17</v>
      </c>
      <c r="I8" t="n">
        <v>66</v>
      </c>
      <c r="J8" t="n">
        <v>266.13</v>
      </c>
      <c r="K8" t="n">
        <v>59.89</v>
      </c>
      <c r="L8" t="n">
        <v>2.5</v>
      </c>
      <c r="M8" t="n">
        <v>64</v>
      </c>
      <c r="N8" t="n">
        <v>68.75</v>
      </c>
      <c r="O8" t="n">
        <v>33057.26</v>
      </c>
      <c r="P8" t="n">
        <v>225.42</v>
      </c>
      <c r="Q8" t="n">
        <v>460.74</v>
      </c>
      <c r="R8" t="n">
        <v>102.76</v>
      </c>
      <c r="S8" t="n">
        <v>32.19</v>
      </c>
      <c r="T8" t="n">
        <v>31094.08</v>
      </c>
      <c r="U8" t="n">
        <v>0.31</v>
      </c>
      <c r="V8" t="n">
        <v>0.66</v>
      </c>
      <c r="W8" t="n">
        <v>1.56</v>
      </c>
      <c r="X8" t="n">
        <v>1.91</v>
      </c>
      <c r="Y8" t="n">
        <v>1</v>
      </c>
      <c r="Z8" t="n">
        <v>10</v>
      </c>
      <c r="AA8" t="n">
        <v>258.817463798325</v>
      </c>
      <c r="AB8" t="n">
        <v>354.1254721895146</v>
      </c>
      <c r="AC8" t="n">
        <v>320.3282341419684</v>
      </c>
      <c r="AD8" t="n">
        <v>258817.463798325</v>
      </c>
      <c r="AE8" t="n">
        <v>354125.4721895146</v>
      </c>
      <c r="AF8" t="n">
        <v>4.531089384386675e-06</v>
      </c>
      <c r="AG8" t="n">
        <v>5.68287037037037</v>
      </c>
      <c r="AH8" t="n">
        <v>320328.2341419684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5.2438</v>
      </c>
      <c r="E9" t="n">
        <v>19.07</v>
      </c>
      <c r="F9" t="n">
        <v>13.23</v>
      </c>
      <c r="G9" t="n">
        <v>13.46</v>
      </c>
      <c r="H9" t="n">
        <v>0.18</v>
      </c>
      <c r="I9" t="n">
        <v>59</v>
      </c>
      <c r="J9" t="n">
        <v>266.6</v>
      </c>
      <c r="K9" t="n">
        <v>59.89</v>
      </c>
      <c r="L9" t="n">
        <v>2.75</v>
      </c>
      <c r="M9" t="n">
        <v>57</v>
      </c>
      <c r="N9" t="n">
        <v>68.97</v>
      </c>
      <c r="O9" t="n">
        <v>33115.41</v>
      </c>
      <c r="P9" t="n">
        <v>221.62</v>
      </c>
      <c r="Q9" t="n">
        <v>460.73</v>
      </c>
      <c r="R9" t="n">
        <v>95.94</v>
      </c>
      <c r="S9" t="n">
        <v>32.19</v>
      </c>
      <c r="T9" t="n">
        <v>27716.49</v>
      </c>
      <c r="U9" t="n">
        <v>0.34</v>
      </c>
      <c r="V9" t="n">
        <v>0.68</v>
      </c>
      <c r="W9" t="n">
        <v>1.54</v>
      </c>
      <c r="X9" t="n">
        <v>1.7</v>
      </c>
      <c r="Y9" t="n">
        <v>1</v>
      </c>
      <c r="Z9" t="n">
        <v>10</v>
      </c>
      <c r="AA9" t="n">
        <v>252.4557489533034</v>
      </c>
      <c r="AB9" t="n">
        <v>345.4210932793418</v>
      </c>
      <c r="AC9" t="n">
        <v>312.4545889384138</v>
      </c>
      <c r="AD9" t="n">
        <v>252455.7489533034</v>
      </c>
      <c r="AE9" t="n">
        <v>345421.0932793418</v>
      </c>
      <c r="AF9" t="n">
        <v>4.665343225637034e-06</v>
      </c>
      <c r="AG9" t="n">
        <v>5.517939814814816</v>
      </c>
      <c r="AH9" t="n">
        <v>312454.5889384138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5.3626</v>
      </c>
      <c r="E10" t="n">
        <v>18.65</v>
      </c>
      <c r="F10" t="n">
        <v>13.06</v>
      </c>
      <c r="G10" t="n">
        <v>14.52</v>
      </c>
      <c r="H10" t="n">
        <v>0.2</v>
      </c>
      <c r="I10" t="n">
        <v>54</v>
      </c>
      <c r="J10" t="n">
        <v>267.08</v>
      </c>
      <c r="K10" t="n">
        <v>59.89</v>
      </c>
      <c r="L10" t="n">
        <v>3</v>
      </c>
      <c r="M10" t="n">
        <v>52</v>
      </c>
      <c r="N10" t="n">
        <v>69.19</v>
      </c>
      <c r="O10" t="n">
        <v>33173.65</v>
      </c>
      <c r="P10" t="n">
        <v>218.53</v>
      </c>
      <c r="Q10" t="n">
        <v>460.75</v>
      </c>
      <c r="R10" t="n">
        <v>90.38</v>
      </c>
      <c r="S10" t="n">
        <v>32.19</v>
      </c>
      <c r="T10" t="n">
        <v>24960.05</v>
      </c>
      <c r="U10" t="n">
        <v>0.36</v>
      </c>
      <c r="V10" t="n">
        <v>0.68</v>
      </c>
      <c r="W10" t="n">
        <v>1.54</v>
      </c>
      <c r="X10" t="n">
        <v>1.53</v>
      </c>
      <c r="Y10" t="n">
        <v>1</v>
      </c>
      <c r="Z10" t="n">
        <v>10</v>
      </c>
      <c r="AA10" t="n">
        <v>247.4919928456356</v>
      </c>
      <c r="AB10" t="n">
        <v>338.6294631873699</v>
      </c>
      <c r="AC10" t="n">
        <v>306.3111424903047</v>
      </c>
      <c r="AD10" t="n">
        <v>247491.9928456356</v>
      </c>
      <c r="AE10" t="n">
        <v>338629.4631873699</v>
      </c>
      <c r="AF10" t="n">
        <v>4.771038098669123e-06</v>
      </c>
      <c r="AG10" t="n">
        <v>5.396412037037037</v>
      </c>
      <c r="AH10" t="n">
        <v>306311.1424903048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5.4742</v>
      </c>
      <c r="E11" t="n">
        <v>18.27</v>
      </c>
      <c r="F11" t="n">
        <v>12.94</v>
      </c>
      <c r="G11" t="n">
        <v>15.84</v>
      </c>
      <c r="H11" t="n">
        <v>0.22</v>
      </c>
      <c r="I11" t="n">
        <v>49</v>
      </c>
      <c r="J11" t="n">
        <v>267.55</v>
      </c>
      <c r="K11" t="n">
        <v>59.89</v>
      </c>
      <c r="L11" t="n">
        <v>3.25</v>
      </c>
      <c r="M11" t="n">
        <v>47</v>
      </c>
      <c r="N11" t="n">
        <v>69.41</v>
      </c>
      <c r="O11" t="n">
        <v>33231.97</v>
      </c>
      <c r="P11" t="n">
        <v>216.23</v>
      </c>
      <c r="Q11" t="n">
        <v>460.76</v>
      </c>
      <c r="R11" t="n">
        <v>86.12</v>
      </c>
      <c r="S11" t="n">
        <v>32.19</v>
      </c>
      <c r="T11" t="n">
        <v>22856.9</v>
      </c>
      <c r="U11" t="n">
        <v>0.37</v>
      </c>
      <c r="V11" t="n">
        <v>0.6899999999999999</v>
      </c>
      <c r="W11" t="n">
        <v>1.53</v>
      </c>
      <c r="X11" t="n">
        <v>1.4</v>
      </c>
      <c r="Y11" t="n">
        <v>1</v>
      </c>
      <c r="Z11" t="n">
        <v>10</v>
      </c>
      <c r="AA11" t="n">
        <v>243.5390970321887</v>
      </c>
      <c r="AB11" t="n">
        <v>333.220936745959</v>
      </c>
      <c r="AC11" t="n">
        <v>301.4187982215459</v>
      </c>
      <c r="AD11" t="n">
        <v>243539.0970321887</v>
      </c>
      <c r="AE11" t="n">
        <v>333220.936745959</v>
      </c>
      <c r="AF11" t="n">
        <v>4.870327221820482e-06</v>
      </c>
      <c r="AG11" t="n">
        <v>5.286458333333333</v>
      </c>
      <c r="AH11" t="n">
        <v>301418.7982215459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5.5727</v>
      </c>
      <c r="E12" t="n">
        <v>17.94</v>
      </c>
      <c r="F12" t="n">
        <v>12.82</v>
      </c>
      <c r="G12" t="n">
        <v>17.09</v>
      </c>
      <c r="H12" t="n">
        <v>0.23</v>
      </c>
      <c r="I12" t="n">
        <v>45</v>
      </c>
      <c r="J12" t="n">
        <v>268.02</v>
      </c>
      <c r="K12" t="n">
        <v>59.89</v>
      </c>
      <c r="L12" t="n">
        <v>3.5</v>
      </c>
      <c r="M12" t="n">
        <v>43</v>
      </c>
      <c r="N12" t="n">
        <v>69.64</v>
      </c>
      <c r="O12" t="n">
        <v>33290.38</v>
      </c>
      <c r="P12" t="n">
        <v>213.99</v>
      </c>
      <c r="Q12" t="n">
        <v>460.73</v>
      </c>
      <c r="R12" t="n">
        <v>82.15000000000001</v>
      </c>
      <c r="S12" t="n">
        <v>32.19</v>
      </c>
      <c r="T12" t="n">
        <v>20893.93</v>
      </c>
      <c r="U12" t="n">
        <v>0.39</v>
      </c>
      <c r="V12" t="n">
        <v>0.7</v>
      </c>
      <c r="W12" t="n">
        <v>1.52</v>
      </c>
      <c r="X12" t="n">
        <v>1.28</v>
      </c>
      <c r="Y12" t="n">
        <v>1</v>
      </c>
      <c r="Z12" t="n">
        <v>10</v>
      </c>
      <c r="AA12" t="n">
        <v>227.3872671015435</v>
      </c>
      <c r="AB12" t="n">
        <v>311.1212904664154</v>
      </c>
      <c r="AC12" t="n">
        <v>281.4283111658665</v>
      </c>
      <c r="AD12" t="n">
        <v>227387.2671015435</v>
      </c>
      <c r="AE12" t="n">
        <v>311121.2904664154</v>
      </c>
      <c r="AF12" t="n">
        <v>4.95796143893884e-06</v>
      </c>
      <c r="AG12" t="n">
        <v>5.190972222222222</v>
      </c>
      <c r="AH12" t="n">
        <v>281428.3111658665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5.6548</v>
      </c>
      <c r="E13" t="n">
        <v>17.68</v>
      </c>
      <c r="F13" t="n">
        <v>12.71</v>
      </c>
      <c r="G13" t="n">
        <v>18.15</v>
      </c>
      <c r="H13" t="n">
        <v>0.25</v>
      </c>
      <c r="I13" t="n">
        <v>42</v>
      </c>
      <c r="J13" t="n">
        <v>268.5</v>
      </c>
      <c r="K13" t="n">
        <v>59.89</v>
      </c>
      <c r="L13" t="n">
        <v>3.75</v>
      </c>
      <c r="M13" t="n">
        <v>40</v>
      </c>
      <c r="N13" t="n">
        <v>69.86</v>
      </c>
      <c r="O13" t="n">
        <v>33348.87</v>
      </c>
      <c r="P13" t="n">
        <v>211.99</v>
      </c>
      <c r="Q13" t="n">
        <v>460.73</v>
      </c>
      <c r="R13" t="n">
        <v>78.64</v>
      </c>
      <c r="S13" t="n">
        <v>32.19</v>
      </c>
      <c r="T13" t="n">
        <v>19152.03</v>
      </c>
      <c r="U13" t="n">
        <v>0.41</v>
      </c>
      <c r="V13" t="n">
        <v>0.7</v>
      </c>
      <c r="W13" t="n">
        <v>1.51</v>
      </c>
      <c r="X13" t="n">
        <v>1.17</v>
      </c>
      <c r="Y13" t="n">
        <v>1</v>
      </c>
      <c r="Z13" t="n">
        <v>10</v>
      </c>
      <c r="AA13" t="n">
        <v>224.4985794115932</v>
      </c>
      <c r="AB13" t="n">
        <v>307.1688605291208</v>
      </c>
      <c r="AC13" t="n">
        <v>277.8530955945158</v>
      </c>
      <c r="AD13" t="n">
        <v>224498.5794115932</v>
      </c>
      <c r="AE13" t="n">
        <v>307168.8605291208</v>
      </c>
      <c r="AF13" t="n">
        <v>5.031004781328863e-06</v>
      </c>
      <c r="AG13" t="n">
        <v>5.115740740740741</v>
      </c>
      <c r="AH13" t="n">
        <v>277853.0955945158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5.7236</v>
      </c>
      <c r="E14" t="n">
        <v>17.47</v>
      </c>
      <c r="F14" t="n">
        <v>12.65</v>
      </c>
      <c r="G14" t="n">
        <v>19.46</v>
      </c>
      <c r="H14" t="n">
        <v>0.26</v>
      </c>
      <c r="I14" t="n">
        <v>39</v>
      </c>
      <c r="J14" t="n">
        <v>268.97</v>
      </c>
      <c r="K14" t="n">
        <v>59.89</v>
      </c>
      <c r="L14" t="n">
        <v>4</v>
      </c>
      <c r="M14" t="n">
        <v>37</v>
      </c>
      <c r="N14" t="n">
        <v>70.09</v>
      </c>
      <c r="O14" t="n">
        <v>33407.45</v>
      </c>
      <c r="P14" t="n">
        <v>210.72</v>
      </c>
      <c r="Q14" t="n">
        <v>460.8</v>
      </c>
      <c r="R14" t="n">
        <v>76.75</v>
      </c>
      <c r="S14" t="n">
        <v>32.19</v>
      </c>
      <c r="T14" t="n">
        <v>18223.54</v>
      </c>
      <c r="U14" t="n">
        <v>0.42</v>
      </c>
      <c r="V14" t="n">
        <v>0.71</v>
      </c>
      <c r="W14" t="n">
        <v>1.51</v>
      </c>
      <c r="X14" t="n">
        <v>1.11</v>
      </c>
      <c r="Y14" t="n">
        <v>1</v>
      </c>
      <c r="Z14" t="n">
        <v>10</v>
      </c>
      <c r="AA14" t="n">
        <v>222.3860921449055</v>
      </c>
      <c r="AB14" t="n">
        <v>304.2784622544794</v>
      </c>
      <c r="AC14" t="n">
        <v>275.2385528745057</v>
      </c>
      <c r="AD14" t="n">
        <v>222386.0921449055</v>
      </c>
      <c r="AE14" t="n">
        <v>304278.4622544794</v>
      </c>
      <c r="AF14" t="n">
        <v>5.0922152801892e-06</v>
      </c>
      <c r="AG14" t="n">
        <v>5.054976851851852</v>
      </c>
      <c r="AH14" t="n">
        <v>275238.5528745058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5.7866</v>
      </c>
      <c r="E15" t="n">
        <v>17.28</v>
      </c>
      <c r="F15" t="n">
        <v>12.56</v>
      </c>
      <c r="G15" t="n">
        <v>20.36</v>
      </c>
      <c r="H15" t="n">
        <v>0.28</v>
      </c>
      <c r="I15" t="n">
        <v>37</v>
      </c>
      <c r="J15" t="n">
        <v>269.45</v>
      </c>
      <c r="K15" t="n">
        <v>59.89</v>
      </c>
      <c r="L15" t="n">
        <v>4.25</v>
      </c>
      <c r="M15" t="n">
        <v>35</v>
      </c>
      <c r="N15" t="n">
        <v>70.31</v>
      </c>
      <c r="O15" t="n">
        <v>33466.11</v>
      </c>
      <c r="P15" t="n">
        <v>208.79</v>
      </c>
      <c r="Q15" t="n">
        <v>460.69</v>
      </c>
      <c r="R15" t="n">
        <v>73.86</v>
      </c>
      <c r="S15" t="n">
        <v>32.19</v>
      </c>
      <c r="T15" t="n">
        <v>16786.59</v>
      </c>
      <c r="U15" t="n">
        <v>0.44</v>
      </c>
      <c r="V15" t="n">
        <v>0.71</v>
      </c>
      <c r="W15" t="n">
        <v>1.5</v>
      </c>
      <c r="X15" t="n">
        <v>1.02</v>
      </c>
      <c r="Y15" t="n">
        <v>1</v>
      </c>
      <c r="Z15" t="n">
        <v>10</v>
      </c>
      <c r="AA15" t="n">
        <v>220.0966366929972</v>
      </c>
      <c r="AB15" t="n">
        <v>301.145928301534</v>
      </c>
      <c r="AC15" t="n">
        <v>272.4049835654895</v>
      </c>
      <c r="AD15" t="n">
        <v>220096.6366929972</v>
      </c>
      <c r="AE15" t="n">
        <v>301145.928301534</v>
      </c>
      <c r="AF15" t="n">
        <v>5.148265591645611e-06</v>
      </c>
      <c r="AG15" t="n">
        <v>5.000000000000001</v>
      </c>
      <c r="AH15" t="n">
        <v>272404.9835654895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5.8335</v>
      </c>
      <c r="E16" t="n">
        <v>17.14</v>
      </c>
      <c r="F16" t="n">
        <v>12.52</v>
      </c>
      <c r="G16" t="n">
        <v>21.46</v>
      </c>
      <c r="H16" t="n">
        <v>0.3</v>
      </c>
      <c r="I16" t="n">
        <v>35</v>
      </c>
      <c r="J16" t="n">
        <v>269.92</v>
      </c>
      <c r="K16" t="n">
        <v>59.89</v>
      </c>
      <c r="L16" t="n">
        <v>4.5</v>
      </c>
      <c r="M16" t="n">
        <v>33</v>
      </c>
      <c r="N16" t="n">
        <v>70.54000000000001</v>
      </c>
      <c r="O16" t="n">
        <v>33524.86</v>
      </c>
      <c r="P16" t="n">
        <v>208.06</v>
      </c>
      <c r="Q16" t="n">
        <v>460.69</v>
      </c>
      <c r="R16" t="n">
        <v>72.47</v>
      </c>
      <c r="S16" t="n">
        <v>32.19</v>
      </c>
      <c r="T16" t="n">
        <v>16103.56</v>
      </c>
      <c r="U16" t="n">
        <v>0.44</v>
      </c>
      <c r="V16" t="n">
        <v>0.71</v>
      </c>
      <c r="W16" t="n">
        <v>1.51</v>
      </c>
      <c r="X16" t="n">
        <v>0.99</v>
      </c>
      <c r="Y16" t="n">
        <v>1</v>
      </c>
      <c r="Z16" t="n">
        <v>10</v>
      </c>
      <c r="AA16" t="n">
        <v>218.6067936735444</v>
      </c>
      <c r="AB16" t="n">
        <v>299.1074593550845</v>
      </c>
      <c r="AC16" t="n">
        <v>270.5610632342793</v>
      </c>
      <c r="AD16" t="n">
        <v>218606.7936735445</v>
      </c>
      <c r="AE16" t="n">
        <v>299107.4593550845</v>
      </c>
      <c r="AF16" t="n">
        <v>5.189991934618718e-06</v>
      </c>
      <c r="AG16" t="n">
        <v>4.959490740740741</v>
      </c>
      <c r="AH16" t="n">
        <v>270561.0632342793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5.8945</v>
      </c>
      <c r="E17" t="n">
        <v>16.96</v>
      </c>
      <c r="F17" t="n">
        <v>12.44</v>
      </c>
      <c r="G17" t="n">
        <v>22.62</v>
      </c>
      <c r="H17" t="n">
        <v>0.31</v>
      </c>
      <c r="I17" t="n">
        <v>33</v>
      </c>
      <c r="J17" t="n">
        <v>270.4</v>
      </c>
      <c r="K17" t="n">
        <v>59.89</v>
      </c>
      <c r="L17" t="n">
        <v>4.75</v>
      </c>
      <c r="M17" t="n">
        <v>31</v>
      </c>
      <c r="N17" t="n">
        <v>70.76000000000001</v>
      </c>
      <c r="O17" t="n">
        <v>33583.7</v>
      </c>
      <c r="P17" t="n">
        <v>206.63</v>
      </c>
      <c r="Q17" t="n">
        <v>460.69</v>
      </c>
      <c r="R17" t="n">
        <v>70.06</v>
      </c>
      <c r="S17" t="n">
        <v>32.19</v>
      </c>
      <c r="T17" t="n">
        <v>14908.02</v>
      </c>
      <c r="U17" t="n">
        <v>0.46</v>
      </c>
      <c r="V17" t="n">
        <v>0.72</v>
      </c>
      <c r="W17" t="n">
        <v>1.5</v>
      </c>
      <c r="X17" t="n">
        <v>0.91</v>
      </c>
      <c r="Y17" t="n">
        <v>1</v>
      </c>
      <c r="Z17" t="n">
        <v>10</v>
      </c>
      <c r="AA17" t="n">
        <v>216.6636655762465</v>
      </c>
      <c r="AB17" t="n">
        <v>296.4487857676014</v>
      </c>
      <c r="AC17" t="n">
        <v>268.1561297225129</v>
      </c>
      <c r="AD17" t="n">
        <v>216663.6655762465</v>
      </c>
      <c r="AE17" t="n">
        <v>296448.7857676013</v>
      </c>
      <c r="AF17" t="n">
        <v>5.24426287110826e-06</v>
      </c>
      <c r="AG17" t="n">
        <v>4.907407407407407</v>
      </c>
      <c r="AH17" t="n">
        <v>268156.1297225129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5.941</v>
      </c>
      <c r="E18" t="n">
        <v>16.83</v>
      </c>
      <c r="F18" t="n">
        <v>12.41</v>
      </c>
      <c r="G18" t="n">
        <v>24.02</v>
      </c>
      <c r="H18" t="n">
        <v>0.33</v>
      </c>
      <c r="I18" t="n">
        <v>31</v>
      </c>
      <c r="J18" t="n">
        <v>270.88</v>
      </c>
      <c r="K18" t="n">
        <v>59.89</v>
      </c>
      <c r="L18" t="n">
        <v>5</v>
      </c>
      <c r="M18" t="n">
        <v>29</v>
      </c>
      <c r="N18" t="n">
        <v>70.98999999999999</v>
      </c>
      <c r="O18" t="n">
        <v>33642.62</v>
      </c>
      <c r="P18" t="n">
        <v>205.75</v>
      </c>
      <c r="Q18" t="n">
        <v>460.75</v>
      </c>
      <c r="R18" t="n">
        <v>68.95</v>
      </c>
      <c r="S18" t="n">
        <v>32.19</v>
      </c>
      <c r="T18" t="n">
        <v>14364.58</v>
      </c>
      <c r="U18" t="n">
        <v>0.47</v>
      </c>
      <c r="V18" t="n">
        <v>0.72</v>
      </c>
      <c r="W18" t="n">
        <v>1.5</v>
      </c>
      <c r="X18" t="n">
        <v>0.88</v>
      </c>
      <c r="Y18" t="n">
        <v>1</v>
      </c>
      <c r="Z18" t="n">
        <v>10</v>
      </c>
      <c r="AA18" t="n">
        <v>215.3623332816431</v>
      </c>
      <c r="AB18" t="n">
        <v>294.6682455113968</v>
      </c>
      <c r="AC18" t="n">
        <v>266.545521729356</v>
      </c>
      <c r="AD18" t="n">
        <v>215362.3332816431</v>
      </c>
      <c r="AE18" t="n">
        <v>294668.2455113968</v>
      </c>
      <c r="AF18" t="n">
        <v>5.285633339087992e-06</v>
      </c>
      <c r="AG18" t="n">
        <v>4.869791666666666</v>
      </c>
      <c r="AH18" t="n">
        <v>266545.521729356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6.0057</v>
      </c>
      <c r="E19" t="n">
        <v>16.65</v>
      </c>
      <c r="F19" t="n">
        <v>12.33</v>
      </c>
      <c r="G19" t="n">
        <v>25.51</v>
      </c>
      <c r="H19" t="n">
        <v>0.34</v>
      </c>
      <c r="I19" t="n">
        <v>29</v>
      </c>
      <c r="J19" t="n">
        <v>271.36</v>
      </c>
      <c r="K19" t="n">
        <v>59.89</v>
      </c>
      <c r="L19" t="n">
        <v>5.25</v>
      </c>
      <c r="M19" t="n">
        <v>27</v>
      </c>
      <c r="N19" t="n">
        <v>71.22</v>
      </c>
      <c r="O19" t="n">
        <v>33701.64</v>
      </c>
      <c r="P19" t="n">
        <v>204.17</v>
      </c>
      <c r="Q19" t="n">
        <v>460.71</v>
      </c>
      <c r="R19" t="n">
        <v>66.47</v>
      </c>
      <c r="S19" t="n">
        <v>32.19</v>
      </c>
      <c r="T19" t="n">
        <v>13130.32</v>
      </c>
      <c r="U19" t="n">
        <v>0.48</v>
      </c>
      <c r="V19" t="n">
        <v>0.72</v>
      </c>
      <c r="W19" t="n">
        <v>1.49</v>
      </c>
      <c r="X19" t="n">
        <v>0.8</v>
      </c>
      <c r="Y19" t="n">
        <v>1</v>
      </c>
      <c r="Z19" t="n">
        <v>10</v>
      </c>
      <c r="AA19" t="n">
        <v>213.3594488826661</v>
      </c>
      <c r="AB19" t="n">
        <v>291.9278107156943</v>
      </c>
      <c r="AC19" t="n">
        <v>264.0666301843302</v>
      </c>
      <c r="AD19" t="n">
        <v>213359.4488826661</v>
      </c>
      <c r="AE19" t="n">
        <v>291927.8107156943</v>
      </c>
      <c r="AF19" t="n">
        <v>5.343196119266244e-06</v>
      </c>
      <c r="AG19" t="n">
        <v>4.817708333333333</v>
      </c>
      <c r="AH19" t="n">
        <v>264066.6301843302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6.0365</v>
      </c>
      <c r="E20" t="n">
        <v>16.57</v>
      </c>
      <c r="F20" t="n">
        <v>12.3</v>
      </c>
      <c r="G20" t="n">
        <v>26.35</v>
      </c>
      <c r="H20" t="n">
        <v>0.36</v>
      </c>
      <c r="I20" t="n">
        <v>28</v>
      </c>
      <c r="J20" t="n">
        <v>271.84</v>
      </c>
      <c r="K20" t="n">
        <v>59.89</v>
      </c>
      <c r="L20" t="n">
        <v>5.5</v>
      </c>
      <c r="M20" t="n">
        <v>26</v>
      </c>
      <c r="N20" t="n">
        <v>71.45</v>
      </c>
      <c r="O20" t="n">
        <v>33760.74</v>
      </c>
      <c r="P20" t="n">
        <v>203.43</v>
      </c>
      <c r="Q20" t="n">
        <v>460.7</v>
      </c>
      <c r="R20" t="n">
        <v>65.38</v>
      </c>
      <c r="S20" t="n">
        <v>32.19</v>
      </c>
      <c r="T20" t="n">
        <v>12592.06</v>
      </c>
      <c r="U20" t="n">
        <v>0.49</v>
      </c>
      <c r="V20" t="n">
        <v>0.73</v>
      </c>
      <c r="W20" t="n">
        <v>1.49</v>
      </c>
      <c r="X20" t="n">
        <v>0.76</v>
      </c>
      <c r="Y20" t="n">
        <v>1</v>
      </c>
      <c r="Z20" t="n">
        <v>10</v>
      </c>
      <c r="AA20" t="n">
        <v>212.4432920651321</v>
      </c>
      <c r="AB20" t="n">
        <v>290.6742845399587</v>
      </c>
      <c r="AC20" t="n">
        <v>262.9327387874713</v>
      </c>
      <c r="AD20" t="n">
        <v>212443.2920651321</v>
      </c>
      <c r="AE20" t="n">
        <v>290674.2845399587</v>
      </c>
      <c r="AF20" t="n">
        <v>5.370598493756046e-06</v>
      </c>
      <c r="AG20" t="n">
        <v>4.794560185185185</v>
      </c>
      <c r="AH20" t="n">
        <v>262932.7387874713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6.0623</v>
      </c>
      <c r="E21" t="n">
        <v>16.5</v>
      </c>
      <c r="F21" t="n">
        <v>12.28</v>
      </c>
      <c r="G21" t="n">
        <v>27.28</v>
      </c>
      <c r="H21" t="n">
        <v>0.38</v>
      </c>
      <c r="I21" t="n">
        <v>27</v>
      </c>
      <c r="J21" t="n">
        <v>272.32</v>
      </c>
      <c r="K21" t="n">
        <v>59.89</v>
      </c>
      <c r="L21" t="n">
        <v>5.75</v>
      </c>
      <c r="M21" t="n">
        <v>25</v>
      </c>
      <c r="N21" t="n">
        <v>71.68000000000001</v>
      </c>
      <c r="O21" t="n">
        <v>33820.05</v>
      </c>
      <c r="P21" t="n">
        <v>203.04</v>
      </c>
      <c r="Q21" t="n">
        <v>460.69</v>
      </c>
      <c r="R21" t="n">
        <v>64.73</v>
      </c>
      <c r="S21" t="n">
        <v>32.19</v>
      </c>
      <c r="T21" t="n">
        <v>12271.71</v>
      </c>
      <c r="U21" t="n">
        <v>0.5</v>
      </c>
      <c r="V21" t="n">
        <v>0.73</v>
      </c>
      <c r="W21" t="n">
        <v>1.49</v>
      </c>
      <c r="X21" t="n">
        <v>0.74</v>
      </c>
      <c r="Y21" t="n">
        <v>1</v>
      </c>
      <c r="Z21" t="n">
        <v>10</v>
      </c>
      <c r="AA21" t="n">
        <v>211.7857017047913</v>
      </c>
      <c r="AB21" t="n">
        <v>289.7745403981017</v>
      </c>
      <c r="AC21" t="n">
        <v>262.1188649637139</v>
      </c>
      <c r="AD21" t="n">
        <v>211785.7017047913</v>
      </c>
      <c r="AE21" t="n">
        <v>289774.5403981017</v>
      </c>
      <c r="AF21" t="n">
        <v>5.393552430828671e-06</v>
      </c>
      <c r="AG21" t="n">
        <v>4.774305555555556</v>
      </c>
      <c r="AH21" t="n">
        <v>262118.8649637139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6.0912</v>
      </c>
      <c r="E22" t="n">
        <v>16.42</v>
      </c>
      <c r="F22" t="n">
        <v>12.25</v>
      </c>
      <c r="G22" t="n">
        <v>28.27</v>
      </c>
      <c r="H22" t="n">
        <v>0.39</v>
      </c>
      <c r="I22" t="n">
        <v>26</v>
      </c>
      <c r="J22" t="n">
        <v>272.8</v>
      </c>
      <c r="K22" t="n">
        <v>59.89</v>
      </c>
      <c r="L22" t="n">
        <v>6</v>
      </c>
      <c r="M22" t="n">
        <v>24</v>
      </c>
      <c r="N22" t="n">
        <v>71.91</v>
      </c>
      <c r="O22" t="n">
        <v>33879.33</v>
      </c>
      <c r="P22" t="n">
        <v>202.16</v>
      </c>
      <c r="Q22" t="n">
        <v>460.74</v>
      </c>
      <c r="R22" t="n">
        <v>63.98</v>
      </c>
      <c r="S22" t="n">
        <v>32.19</v>
      </c>
      <c r="T22" t="n">
        <v>11902.9</v>
      </c>
      <c r="U22" t="n">
        <v>0.5</v>
      </c>
      <c r="V22" t="n">
        <v>0.73</v>
      </c>
      <c r="W22" t="n">
        <v>1.48</v>
      </c>
      <c r="X22" t="n">
        <v>0.72</v>
      </c>
      <c r="Y22" t="n">
        <v>1</v>
      </c>
      <c r="Z22" t="n">
        <v>10</v>
      </c>
      <c r="AA22" t="n">
        <v>210.8635944778084</v>
      </c>
      <c r="AB22" t="n">
        <v>288.5128726096446</v>
      </c>
      <c r="AC22" t="n">
        <v>260.977608978225</v>
      </c>
      <c r="AD22" t="n">
        <v>210863.5944778085</v>
      </c>
      <c r="AE22" t="n">
        <v>288512.8726096446</v>
      </c>
      <c r="AF22" t="n">
        <v>5.419264399099945e-06</v>
      </c>
      <c r="AG22" t="n">
        <v>4.751157407407408</v>
      </c>
      <c r="AH22" t="n">
        <v>260977.608978225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6.1178</v>
      </c>
      <c r="E23" t="n">
        <v>16.35</v>
      </c>
      <c r="F23" t="n">
        <v>12.23</v>
      </c>
      <c r="G23" t="n">
        <v>29.35</v>
      </c>
      <c r="H23" t="n">
        <v>0.41</v>
      </c>
      <c r="I23" t="n">
        <v>25</v>
      </c>
      <c r="J23" t="n">
        <v>273.28</v>
      </c>
      <c r="K23" t="n">
        <v>59.89</v>
      </c>
      <c r="L23" t="n">
        <v>6.25</v>
      </c>
      <c r="M23" t="n">
        <v>23</v>
      </c>
      <c r="N23" t="n">
        <v>72.14</v>
      </c>
      <c r="O23" t="n">
        <v>33938.7</v>
      </c>
      <c r="P23" t="n">
        <v>201.5</v>
      </c>
      <c r="Q23" t="n">
        <v>460.69</v>
      </c>
      <c r="R23" t="n">
        <v>63.04</v>
      </c>
      <c r="S23" t="n">
        <v>32.19</v>
      </c>
      <c r="T23" t="n">
        <v>11438.81</v>
      </c>
      <c r="U23" t="n">
        <v>0.51</v>
      </c>
      <c r="V23" t="n">
        <v>0.73</v>
      </c>
      <c r="W23" t="n">
        <v>1.49</v>
      </c>
      <c r="X23" t="n">
        <v>0.6899999999999999</v>
      </c>
      <c r="Y23" t="n">
        <v>1</v>
      </c>
      <c r="Z23" t="n">
        <v>10</v>
      </c>
      <c r="AA23" t="n">
        <v>210.0979837235481</v>
      </c>
      <c r="AB23" t="n">
        <v>287.4653301993035</v>
      </c>
      <c r="AC23" t="n">
        <v>260.0300425452915</v>
      </c>
      <c r="AD23" t="n">
        <v>210097.9837235481</v>
      </c>
      <c r="AE23" t="n">
        <v>287465.3301993035</v>
      </c>
      <c r="AF23" t="n">
        <v>5.442930086159319e-06</v>
      </c>
      <c r="AG23" t="n">
        <v>4.730902777777779</v>
      </c>
      <c r="AH23" t="n">
        <v>260030.0425452915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6.153</v>
      </c>
      <c r="E24" t="n">
        <v>16.25</v>
      </c>
      <c r="F24" t="n">
        <v>12.19</v>
      </c>
      <c r="G24" t="n">
        <v>30.46</v>
      </c>
      <c r="H24" t="n">
        <v>0.42</v>
      </c>
      <c r="I24" t="n">
        <v>24</v>
      </c>
      <c r="J24" t="n">
        <v>273.76</v>
      </c>
      <c r="K24" t="n">
        <v>59.89</v>
      </c>
      <c r="L24" t="n">
        <v>6.5</v>
      </c>
      <c r="M24" t="n">
        <v>22</v>
      </c>
      <c r="N24" t="n">
        <v>72.37</v>
      </c>
      <c r="O24" t="n">
        <v>33998.16</v>
      </c>
      <c r="P24" t="n">
        <v>200.81</v>
      </c>
      <c r="Q24" t="n">
        <v>460.71</v>
      </c>
      <c r="R24" t="n">
        <v>61.73</v>
      </c>
      <c r="S24" t="n">
        <v>32.19</v>
      </c>
      <c r="T24" t="n">
        <v>10788.33</v>
      </c>
      <c r="U24" t="n">
        <v>0.52</v>
      </c>
      <c r="V24" t="n">
        <v>0.73</v>
      </c>
      <c r="W24" t="n">
        <v>1.48</v>
      </c>
      <c r="X24" t="n">
        <v>0.65</v>
      </c>
      <c r="Y24" t="n">
        <v>1</v>
      </c>
      <c r="Z24" t="n">
        <v>10</v>
      </c>
      <c r="AA24" t="n">
        <v>209.1386052848699</v>
      </c>
      <c r="AB24" t="n">
        <v>286.152666294715</v>
      </c>
      <c r="AC24" t="n">
        <v>258.8426574414212</v>
      </c>
      <c r="AD24" t="n">
        <v>209138.6052848699</v>
      </c>
      <c r="AE24" t="n">
        <v>286152.666294715</v>
      </c>
      <c r="AF24" t="n">
        <v>5.474247085576235e-06</v>
      </c>
      <c r="AG24" t="n">
        <v>4.701967592592593</v>
      </c>
      <c r="AH24" t="n">
        <v>258842.6574414212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6.1751</v>
      </c>
      <c r="E25" t="n">
        <v>16.19</v>
      </c>
      <c r="F25" t="n">
        <v>12.18</v>
      </c>
      <c r="G25" t="n">
        <v>31.77</v>
      </c>
      <c r="H25" t="n">
        <v>0.44</v>
      </c>
      <c r="I25" t="n">
        <v>23</v>
      </c>
      <c r="J25" t="n">
        <v>274.24</v>
      </c>
      <c r="K25" t="n">
        <v>59.89</v>
      </c>
      <c r="L25" t="n">
        <v>6.75</v>
      </c>
      <c r="M25" t="n">
        <v>21</v>
      </c>
      <c r="N25" t="n">
        <v>72.61</v>
      </c>
      <c r="O25" t="n">
        <v>34057.71</v>
      </c>
      <c r="P25" t="n">
        <v>200.48</v>
      </c>
      <c r="Q25" t="n">
        <v>460.73</v>
      </c>
      <c r="R25" t="n">
        <v>61.43</v>
      </c>
      <c r="S25" t="n">
        <v>32.19</v>
      </c>
      <c r="T25" t="n">
        <v>10640.98</v>
      </c>
      <c r="U25" t="n">
        <v>0.52</v>
      </c>
      <c r="V25" t="n">
        <v>0.73</v>
      </c>
      <c r="W25" t="n">
        <v>1.49</v>
      </c>
      <c r="X25" t="n">
        <v>0.64</v>
      </c>
      <c r="Y25" t="n">
        <v>1</v>
      </c>
      <c r="Z25" t="n">
        <v>10</v>
      </c>
      <c r="AA25" t="n">
        <v>208.6139959535142</v>
      </c>
      <c r="AB25" t="n">
        <v>285.4348726634242</v>
      </c>
      <c r="AC25" t="n">
        <v>258.1933690268709</v>
      </c>
      <c r="AD25" t="n">
        <v>208613.9959535142</v>
      </c>
      <c r="AE25" t="n">
        <v>285434.8726634242</v>
      </c>
      <c r="AF25" t="n">
        <v>5.493909178960151e-06</v>
      </c>
      <c r="AG25" t="n">
        <v>4.684606481481482</v>
      </c>
      <c r="AH25" t="n">
        <v>258193.3690268709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6.2094</v>
      </c>
      <c r="E26" t="n">
        <v>16.1</v>
      </c>
      <c r="F26" t="n">
        <v>12.14</v>
      </c>
      <c r="G26" t="n">
        <v>33.11</v>
      </c>
      <c r="H26" t="n">
        <v>0.45</v>
      </c>
      <c r="I26" t="n">
        <v>22</v>
      </c>
      <c r="J26" t="n">
        <v>274.73</v>
      </c>
      <c r="K26" t="n">
        <v>59.89</v>
      </c>
      <c r="L26" t="n">
        <v>7</v>
      </c>
      <c r="M26" t="n">
        <v>20</v>
      </c>
      <c r="N26" t="n">
        <v>72.84</v>
      </c>
      <c r="O26" t="n">
        <v>34117.35</v>
      </c>
      <c r="P26" t="n">
        <v>199.2</v>
      </c>
      <c r="Q26" t="n">
        <v>460.7</v>
      </c>
      <c r="R26" t="n">
        <v>60.23</v>
      </c>
      <c r="S26" t="n">
        <v>32.19</v>
      </c>
      <c r="T26" t="n">
        <v>10049.36</v>
      </c>
      <c r="U26" t="n">
        <v>0.53</v>
      </c>
      <c r="V26" t="n">
        <v>0.74</v>
      </c>
      <c r="W26" t="n">
        <v>1.48</v>
      </c>
      <c r="X26" t="n">
        <v>0.61</v>
      </c>
      <c r="Y26" t="n">
        <v>1</v>
      </c>
      <c r="Z26" t="n">
        <v>10</v>
      </c>
      <c r="AA26" t="n">
        <v>207.4570164393412</v>
      </c>
      <c r="AB26" t="n">
        <v>283.8518422497997</v>
      </c>
      <c r="AC26" t="n">
        <v>256.7614208141251</v>
      </c>
      <c r="AD26" t="n">
        <v>207457.0164393412</v>
      </c>
      <c r="AE26" t="n">
        <v>283851.8422497998</v>
      </c>
      <c r="AF26" t="n">
        <v>5.524425459641976e-06</v>
      </c>
      <c r="AG26" t="n">
        <v>4.658564814814816</v>
      </c>
      <c r="AH26" t="n">
        <v>256761.4208141251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6.2378</v>
      </c>
      <c r="E27" t="n">
        <v>16.03</v>
      </c>
      <c r="F27" t="n">
        <v>12.12</v>
      </c>
      <c r="G27" t="n">
        <v>34.62</v>
      </c>
      <c r="H27" t="n">
        <v>0.47</v>
      </c>
      <c r="I27" t="n">
        <v>21</v>
      </c>
      <c r="J27" t="n">
        <v>275.21</v>
      </c>
      <c r="K27" t="n">
        <v>59.89</v>
      </c>
      <c r="L27" t="n">
        <v>7.25</v>
      </c>
      <c r="M27" t="n">
        <v>19</v>
      </c>
      <c r="N27" t="n">
        <v>73.08</v>
      </c>
      <c r="O27" t="n">
        <v>34177.09</v>
      </c>
      <c r="P27" t="n">
        <v>198.65</v>
      </c>
      <c r="Q27" t="n">
        <v>460.69</v>
      </c>
      <c r="R27" t="n">
        <v>59.41</v>
      </c>
      <c r="S27" t="n">
        <v>32.19</v>
      </c>
      <c r="T27" t="n">
        <v>9642.450000000001</v>
      </c>
      <c r="U27" t="n">
        <v>0.54</v>
      </c>
      <c r="V27" t="n">
        <v>0.74</v>
      </c>
      <c r="W27" t="n">
        <v>1.48</v>
      </c>
      <c r="X27" t="n">
        <v>0.58</v>
      </c>
      <c r="Y27" t="n">
        <v>1</v>
      </c>
      <c r="Z27" t="n">
        <v>10</v>
      </c>
      <c r="AA27" t="n">
        <v>206.7336122423747</v>
      </c>
      <c r="AB27" t="n">
        <v>282.86204871317</v>
      </c>
      <c r="AC27" t="n">
        <v>255.8660917834469</v>
      </c>
      <c r="AD27" t="n">
        <v>206733.6122423747</v>
      </c>
      <c r="AE27" t="n">
        <v>282862.04871317</v>
      </c>
      <c r="AF27" t="n">
        <v>5.549692584171532e-06</v>
      </c>
      <c r="AG27" t="n">
        <v>4.638310185185186</v>
      </c>
      <c r="AH27" t="n">
        <v>255866.0917834469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6.2724</v>
      </c>
      <c r="E28" t="n">
        <v>15.94</v>
      </c>
      <c r="F28" t="n">
        <v>12.08</v>
      </c>
      <c r="G28" t="n">
        <v>36.24</v>
      </c>
      <c r="H28" t="n">
        <v>0.48</v>
      </c>
      <c r="I28" t="n">
        <v>20</v>
      </c>
      <c r="J28" t="n">
        <v>275.7</v>
      </c>
      <c r="K28" t="n">
        <v>59.89</v>
      </c>
      <c r="L28" t="n">
        <v>7.5</v>
      </c>
      <c r="M28" t="n">
        <v>18</v>
      </c>
      <c r="N28" t="n">
        <v>73.31</v>
      </c>
      <c r="O28" t="n">
        <v>34236.91</v>
      </c>
      <c r="P28" t="n">
        <v>198.05</v>
      </c>
      <c r="Q28" t="n">
        <v>460.78</v>
      </c>
      <c r="R28" t="n">
        <v>58.11</v>
      </c>
      <c r="S28" t="n">
        <v>32.19</v>
      </c>
      <c r="T28" t="n">
        <v>8996.26</v>
      </c>
      <c r="U28" t="n">
        <v>0.55</v>
      </c>
      <c r="V28" t="n">
        <v>0.74</v>
      </c>
      <c r="W28" t="n">
        <v>1.48</v>
      </c>
      <c r="X28" t="n">
        <v>0.54</v>
      </c>
      <c r="Y28" t="n">
        <v>1</v>
      </c>
      <c r="Z28" t="n">
        <v>10</v>
      </c>
      <c r="AA28" t="n">
        <v>193.1852693283935</v>
      </c>
      <c r="AB28" t="n">
        <v>264.3246082275651</v>
      </c>
      <c r="AC28" t="n">
        <v>239.0978386003212</v>
      </c>
      <c r="AD28" t="n">
        <v>193185.2693283935</v>
      </c>
      <c r="AE28" t="n">
        <v>264324.6082275651</v>
      </c>
      <c r="AF28" t="n">
        <v>5.580475771098388e-06</v>
      </c>
      <c r="AG28" t="n">
        <v>4.612268518518518</v>
      </c>
      <c r="AH28" t="n">
        <v>239097.8386003212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6.2699</v>
      </c>
      <c r="E29" t="n">
        <v>15.95</v>
      </c>
      <c r="F29" t="n">
        <v>12.09</v>
      </c>
      <c r="G29" t="n">
        <v>36.26</v>
      </c>
      <c r="H29" t="n">
        <v>0.5</v>
      </c>
      <c r="I29" t="n">
        <v>20</v>
      </c>
      <c r="J29" t="n">
        <v>276.18</v>
      </c>
      <c r="K29" t="n">
        <v>59.89</v>
      </c>
      <c r="L29" t="n">
        <v>7.75</v>
      </c>
      <c r="M29" t="n">
        <v>18</v>
      </c>
      <c r="N29" t="n">
        <v>73.55</v>
      </c>
      <c r="O29" t="n">
        <v>34296.82</v>
      </c>
      <c r="P29" t="n">
        <v>197.86</v>
      </c>
      <c r="Q29" t="n">
        <v>460.69</v>
      </c>
      <c r="R29" t="n">
        <v>58.43</v>
      </c>
      <c r="S29" t="n">
        <v>32.19</v>
      </c>
      <c r="T29" t="n">
        <v>9159.08</v>
      </c>
      <c r="U29" t="n">
        <v>0.55</v>
      </c>
      <c r="V29" t="n">
        <v>0.74</v>
      </c>
      <c r="W29" t="n">
        <v>1.48</v>
      </c>
      <c r="X29" t="n">
        <v>0.55</v>
      </c>
      <c r="Y29" t="n">
        <v>1</v>
      </c>
      <c r="Z29" t="n">
        <v>10</v>
      </c>
      <c r="AA29" t="n">
        <v>193.1730423699614</v>
      </c>
      <c r="AB29" t="n">
        <v>264.307878763623</v>
      </c>
      <c r="AC29" t="n">
        <v>239.0827057729377</v>
      </c>
      <c r="AD29" t="n">
        <v>193173.0423699614</v>
      </c>
      <c r="AE29" t="n">
        <v>264307.878763623</v>
      </c>
      <c r="AF29" t="n">
        <v>5.5782515523898e-06</v>
      </c>
      <c r="AG29" t="n">
        <v>4.615162037037037</v>
      </c>
      <c r="AH29" t="n">
        <v>239082.7057729377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6.3072</v>
      </c>
      <c r="E30" t="n">
        <v>15.86</v>
      </c>
      <c r="F30" t="n">
        <v>12.04</v>
      </c>
      <c r="G30" t="n">
        <v>38.03</v>
      </c>
      <c r="H30" t="n">
        <v>0.51</v>
      </c>
      <c r="I30" t="n">
        <v>19</v>
      </c>
      <c r="J30" t="n">
        <v>276.67</v>
      </c>
      <c r="K30" t="n">
        <v>59.89</v>
      </c>
      <c r="L30" t="n">
        <v>8</v>
      </c>
      <c r="M30" t="n">
        <v>17</v>
      </c>
      <c r="N30" t="n">
        <v>73.78</v>
      </c>
      <c r="O30" t="n">
        <v>34356.83</v>
      </c>
      <c r="P30" t="n">
        <v>197.05</v>
      </c>
      <c r="Q30" t="n">
        <v>460.69</v>
      </c>
      <c r="R30" t="n">
        <v>56.95</v>
      </c>
      <c r="S30" t="n">
        <v>32.19</v>
      </c>
      <c r="T30" t="n">
        <v>8421.34</v>
      </c>
      <c r="U30" t="n">
        <v>0.57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192.1605698687968</v>
      </c>
      <c r="AB30" t="n">
        <v>262.9225692203959</v>
      </c>
      <c r="AC30" t="n">
        <v>237.8296082282216</v>
      </c>
      <c r="AD30" t="n">
        <v>192160.5698687968</v>
      </c>
      <c r="AE30" t="n">
        <v>262922.5692203959</v>
      </c>
      <c r="AF30" t="n">
        <v>5.611436895521929e-06</v>
      </c>
      <c r="AG30" t="n">
        <v>4.58912037037037</v>
      </c>
      <c r="AH30" t="n">
        <v>237829.6082282217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6.3112</v>
      </c>
      <c r="E31" t="n">
        <v>15.84</v>
      </c>
      <c r="F31" t="n">
        <v>12.03</v>
      </c>
      <c r="G31" t="n">
        <v>37.99</v>
      </c>
      <c r="H31" t="n">
        <v>0.53</v>
      </c>
      <c r="I31" t="n">
        <v>19</v>
      </c>
      <c r="J31" t="n">
        <v>277.16</v>
      </c>
      <c r="K31" t="n">
        <v>59.89</v>
      </c>
      <c r="L31" t="n">
        <v>8.25</v>
      </c>
      <c r="M31" t="n">
        <v>17</v>
      </c>
      <c r="N31" t="n">
        <v>74.02</v>
      </c>
      <c r="O31" t="n">
        <v>34416.93</v>
      </c>
      <c r="P31" t="n">
        <v>196.46</v>
      </c>
      <c r="Q31" t="n">
        <v>460.72</v>
      </c>
      <c r="R31" t="n">
        <v>56.82</v>
      </c>
      <c r="S31" t="n">
        <v>32.19</v>
      </c>
      <c r="T31" t="n">
        <v>8358.23</v>
      </c>
      <c r="U31" t="n">
        <v>0.57</v>
      </c>
      <c r="V31" t="n">
        <v>0.74</v>
      </c>
      <c r="W31" t="n">
        <v>1.47</v>
      </c>
      <c r="X31" t="n">
        <v>0.5</v>
      </c>
      <c r="Y31" t="n">
        <v>1</v>
      </c>
      <c r="Z31" t="n">
        <v>10</v>
      </c>
      <c r="AA31" t="n">
        <v>191.8503642736196</v>
      </c>
      <c r="AB31" t="n">
        <v>262.4981322397697</v>
      </c>
      <c r="AC31" t="n">
        <v>237.4456789173252</v>
      </c>
      <c r="AD31" t="n">
        <v>191850.3642736196</v>
      </c>
      <c r="AE31" t="n">
        <v>262498.1322397697</v>
      </c>
      <c r="AF31" t="n">
        <v>5.61499564545567e-06</v>
      </c>
      <c r="AG31" t="n">
        <v>4.583333333333333</v>
      </c>
      <c r="AH31" t="n">
        <v>237445.6789173252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6.3352</v>
      </c>
      <c r="E32" t="n">
        <v>15.78</v>
      </c>
      <c r="F32" t="n">
        <v>12.02</v>
      </c>
      <c r="G32" t="n">
        <v>40.07</v>
      </c>
      <c r="H32" t="n">
        <v>0.55</v>
      </c>
      <c r="I32" t="n">
        <v>18</v>
      </c>
      <c r="J32" t="n">
        <v>277.65</v>
      </c>
      <c r="K32" t="n">
        <v>59.89</v>
      </c>
      <c r="L32" t="n">
        <v>8.5</v>
      </c>
      <c r="M32" t="n">
        <v>16</v>
      </c>
      <c r="N32" t="n">
        <v>74.26000000000001</v>
      </c>
      <c r="O32" t="n">
        <v>34477.13</v>
      </c>
      <c r="P32" t="n">
        <v>196.3</v>
      </c>
      <c r="Q32" t="n">
        <v>460.7</v>
      </c>
      <c r="R32" t="n">
        <v>56.52</v>
      </c>
      <c r="S32" t="n">
        <v>32.19</v>
      </c>
      <c r="T32" t="n">
        <v>8210.08</v>
      </c>
      <c r="U32" t="n">
        <v>0.57</v>
      </c>
      <c r="V32" t="n">
        <v>0.74</v>
      </c>
      <c r="W32" t="n">
        <v>1.47</v>
      </c>
      <c r="X32" t="n">
        <v>0.49</v>
      </c>
      <c r="Y32" t="n">
        <v>1</v>
      </c>
      <c r="Z32" t="n">
        <v>10</v>
      </c>
      <c r="AA32" t="n">
        <v>191.3900359255905</v>
      </c>
      <c r="AB32" t="n">
        <v>261.8682906857431</v>
      </c>
      <c r="AC32" t="n">
        <v>236.8759485572266</v>
      </c>
      <c r="AD32" t="n">
        <v>191390.0359255905</v>
      </c>
      <c r="AE32" t="n">
        <v>261868.2906857432</v>
      </c>
      <c r="AF32" t="n">
        <v>5.636348145058113e-06</v>
      </c>
      <c r="AG32" t="n">
        <v>4.565972222222222</v>
      </c>
      <c r="AH32" t="n">
        <v>236875.9485572266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6.3698</v>
      </c>
      <c r="E33" t="n">
        <v>15.7</v>
      </c>
      <c r="F33" t="n">
        <v>11.99</v>
      </c>
      <c r="G33" t="n">
        <v>42.31</v>
      </c>
      <c r="H33" t="n">
        <v>0.5600000000000001</v>
      </c>
      <c r="I33" t="n">
        <v>17</v>
      </c>
      <c r="J33" t="n">
        <v>278.13</v>
      </c>
      <c r="K33" t="n">
        <v>59.89</v>
      </c>
      <c r="L33" t="n">
        <v>8.75</v>
      </c>
      <c r="M33" t="n">
        <v>15</v>
      </c>
      <c r="N33" t="n">
        <v>74.5</v>
      </c>
      <c r="O33" t="n">
        <v>34537.41</v>
      </c>
      <c r="P33" t="n">
        <v>194.92</v>
      </c>
      <c r="Q33" t="n">
        <v>460.69</v>
      </c>
      <c r="R33" t="n">
        <v>55.24</v>
      </c>
      <c r="S33" t="n">
        <v>32.19</v>
      </c>
      <c r="T33" t="n">
        <v>7578.82</v>
      </c>
      <c r="U33" t="n">
        <v>0.58</v>
      </c>
      <c r="V33" t="n">
        <v>0.75</v>
      </c>
      <c r="W33" t="n">
        <v>1.47</v>
      </c>
      <c r="X33" t="n">
        <v>0.45</v>
      </c>
      <c r="Y33" t="n">
        <v>1</v>
      </c>
      <c r="Z33" t="n">
        <v>10</v>
      </c>
      <c r="AA33" t="n">
        <v>190.2643934781935</v>
      </c>
      <c r="AB33" t="n">
        <v>260.3281370293753</v>
      </c>
      <c r="AC33" t="n">
        <v>235.4827850042029</v>
      </c>
      <c r="AD33" t="n">
        <v>190264.3934781935</v>
      </c>
      <c r="AE33" t="n">
        <v>260328.1370293754</v>
      </c>
      <c r="AF33" t="n">
        <v>5.667131331984967e-06</v>
      </c>
      <c r="AG33" t="n">
        <v>4.542824074074074</v>
      </c>
      <c r="AH33" t="n">
        <v>235482.7850042029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6.3722</v>
      </c>
      <c r="E34" t="n">
        <v>15.69</v>
      </c>
      <c r="F34" t="n">
        <v>11.98</v>
      </c>
      <c r="G34" t="n">
        <v>42.28</v>
      </c>
      <c r="H34" t="n">
        <v>0.58</v>
      </c>
      <c r="I34" t="n">
        <v>17</v>
      </c>
      <c r="J34" t="n">
        <v>278.62</v>
      </c>
      <c r="K34" t="n">
        <v>59.89</v>
      </c>
      <c r="L34" t="n">
        <v>9</v>
      </c>
      <c r="M34" t="n">
        <v>15</v>
      </c>
      <c r="N34" t="n">
        <v>74.73999999999999</v>
      </c>
      <c r="O34" t="n">
        <v>34597.8</v>
      </c>
      <c r="P34" t="n">
        <v>195.12</v>
      </c>
      <c r="Q34" t="n">
        <v>460.7</v>
      </c>
      <c r="R34" t="n">
        <v>54.93</v>
      </c>
      <c r="S34" t="n">
        <v>32.19</v>
      </c>
      <c r="T34" t="n">
        <v>7421.84</v>
      </c>
      <c r="U34" t="n">
        <v>0.59</v>
      </c>
      <c r="V34" t="n">
        <v>0.75</v>
      </c>
      <c r="W34" t="n">
        <v>1.48</v>
      </c>
      <c r="X34" t="n">
        <v>0.45</v>
      </c>
      <c r="Y34" t="n">
        <v>1</v>
      </c>
      <c r="Z34" t="n">
        <v>10</v>
      </c>
      <c r="AA34" t="n">
        <v>190.2829099548552</v>
      </c>
      <c r="AB34" t="n">
        <v>260.3534720896332</v>
      </c>
      <c r="AC34" t="n">
        <v>235.5057021218677</v>
      </c>
      <c r="AD34" t="n">
        <v>190282.9099548552</v>
      </c>
      <c r="AE34" t="n">
        <v>260353.4720896332</v>
      </c>
      <c r="AF34" t="n">
        <v>5.669266581945212e-06</v>
      </c>
      <c r="AG34" t="n">
        <v>4.539930555555555</v>
      </c>
      <c r="AH34" t="n">
        <v>235505.7021218677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6.3596</v>
      </c>
      <c r="E35" t="n">
        <v>15.72</v>
      </c>
      <c r="F35" t="n">
        <v>12.01</v>
      </c>
      <c r="G35" t="n">
        <v>42.39</v>
      </c>
      <c r="H35" t="n">
        <v>0.59</v>
      </c>
      <c r="I35" t="n">
        <v>17</v>
      </c>
      <c r="J35" t="n">
        <v>279.11</v>
      </c>
      <c r="K35" t="n">
        <v>59.89</v>
      </c>
      <c r="L35" t="n">
        <v>9.25</v>
      </c>
      <c r="M35" t="n">
        <v>15</v>
      </c>
      <c r="N35" t="n">
        <v>74.98</v>
      </c>
      <c r="O35" t="n">
        <v>34658.27</v>
      </c>
      <c r="P35" t="n">
        <v>195.18</v>
      </c>
      <c r="Q35" t="n">
        <v>460.75</v>
      </c>
      <c r="R35" t="n">
        <v>55.99</v>
      </c>
      <c r="S35" t="n">
        <v>32.19</v>
      </c>
      <c r="T35" t="n">
        <v>7952.14</v>
      </c>
      <c r="U35" t="n">
        <v>0.57</v>
      </c>
      <c r="V35" t="n">
        <v>0.74</v>
      </c>
      <c r="W35" t="n">
        <v>1.48</v>
      </c>
      <c r="X35" t="n">
        <v>0.48</v>
      </c>
      <c r="Y35" t="n">
        <v>1</v>
      </c>
      <c r="Z35" t="n">
        <v>10</v>
      </c>
      <c r="AA35" t="n">
        <v>190.5618489792382</v>
      </c>
      <c r="AB35" t="n">
        <v>260.7351287687151</v>
      </c>
      <c r="AC35" t="n">
        <v>235.8509340231566</v>
      </c>
      <c r="AD35" t="n">
        <v>190561.8489792382</v>
      </c>
      <c r="AE35" t="n">
        <v>260735.1287687151</v>
      </c>
      <c r="AF35" t="n">
        <v>5.658056519653929e-06</v>
      </c>
      <c r="AG35" t="n">
        <v>4.548611111111112</v>
      </c>
      <c r="AH35" t="n">
        <v>235850.9340231566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6.4026</v>
      </c>
      <c r="E36" t="n">
        <v>15.62</v>
      </c>
      <c r="F36" t="n">
        <v>11.96</v>
      </c>
      <c r="G36" t="n">
        <v>44.84</v>
      </c>
      <c r="H36" t="n">
        <v>0.6</v>
      </c>
      <c r="I36" t="n">
        <v>16</v>
      </c>
      <c r="J36" t="n">
        <v>279.61</v>
      </c>
      <c r="K36" t="n">
        <v>59.89</v>
      </c>
      <c r="L36" t="n">
        <v>9.5</v>
      </c>
      <c r="M36" t="n">
        <v>14</v>
      </c>
      <c r="N36" t="n">
        <v>75.22</v>
      </c>
      <c r="O36" t="n">
        <v>34718.84</v>
      </c>
      <c r="P36" t="n">
        <v>194.01</v>
      </c>
      <c r="Q36" t="n">
        <v>460.69</v>
      </c>
      <c r="R36" t="n">
        <v>54.4</v>
      </c>
      <c r="S36" t="n">
        <v>32.19</v>
      </c>
      <c r="T36" t="n">
        <v>7163.29</v>
      </c>
      <c r="U36" t="n">
        <v>0.59</v>
      </c>
      <c r="V36" t="n">
        <v>0.75</v>
      </c>
      <c r="W36" t="n">
        <v>1.47</v>
      </c>
      <c r="X36" t="n">
        <v>0.42</v>
      </c>
      <c r="Y36" t="n">
        <v>1</v>
      </c>
      <c r="Z36" t="n">
        <v>10</v>
      </c>
      <c r="AA36" t="n">
        <v>189.3558123538768</v>
      </c>
      <c r="AB36" t="n">
        <v>259.0849762513157</v>
      </c>
      <c r="AC36" t="n">
        <v>234.3582697460136</v>
      </c>
      <c r="AD36" t="n">
        <v>189355.8123538768</v>
      </c>
      <c r="AE36" t="n">
        <v>259084.9762513156</v>
      </c>
      <c r="AF36" t="n">
        <v>5.696313081441638e-06</v>
      </c>
      <c r="AG36" t="n">
        <v>4.519675925925926</v>
      </c>
      <c r="AH36" t="n">
        <v>234358.2697460136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6.4001</v>
      </c>
      <c r="E37" t="n">
        <v>15.62</v>
      </c>
      <c r="F37" t="n">
        <v>11.96</v>
      </c>
      <c r="G37" t="n">
        <v>44.86</v>
      </c>
      <c r="H37" t="n">
        <v>0.62</v>
      </c>
      <c r="I37" t="n">
        <v>16</v>
      </c>
      <c r="J37" t="n">
        <v>280.1</v>
      </c>
      <c r="K37" t="n">
        <v>59.89</v>
      </c>
      <c r="L37" t="n">
        <v>9.75</v>
      </c>
      <c r="M37" t="n">
        <v>14</v>
      </c>
      <c r="N37" t="n">
        <v>75.45999999999999</v>
      </c>
      <c r="O37" t="n">
        <v>34779.51</v>
      </c>
      <c r="P37" t="n">
        <v>194.17</v>
      </c>
      <c r="Q37" t="n">
        <v>460.76</v>
      </c>
      <c r="R37" t="n">
        <v>54.54</v>
      </c>
      <c r="S37" t="n">
        <v>32.19</v>
      </c>
      <c r="T37" t="n">
        <v>7232.42</v>
      </c>
      <c r="U37" t="n">
        <v>0.59</v>
      </c>
      <c r="V37" t="n">
        <v>0.75</v>
      </c>
      <c r="W37" t="n">
        <v>1.47</v>
      </c>
      <c r="X37" t="n">
        <v>0.43</v>
      </c>
      <c r="Y37" t="n">
        <v>1</v>
      </c>
      <c r="Z37" t="n">
        <v>10</v>
      </c>
      <c r="AA37" t="n">
        <v>189.4543604408798</v>
      </c>
      <c r="AB37" t="n">
        <v>259.2198140915879</v>
      </c>
      <c r="AC37" t="n">
        <v>234.4802388520564</v>
      </c>
      <c r="AD37" t="n">
        <v>189454.3604408798</v>
      </c>
      <c r="AE37" t="n">
        <v>259219.8140915879</v>
      </c>
      <c r="AF37" t="n">
        <v>5.694088862733051e-06</v>
      </c>
      <c r="AG37" t="n">
        <v>4.519675925925926</v>
      </c>
      <c r="AH37" t="n">
        <v>234480.2388520564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6.4306</v>
      </c>
      <c r="E38" t="n">
        <v>15.55</v>
      </c>
      <c r="F38" t="n">
        <v>11.94</v>
      </c>
      <c r="G38" t="n">
        <v>47.76</v>
      </c>
      <c r="H38" t="n">
        <v>0.63</v>
      </c>
      <c r="I38" t="n">
        <v>15</v>
      </c>
      <c r="J38" t="n">
        <v>280.59</v>
      </c>
      <c r="K38" t="n">
        <v>59.89</v>
      </c>
      <c r="L38" t="n">
        <v>10</v>
      </c>
      <c r="M38" t="n">
        <v>13</v>
      </c>
      <c r="N38" t="n">
        <v>75.7</v>
      </c>
      <c r="O38" t="n">
        <v>34840.27</v>
      </c>
      <c r="P38" t="n">
        <v>193.27</v>
      </c>
      <c r="Q38" t="n">
        <v>460.71</v>
      </c>
      <c r="R38" t="n">
        <v>53.66</v>
      </c>
      <c r="S38" t="n">
        <v>32.19</v>
      </c>
      <c r="T38" t="n">
        <v>6798.59</v>
      </c>
      <c r="U38" t="n">
        <v>0.6</v>
      </c>
      <c r="V38" t="n">
        <v>0.75</v>
      </c>
      <c r="W38" t="n">
        <v>1.47</v>
      </c>
      <c r="X38" t="n">
        <v>0.41</v>
      </c>
      <c r="Y38" t="n">
        <v>1</v>
      </c>
      <c r="Z38" t="n">
        <v>10</v>
      </c>
      <c r="AA38" t="n">
        <v>188.4420909049931</v>
      </c>
      <c r="AB38" t="n">
        <v>257.8347822544084</v>
      </c>
      <c r="AC38" t="n">
        <v>233.2273925095125</v>
      </c>
      <c r="AD38" t="n">
        <v>188442.0909049932</v>
      </c>
      <c r="AE38" t="n">
        <v>257834.7822544083</v>
      </c>
      <c r="AF38" t="n">
        <v>5.721224330977822e-06</v>
      </c>
      <c r="AG38" t="n">
        <v>4.499421296296297</v>
      </c>
      <c r="AH38" t="n">
        <v>233227.3925095125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6.4336</v>
      </c>
      <c r="E39" t="n">
        <v>15.54</v>
      </c>
      <c r="F39" t="n">
        <v>11.93</v>
      </c>
      <c r="G39" t="n">
        <v>47.73</v>
      </c>
      <c r="H39" t="n">
        <v>0.65</v>
      </c>
      <c r="I39" t="n">
        <v>15</v>
      </c>
      <c r="J39" t="n">
        <v>281.08</v>
      </c>
      <c r="K39" t="n">
        <v>59.89</v>
      </c>
      <c r="L39" t="n">
        <v>10.25</v>
      </c>
      <c r="M39" t="n">
        <v>13</v>
      </c>
      <c r="N39" t="n">
        <v>75.95</v>
      </c>
      <c r="O39" t="n">
        <v>34901.13</v>
      </c>
      <c r="P39" t="n">
        <v>193.3</v>
      </c>
      <c r="Q39" t="n">
        <v>460.69</v>
      </c>
      <c r="R39" t="n">
        <v>53.34</v>
      </c>
      <c r="S39" t="n">
        <v>32.19</v>
      </c>
      <c r="T39" t="n">
        <v>6637.39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188.3881140239741</v>
      </c>
      <c r="AB39" t="n">
        <v>257.7609287045061</v>
      </c>
      <c r="AC39" t="n">
        <v>233.1605874387588</v>
      </c>
      <c r="AD39" t="n">
        <v>188388.114023974</v>
      </c>
      <c r="AE39" t="n">
        <v>257760.9287045061</v>
      </c>
      <c r="AF39" t="n">
        <v>5.723893393428127e-06</v>
      </c>
      <c r="AG39" t="n">
        <v>4.496527777777778</v>
      </c>
      <c r="AH39" t="n">
        <v>233160.5874387588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6.4332</v>
      </c>
      <c r="E40" t="n">
        <v>15.54</v>
      </c>
      <c r="F40" t="n">
        <v>11.93</v>
      </c>
      <c r="G40" t="n">
        <v>47.73</v>
      </c>
      <c r="H40" t="n">
        <v>0.66</v>
      </c>
      <c r="I40" t="n">
        <v>15</v>
      </c>
      <c r="J40" t="n">
        <v>281.58</v>
      </c>
      <c r="K40" t="n">
        <v>59.89</v>
      </c>
      <c r="L40" t="n">
        <v>10.5</v>
      </c>
      <c r="M40" t="n">
        <v>13</v>
      </c>
      <c r="N40" t="n">
        <v>76.19</v>
      </c>
      <c r="O40" t="n">
        <v>34962.08</v>
      </c>
      <c r="P40" t="n">
        <v>192.96</v>
      </c>
      <c r="Q40" t="n">
        <v>460.69</v>
      </c>
      <c r="R40" t="n">
        <v>53.43</v>
      </c>
      <c r="S40" t="n">
        <v>32.19</v>
      </c>
      <c r="T40" t="n">
        <v>6683.2</v>
      </c>
      <c r="U40" t="n">
        <v>0.6</v>
      </c>
      <c r="V40" t="n">
        <v>0.75</v>
      </c>
      <c r="W40" t="n">
        <v>1.47</v>
      </c>
      <c r="X40" t="n">
        <v>0.4</v>
      </c>
      <c r="Y40" t="n">
        <v>1</v>
      </c>
      <c r="Z40" t="n">
        <v>10</v>
      </c>
      <c r="AA40" t="n">
        <v>188.2662987803137</v>
      </c>
      <c r="AB40" t="n">
        <v>257.5942557140209</v>
      </c>
      <c r="AC40" t="n">
        <v>233.0098214845584</v>
      </c>
      <c r="AD40" t="n">
        <v>188266.2987803137</v>
      </c>
      <c r="AE40" t="n">
        <v>257594.2557140209</v>
      </c>
      <c r="AF40" t="n">
        <v>5.723537518434753e-06</v>
      </c>
      <c r="AG40" t="n">
        <v>4.496527777777778</v>
      </c>
      <c r="AH40" t="n">
        <v>233009.8214845584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6.4731</v>
      </c>
      <c r="E41" t="n">
        <v>15.45</v>
      </c>
      <c r="F41" t="n">
        <v>11.89</v>
      </c>
      <c r="G41" t="n">
        <v>50.95</v>
      </c>
      <c r="H41" t="n">
        <v>0.68</v>
      </c>
      <c r="I41" t="n">
        <v>14</v>
      </c>
      <c r="J41" t="n">
        <v>282.07</v>
      </c>
      <c r="K41" t="n">
        <v>59.89</v>
      </c>
      <c r="L41" t="n">
        <v>10.75</v>
      </c>
      <c r="M41" t="n">
        <v>12</v>
      </c>
      <c r="N41" t="n">
        <v>76.44</v>
      </c>
      <c r="O41" t="n">
        <v>35023.13</v>
      </c>
      <c r="P41" t="n">
        <v>192.21</v>
      </c>
      <c r="Q41" t="n">
        <v>460.69</v>
      </c>
      <c r="R41" t="n">
        <v>52.09</v>
      </c>
      <c r="S41" t="n">
        <v>32.19</v>
      </c>
      <c r="T41" t="n">
        <v>6015.23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187.3107118990121</v>
      </c>
      <c r="AB41" t="n">
        <v>256.2867795855068</v>
      </c>
      <c r="AC41" t="n">
        <v>231.827129042695</v>
      </c>
      <c r="AD41" t="n">
        <v>187310.7118990121</v>
      </c>
      <c r="AE41" t="n">
        <v>256286.7795855068</v>
      </c>
      <c r="AF41" t="n">
        <v>5.759036049023814e-06</v>
      </c>
      <c r="AG41" t="n">
        <v>4.470486111111112</v>
      </c>
      <c r="AH41" t="n">
        <v>231827.129042695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6.4711</v>
      </c>
      <c r="E42" t="n">
        <v>15.45</v>
      </c>
      <c r="F42" t="n">
        <v>11.89</v>
      </c>
      <c r="G42" t="n">
        <v>50.97</v>
      </c>
      <c r="H42" t="n">
        <v>0.6899999999999999</v>
      </c>
      <c r="I42" t="n">
        <v>14</v>
      </c>
      <c r="J42" t="n">
        <v>282.57</v>
      </c>
      <c r="K42" t="n">
        <v>59.89</v>
      </c>
      <c r="L42" t="n">
        <v>11</v>
      </c>
      <c r="M42" t="n">
        <v>12</v>
      </c>
      <c r="N42" t="n">
        <v>76.68000000000001</v>
      </c>
      <c r="O42" t="n">
        <v>35084.28</v>
      </c>
      <c r="P42" t="n">
        <v>192.24</v>
      </c>
      <c r="Q42" t="n">
        <v>460.69</v>
      </c>
      <c r="R42" t="n">
        <v>52.14</v>
      </c>
      <c r="S42" t="n">
        <v>32.19</v>
      </c>
      <c r="T42" t="n">
        <v>6044.48</v>
      </c>
      <c r="U42" t="n">
        <v>0.62</v>
      </c>
      <c r="V42" t="n">
        <v>0.75</v>
      </c>
      <c r="W42" t="n">
        <v>1.47</v>
      </c>
      <c r="X42" t="n">
        <v>0.36</v>
      </c>
      <c r="Y42" t="n">
        <v>1</v>
      </c>
      <c r="Z42" t="n">
        <v>10</v>
      </c>
      <c r="AA42" t="n">
        <v>187.3514773861936</v>
      </c>
      <c r="AB42" t="n">
        <v>256.3425567235148</v>
      </c>
      <c r="AC42" t="n">
        <v>231.8775828889353</v>
      </c>
      <c r="AD42" t="n">
        <v>187351.4773861936</v>
      </c>
      <c r="AE42" t="n">
        <v>256342.5567235148</v>
      </c>
      <c r="AF42" t="n">
        <v>5.757256674056944e-06</v>
      </c>
      <c r="AG42" t="n">
        <v>4.470486111111112</v>
      </c>
      <c r="AH42" t="n">
        <v>231877.5828889353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6.467</v>
      </c>
      <c r="E43" t="n">
        <v>15.46</v>
      </c>
      <c r="F43" t="n">
        <v>11.9</v>
      </c>
      <c r="G43" t="n">
        <v>51.01</v>
      </c>
      <c r="H43" t="n">
        <v>0.71</v>
      </c>
      <c r="I43" t="n">
        <v>14</v>
      </c>
      <c r="J43" t="n">
        <v>283.06</v>
      </c>
      <c r="K43" t="n">
        <v>59.89</v>
      </c>
      <c r="L43" t="n">
        <v>11.25</v>
      </c>
      <c r="M43" t="n">
        <v>12</v>
      </c>
      <c r="N43" t="n">
        <v>76.93000000000001</v>
      </c>
      <c r="O43" t="n">
        <v>35145.53</v>
      </c>
      <c r="P43" t="n">
        <v>191.72</v>
      </c>
      <c r="Q43" t="n">
        <v>460.69</v>
      </c>
      <c r="R43" t="n">
        <v>52.63</v>
      </c>
      <c r="S43" t="n">
        <v>32.19</v>
      </c>
      <c r="T43" t="n">
        <v>6289.87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187.2376814951823</v>
      </c>
      <c r="AB43" t="n">
        <v>256.1868561651129</v>
      </c>
      <c r="AC43" t="n">
        <v>231.7367421733001</v>
      </c>
      <c r="AD43" t="n">
        <v>187237.6814951823</v>
      </c>
      <c r="AE43" t="n">
        <v>256186.8561651129</v>
      </c>
      <c r="AF43" t="n">
        <v>5.753608955374859e-06</v>
      </c>
      <c r="AG43" t="n">
        <v>4.47337962962963</v>
      </c>
      <c r="AH43" t="n">
        <v>231736.7421733001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6.499</v>
      </c>
      <c r="E44" t="n">
        <v>15.39</v>
      </c>
      <c r="F44" t="n">
        <v>11.88</v>
      </c>
      <c r="G44" t="n">
        <v>54.82</v>
      </c>
      <c r="H44" t="n">
        <v>0.72</v>
      </c>
      <c r="I44" t="n">
        <v>13</v>
      </c>
      <c r="J44" t="n">
        <v>283.56</v>
      </c>
      <c r="K44" t="n">
        <v>59.89</v>
      </c>
      <c r="L44" t="n">
        <v>11.5</v>
      </c>
      <c r="M44" t="n">
        <v>11</v>
      </c>
      <c r="N44" t="n">
        <v>77.18000000000001</v>
      </c>
      <c r="O44" t="n">
        <v>35206.88</v>
      </c>
      <c r="P44" t="n">
        <v>191.34</v>
      </c>
      <c r="Q44" t="n">
        <v>460.69</v>
      </c>
      <c r="R44" t="n">
        <v>51.85</v>
      </c>
      <c r="S44" t="n">
        <v>32.19</v>
      </c>
      <c r="T44" t="n">
        <v>5901.56</v>
      </c>
      <c r="U44" t="n">
        <v>0.62</v>
      </c>
      <c r="V44" t="n">
        <v>0.75</v>
      </c>
      <c r="W44" t="n">
        <v>1.46</v>
      </c>
      <c r="X44" t="n">
        <v>0.34</v>
      </c>
      <c r="Y44" t="n">
        <v>1</v>
      </c>
      <c r="Z44" t="n">
        <v>10</v>
      </c>
      <c r="AA44" t="n">
        <v>186.5859340629022</v>
      </c>
      <c r="AB44" t="n">
        <v>255.2951065752003</v>
      </c>
      <c r="AC44" t="n">
        <v>230.9300999126701</v>
      </c>
      <c r="AD44" t="n">
        <v>186585.9340629022</v>
      </c>
      <c r="AE44" t="n">
        <v>255295.1065752003</v>
      </c>
      <c r="AF44" t="n">
        <v>5.782078954844783e-06</v>
      </c>
      <c r="AG44" t="n">
        <v>4.453125</v>
      </c>
      <c r="AH44" t="n">
        <v>230930.0999126701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6.4977</v>
      </c>
      <c r="E45" t="n">
        <v>15.39</v>
      </c>
      <c r="F45" t="n">
        <v>11.88</v>
      </c>
      <c r="G45" t="n">
        <v>54.83</v>
      </c>
      <c r="H45" t="n">
        <v>0.74</v>
      </c>
      <c r="I45" t="n">
        <v>13</v>
      </c>
      <c r="J45" t="n">
        <v>284.06</v>
      </c>
      <c r="K45" t="n">
        <v>59.89</v>
      </c>
      <c r="L45" t="n">
        <v>11.75</v>
      </c>
      <c r="M45" t="n">
        <v>11</v>
      </c>
      <c r="N45" t="n">
        <v>77.42</v>
      </c>
      <c r="O45" t="n">
        <v>35268.32</v>
      </c>
      <c r="P45" t="n">
        <v>191.38</v>
      </c>
      <c r="Q45" t="n">
        <v>460.69</v>
      </c>
      <c r="R45" t="n">
        <v>51.68</v>
      </c>
      <c r="S45" t="n">
        <v>32.19</v>
      </c>
      <c r="T45" t="n">
        <v>5819.18</v>
      </c>
      <c r="U45" t="n">
        <v>0.62</v>
      </c>
      <c r="V45" t="n">
        <v>0.75</v>
      </c>
      <c r="W45" t="n">
        <v>1.47</v>
      </c>
      <c r="X45" t="n">
        <v>0.35</v>
      </c>
      <c r="Y45" t="n">
        <v>1</v>
      </c>
      <c r="Z45" t="n">
        <v>10</v>
      </c>
      <c r="AA45" t="n">
        <v>186.6198088927102</v>
      </c>
      <c r="AB45" t="n">
        <v>255.3414556117957</v>
      </c>
      <c r="AC45" t="n">
        <v>230.972025462264</v>
      </c>
      <c r="AD45" t="n">
        <v>186619.8088927103</v>
      </c>
      <c r="AE45" t="n">
        <v>255341.4556117957</v>
      </c>
      <c r="AF45" t="n">
        <v>5.780922361116318e-06</v>
      </c>
      <c r="AG45" t="n">
        <v>4.453125</v>
      </c>
      <c r="AH45" t="n">
        <v>230972.025462264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6.5012</v>
      </c>
      <c r="E46" t="n">
        <v>15.38</v>
      </c>
      <c r="F46" t="n">
        <v>11.87</v>
      </c>
      <c r="G46" t="n">
        <v>54.79</v>
      </c>
      <c r="H46" t="n">
        <v>0.75</v>
      </c>
      <c r="I46" t="n">
        <v>13</v>
      </c>
      <c r="J46" t="n">
        <v>284.56</v>
      </c>
      <c r="K46" t="n">
        <v>59.89</v>
      </c>
      <c r="L46" t="n">
        <v>12</v>
      </c>
      <c r="M46" t="n">
        <v>11</v>
      </c>
      <c r="N46" t="n">
        <v>77.67</v>
      </c>
      <c r="O46" t="n">
        <v>35329.87</v>
      </c>
      <c r="P46" t="n">
        <v>191.21</v>
      </c>
      <c r="Q46" t="n">
        <v>460.69</v>
      </c>
      <c r="R46" t="n">
        <v>51.42</v>
      </c>
      <c r="S46" t="n">
        <v>32.19</v>
      </c>
      <c r="T46" t="n">
        <v>5686.25</v>
      </c>
      <c r="U46" t="n">
        <v>0.63</v>
      </c>
      <c r="V46" t="n">
        <v>0.75</v>
      </c>
      <c r="W46" t="n">
        <v>1.47</v>
      </c>
      <c r="X46" t="n">
        <v>0.34</v>
      </c>
      <c r="Y46" t="n">
        <v>1</v>
      </c>
      <c r="Z46" t="n">
        <v>10</v>
      </c>
      <c r="AA46" t="n">
        <v>186.4855271387701</v>
      </c>
      <c r="AB46" t="n">
        <v>255.1577253919619</v>
      </c>
      <c r="AC46" t="n">
        <v>230.8058301967442</v>
      </c>
      <c r="AD46" t="n">
        <v>186485.5271387701</v>
      </c>
      <c r="AE46" t="n">
        <v>255157.7253919619</v>
      </c>
      <c r="AF46" t="n">
        <v>5.784036267308341e-06</v>
      </c>
      <c r="AG46" t="n">
        <v>4.450231481481482</v>
      </c>
      <c r="AH46" t="n">
        <v>230805.8301967442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6.4955</v>
      </c>
      <c r="E47" t="n">
        <v>15.4</v>
      </c>
      <c r="F47" t="n">
        <v>11.88</v>
      </c>
      <c r="G47" t="n">
        <v>54.85</v>
      </c>
      <c r="H47" t="n">
        <v>0.77</v>
      </c>
      <c r="I47" t="n">
        <v>13</v>
      </c>
      <c r="J47" t="n">
        <v>285.06</v>
      </c>
      <c r="K47" t="n">
        <v>59.89</v>
      </c>
      <c r="L47" t="n">
        <v>12.25</v>
      </c>
      <c r="M47" t="n">
        <v>11</v>
      </c>
      <c r="N47" t="n">
        <v>77.92</v>
      </c>
      <c r="O47" t="n">
        <v>35391.51</v>
      </c>
      <c r="P47" t="n">
        <v>191</v>
      </c>
      <c r="Q47" t="n">
        <v>460.71</v>
      </c>
      <c r="R47" t="n">
        <v>51.86</v>
      </c>
      <c r="S47" t="n">
        <v>32.19</v>
      </c>
      <c r="T47" t="n">
        <v>5905.07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186.5104648212497</v>
      </c>
      <c r="AB47" t="n">
        <v>255.1918462293033</v>
      </c>
      <c r="AC47" t="n">
        <v>230.8366945892587</v>
      </c>
      <c r="AD47" t="n">
        <v>186510.4648212497</v>
      </c>
      <c r="AE47" t="n">
        <v>255191.8462293033</v>
      </c>
      <c r="AF47" t="n">
        <v>5.778965048652761e-06</v>
      </c>
      <c r="AG47" t="n">
        <v>4.456018518518518</v>
      </c>
      <c r="AH47" t="n">
        <v>230836.6945892587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6.5326</v>
      </c>
      <c r="E48" t="n">
        <v>15.31</v>
      </c>
      <c r="F48" t="n">
        <v>11.85</v>
      </c>
      <c r="G48" t="n">
        <v>59.24</v>
      </c>
      <c r="H48" t="n">
        <v>0.78</v>
      </c>
      <c r="I48" t="n">
        <v>12</v>
      </c>
      <c r="J48" t="n">
        <v>285.56</v>
      </c>
      <c r="K48" t="n">
        <v>59.89</v>
      </c>
      <c r="L48" t="n">
        <v>12.5</v>
      </c>
      <c r="M48" t="n">
        <v>10</v>
      </c>
      <c r="N48" t="n">
        <v>78.17</v>
      </c>
      <c r="O48" t="n">
        <v>35453.26</v>
      </c>
      <c r="P48" t="n">
        <v>189.71</v>
      </c>
      <c r="Q48" t="n">
        <v>460.69</v>
      </c>
      <c r="R48" t="n">
        <v>50.61</v>
      </c>
      <c r="S48" t="n">
        <v>32.19</v>
      </c>
      <c r="T48" t="n">
        <v>5289.32</v>
      </c>
      <c r="U48" t="n">
        <v>0.64</v>
      </c>
      <c r="V48" t="n">
        <v>0.75</v>
      </c>
      <c r="W48" t="n">
        <v>1.47</v>
      </c>
      <c r="X48" t="n">
        <v>0.31</v>
      </c>
      <c r="Y48" t="n">
        <v>1</v>
      </c>
      <c r="Z48" t="n">
        <v>10</v>
      </c>
      <c r="AA48" t="n">
        <v>185.4348509383145</v>
      </c>
      <c r="AB48" t="n">
        <v>253.7201438619367</v>
      </c>
      <c r="AC48" t="n">
        <v>229.5054494302858</v>
      </c>
      <c r="AD48" t="n">
        <v>185434.8509383145</v>
      </c>
      <c r="AE48" t="n">
        <v>253720.1438619367</v>
      </c>
      <c r="AF48" t="n">
        <v>5.811972454288204e-06</v>
      </c>
      <c r="AG48" t="n">
        <v>4.429976851851852</v>
      </c>
      <c r="AH48" t="n">
        <v>229505.4494302858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6.534</v>
      </c>
      <c r="E49" t="n">
        <v>15.3</v>
      </c>
      <c r="F49" t="n">
        <v>11.84</v>
      </c>
      <c r="G49" t="n">
        <v>59.22</v>
      </c>
      <c r="H49" t="n">
        <v>0.79</v>
      </c>
      <c r="I49" t="n">
        <v>12</v>
      </c>
      <c r="J49" t="n">
        <v>286.06</v>
      </c>
      <c r="K49" t="n">
        <v>59.89</v>
      </c>
      <c r="L49" t="n">
        <v>12.75</v>
      </c>
      <c r="M49" t="n">
        <v>10</v>
      </c>
      <c r="N49" t="n">
        <v>78.42</v>
      </c>
      <c r="O49" t="n">
        <v>35515.1</v>
      </c>
      <c r="P49" t="n">
        <v>189.95</v>
      </c>
      <c r="Q49" t="n">
        <v>460.71</v>
      </c>
      <c r="R49" t="n">
        <v>50.64</v>
      </c>
      <c r="S49" t="n">
        <v>32.19</v>
      </c>
      <c r="T49" t="n">
        <v>5301.84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185.4837736947863</v>
      </c>
      <c r="AB49" t="n">
        <v>253.7870821356612</v>
      </c>
      <c r="AC49" t="n">
        <v>229.5659992091144</v>
      </c>
      <c r="AD49" t="n">
        <v>185483.7736947863</v>
      </c>
      <c r="AE49" t="n">
        <v>253787.0821356612</v>
      </c>
      <c r="AF49" t="n">
        <v>5.813218016765012e-06</v>
      </c>
      <c r="AG49" t="n">
        <v>4.427083333333334</v>
      </c>
      <c r="AH49" t="n">
        <v>229565.9992091144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6.5344</v>
      </c>
      <c r="E50" t="n">
        <v>15.3</v>
      </c>
      <c r="F50" t="n">
        <v>11.84</v>
      </c>
      <c r="G50" t="n">
        <v>59.22</v>
      </c>
      <c r="H50" t="n">
        <v>0.8100000000000001</v>
      </c>
      <c r="I50" t="n">
        <v>12</v>
      </c>
      <c r="J50" t="n">
        <v>286.56</v>
      </c>
      <c r="K50" t="n">
        <v>59.89</v>
      </c>
      <c r="L50" t="n">
        <v>13</v>
      </c>
      <c r="M50" t="n">
        <v>10</v>
      </c>
      <c r="N50" t="n">
        <v>78.68000000000001</v>
      </c>
      <c r="O50" t="n">
        <v>35577.18</v>
      </c>
      <c r="P50" t="n">
        <v>189.77</v>
      </c>
      <c r="Q50" t="n">
        <v>460.69</v>
      </c>
      <c r="R50" t="n">
        <v>50.42</v>
      </c>
      <c r="S50" t="n">
        <v>32.19</v>
      </c>
      <c r="T50" t="n">
        <v>5191.25</v>
      </c>
      <c r="U50" t="n">
        <v>0.64</v>
      </c>
      <c r="V50" t="n">
        <v>0.75</v>
      </c>
      <c r="W50" t="n">
        <v>1.47</v>
      </c>
      <c r="X50" t="n">
        <v>0.31</v>
      </c>
      <c r="Y50" t="n">
        <v>1</v>
      </c>
      <c r="Z50" t="n">
        <v>10</v>
      </c>
      <c r="AA50" t="n">
        <v>185.4114069083356</v>
      </c>
      <c r="AB50" t="n">
        <v>253.6880667058421</v>
      </c>
      <c r="AC50" t="n">
        <v>229.4764336729482</v>
      </c>
      <c r="AD50" t="n">
        <v>185411.4069083356</v>
      </c>
      <c r="AE50" t="n">
        <v>253688.0667058421</v>
      </c>
      <c r="AF50" t="n">
        <v>5.813573891758387e-06</v>
      </c>
      <c r="AG50" t="n">
        <v>4.427083333333334</v>
      </c>
      <c r="AH50" t="n">
        <v>229476.4336729482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6.5288</v>
      </c>
      <c r="E51" t="n">
        <v>15.32</v>
      </c>
      <c r="F51" t="n">
        <v>11.86</v>
      </c>
      <c r="G51" t="n">
        <v>59.28</v>
      </c>
      <c r="H51" t="n">
        <v>0.82</v>
      </c>
      <c r="I51" t="n">
        <v>12</v>
      </c>
      <c r="J51" t="n">
        <v>287.07</v>
      </c>
      <c r="K51" t="n">
        <v>59.89</v>
      </c>
      <c r="L51" t="n">
        <v>13.25</v>
      </c>
      <c r="M51" t="n">
        <v>10</v>
      </c>
      <c r="N51" t="n">
        <v>78.93000000000001</v>
      </c>
      <c r="O51" t="n">
        <v>35639.23</v>
      </c>
      <c r="P51" t="n">
        <v>189.18</v>
      </c>
      <c r="Q51" t="n">
        <v>460.7</v>
      </c>
      <c r="R51" t="n">
        <v>50.86</v>
      </c>
      <c r="S51" t="n">
        <v>32.19</v>
      </c>
      <c r="T51" t="n">
        <v>5411.36</v>
      </c>
      <c r="U51" t="n">
        <v>0.63</v>
      </c>
      <c r="V51" t="n">
        <v>0.75</v>
      </c>
      <c r="W51" t="n">
        <v>1.47</v>
      </c>
      <c r="X51" t="n">
        <v>0.32</v>
      </c>
      <c r="Y51" t="n">
        <v>1</v>
      </c>
      <c r="Z51" t="n">
        <v>10</v>
      </c>
      <c r="AA51" t="n">
        <v>185.3129164887497</v>
      </c>
      <c r="AB51" t="n">
        <v>253.553307768674</v>
      </c>
      <c r="AC51" t="n">
        <v>229.354535939608</v>
      </c>
      <c r="AD51" t="n">
        <v>185312.9164887497</v>
      </c>
      <c r="AE51" t="n">
        <v>253553.307768674</v>
      </c>
      <c r="AF51" t="n">
        <v>5.808591641851151e-06</v>
      </c>
      <c r="AG51" t="n">
        <v>4.432870370370371</v>
      </c>
      <c r="AH51" t="n">
        <v>229354.535939608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6.5674</v>
      </c>
      <c r="E52" t="n">
        <v>15.23</v>
      </c>
      <c r="F52" t="n">
        <v>11.82</v>
      </c>
      <c r="G52" t="n">
        <v>64.45999999999999</v>
      </c>
      <c r="H52" t="n">
        <v>0.84</v>
      </c>
      <c r="I52" t="n">
        <v>11</v>
      </c>
      <c r="J52" t="n">
        <v>287.57</v>
      </c>
      <c r="K52" t="n">
        <v>59.89</v>
      </c>
      <c r="L52" t="n">
        <v>13.5</v>
      </c>
      <c r="M52" t="n">
        <v>9</v>
      </c>
      <c r="N52" t="n">
        <v>79.18000000000001</v>
      </c>
      <c r="O52" t="n">
        <v>35701.38</v>
      </c>
      <c r="P52" t="n">
        <v>188.33</v>
      </c>
      <c r="Q52" t="n">
        <v>460.75</v>
      </c>
      <c r="R52" t="n">
        <v>49.67</v>
      </c>
      <c r="S52" t="n">
        <v>32.19</v>
      </c>
      <c r="T52" t="n">
        <v>4822.1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184.3706978505671</v>
      </c>
      <c r="AB52" t="n">
        <v>252.2641226601606</v>
      </c>
      <c r="AC52" t="n">
        <v>228.1883888484682</v>
      </c>
      <c r="AD52" t="n">
        <v>184370.6978505671</v>
      </c>
      <c r="AE52" t="n">
        <v>252264.1226601606</v>
      </c>
      <c r="AF52" t="n">
        <v>5.842933578711745e-06</v>
      </c>
      <c r="AG52" t="n">
        <v>4.406828703703704</v>
      </c>
      <c r="AH52" t="n">
        <v>228188.3888484681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6.5686</v>
      </c>
      <c r="E53" t="n">
        <v>15.22</v>
      </c>
      <c r="F53" t="n">
        <v>11.81</v>
      </c>
      <c r="G53" t="n">
        <v>64.44</v>
      </c>
      <c r="H53" t="n">
        <v>0.85</v>
      </c>
      <c r="I53" t="n">
        <v>11</v>
      </c>
      <c r="J53" t="n">
        <v>288.08</v>
      </c>
      <c r="K53" t="n">
        <v>59.89</v>
      </c>
      <c r="L53" t="n">
        <v>13.75</v>
      </c>
      <c r="M53" t="n">
        <v>9</v>
      </c>
      <c r="N53" t="n">
        <v>79.44</v>
      </c>
      <c r="O53" t="n">
        <v>35763.64</v>
      </c>
      <c r="P53" t="n">
        <v>187.8</v>
      </c>
      <c r="Q53" t="n">
        <v>460.7</v>
      </c>
      <c r="R53" t="n">
        <v>49.61</v>
      </c>
      <c r="S53" t="n">
        <v>32.19</v>
      </c>
      <c r="T53" t="n">
        <v>4789.98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184.1388870777888</v>
      </c>
      <c r="AB53" t="n">
        <v>251.9469489340759</v>
      </c>
      <c r="AC53" t="n">
        <v>227.9014857376448</v>
      </c>
      <c r="AD53" t="n">
        <v>184138.8870777888</v>
      </c>
      <c r="AE53" t="n">
        <v>251946.9489340759</v>
      </c>
      <c r="AF53" t="n">
        <v>5.844001203691867e-06</v>
      </c>
      <c r="AG53" t="n">
        <v>4.403935185185186</v>
      </c>
      <c r="AH53" t="n">
        <v>227901.4857376448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6.5687</v>
      </c>
      <c r="E54" t="n">
        <v>15.22</v>
      </c>
      <c r="F54" t="n">
        <v>11.81</v>
      </c>
      <c r="G54" t="n">
        <v>64.44</v>
      </c>
      <c r="H54" t="n">
        <v>0.86</v>
      </c>
      <c r="I54" t="n">
        <v>11</v>
      </c>
      <c r="J54" t="n">
        <v>288.58</v>
      </c>
      <c r="K54" t="n">
        <v>59.89</v>
      </c>
      <c r="L54" t="n">
        <v>14</v>
      </c>
      <c r="M54" t="n">
        <v>9</v>
      </c>
      <c r="N54" t="n">
        <v>79.69</v>
      </c>
      <c r="O54" t="n">
        <v>35826</v>
      </c>
      <c r="P54" t="n">
        <v>188.18</v>
      </c>
      <c r="Q54" t="n">
        <v>460.7</v>
      </c>
      <c r="R54" t="n">
        <v>49.61</v>
      </c>
      <c r="S54" t="n">
        <v>32.19</v>
      </c>
      <c r="T54" t="n">
        <v>4790.4</v>
      </c>
      <c r="U54" t="n">
        <v>0.65</v>
      </c>
      <c r="V54" t="n">
        <v>0.76</v>
      </c>
      <c r="W54" t="n">
        <v>1.46</v>
      </c>
      <c r="X54" t="n">
        <v>0.28</v>
      </c>
      <c r="Y54" t="n">
        <v>1</v>
      </c>
      <c r="Z54" t="n">
        <v>10</v>
      </c>
      <c r="AA54" t="n">
        <v>184.2773987488056</v>
      </c>
      <c r="AB54" t="n">
        <v>252.1364667130647</v>
      </c>
      <c r="AC54" t="n">
        <v>228.0729162057968</v>
      </c>
      <c r="AD54" t="n">
        <v>184277.3987488056</v>
      </c>
      <c r="AE54" t="n">
        <v>252136.4667130647</v>
      </c>
      <c r="AF54" t="n">
        <v>5.84409017244021e-06</v>
      </c>
      <c r="AG54" t="n">
        <v>4.403935185185186</v>
      </c>
      <c r="AH54" t="n">
        <v>228072.9162057968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6.5685</v>
      </c>
      <c r="E55" t="n">
        <v>15.22</v>
      </c>
      <c r="F55" t="n">
        <v>11.81</v>
      </c>
      <c r="G55" t="n">
        <v>64.45</v>
      </c>
      <c r="H55" t="n">
        <v>0.88</v>
      </c>
      <c r="I55" t="n">
        <v>11</v>
      </c>
      <c r="J55" t="n">
        <v>289.09</v>
      </c>
      <c r="K55" t="n">
        <v>59.89</v>
      </c>
      <c r="L55" t="n">
        <v>14.25</v>
      </c>
      <c r="M55" t="n">
        <v>9</v>
      </c>
      <c r="N55" t="n">
        <v>79.95</v>
      </c>
      <c r="O55" t="n">
        <v>35888.47</v>
      </c>
      <c r="P55" t="n">
        <v>188.38</v>
      </c>
      <c r="Q55" t="n">
        <v>460.69</v>
      </c>
      <c r="R55" t="n">
        <v>49.44</v>
      </c>
      <c r="S55" t="n">
        <v>32.19</v>
      </c>
      <c r="T55" t="n">
        <v>4707.67</v>
      </c>
      <c r="U55" t="n">
        <v>0.65</v>
      </c>
      <c r="V55" t="n">
        <v>0.76</v>
      </c>
      <c r="W55" t="n">
        <v>1.47</v>
      </c>
      <c r="X55" t="n">
        <v>0.28</v>
      </c>
      <c r="Y55" t="n">
        <v>1</v>
      </c>
      <c r="Z55" t="n">
        <v>10</v>
      </c>
      <c r="AA55" t="n">
        <v>184.3538616851564</v>
      </c>
      <c r="AB55" t="n">
        <v>252.2410866758865</v>
      </c>
      <c r="AC55" t="n">
        <v>228.1675513862019</v>
      </c>
      <c r="AD55" t="n">
        <v>184353.8616851564</v>
      </c>
      <c r="AE55" t="n">
        <v>252241.0866758865</v>
      </c>
      <c r="AF55" t="n">
        <v>5.843912234943525e-06</v>
      </c>
      <c r="AG55" t="n">
        <v>4.403935185185186</v>
      </c>
      <c r="AH55" t="n">
        <v>228167.5513862019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6.5719</v>
      </c>
      <c r="E56" t="n">
        <v>15.22</v>
      </c>
      <c r="F56" t="n">
        <v>11.81</v>
      </c>
      <c r="G56" t="n">
        <v>64.40000000000001</v>
      </c>
      <c r="H56" t="n">
        <v>0.89</v>
      </c>
      <c r="I56" t="n">
        <v>11</v>
      </c>
      <c r="J56" t="n">
        <v>289.6</v>
      </c>
      <c r="K56" t="n">
        <v>59.89</v>
      </c>
      <c r="L56" t="n">
        <v>14.5</v>
      </c>
      <c r="M56" t="n">
        <v>9</v>
      </c>
      <c r="N56" t="n">
        <v>80.20999999999999</v>
      </c>
      <c r="O56" t="n">
        <v>35951.04</v>
      </c>
      <c r="P56" t="n">
        <v>187.97</v>
      </c>
      <c r="Q56" t="n">
        <v>460.7</v>
      </c>
      <c r="R56" t="n">
        <v>49.58</v>
      </c>
      <c r="S56" t="n">
        <v>32.19</v>
      </c>
      <c r="T56" t="n">
        <v>4776.02</v>
      </c>
      <c r="U56" t="n">
        <v>0.65</v>
      </c>
      <c r="V56" t="n">
        <v>0.76</v>
      </c>
      <c r="W56" t="n">
        <v>1.46</v>
      </c>
      <c r="X56" t="n">
        <v>0.27</v>
      </c>
      <c r="Y56" t="n">
        <v>1</v>
      </c>
      <c r="Z56" t="n">
        <v>10</v>
      </c>
      <c r="AA56" t="n">
        <v>184.1550307144015</v>
      </c>
      <c r="AB56" t="n">
        <v>251.9690373698965</v>
      </c>
      <c r="AC56" t="n">
        <v>227.9214660841519</v>
      </c>
      <c r="AD56" t="n">
        <v>184155.0307144015</v>
      </c>
      <c r="AE56" t="n">
        <v>251969.0373698965</v>
      </c>
      <c r="AF56" t="n">
        <v>5.846937172387203e-06</v>
      </c>
      <c r="AG56" t="n">
        <v>4.403935185185186</v>
      </c>
      <c r="AH56" t="n">
        <v>227921.4660841519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6.5684</v>
      </c>
      <c r="E57" t="n">
        <v>15.22</v>
      </c>
      <c r="F57" t="n">
        <v>11.82</v>
      </c>
      <c r="G57" t="n">
        <v>64.45</v>
      </c>
      <c r="H57" t="n">
        <v>0.91</v>
      </c>
      <c r="I57" t="n">
        <v>11</v>
      </c>
      <c r="J57" t="n">
        <v>290.1</v>
      </c>
      <c r="K57" t="n">
        <v>59.89</v>
      </c>
      <c r="L57" t="n">
        <v>14.75</v>
      </c>
      <c r="M57" t="n">
        <v>9</v>
      </c>
      <c r="N57" t="n">
        <v>80.47</v>
      </c>
      <c r="O57" t="n">
        <v>36013.72</v>
      </c>
      <c r="P57" t="n">
        <v>187.38</v>
      </c>
      <c r="Q57" t="n">
        <v>460.7</v>
      </c>
      <c r="R57" t="n">
        <v>49.71</v>
      </c>
      <c r="S57" t="n">
        <v>32.19</v>
      </c>
      <c r="T57" t="n">
        <v>4840.89</v>
      </c>
      <c r="U57" t="n">
        <v>0.65</v>
      </c>
      <c r="V57" t="n">
        <v>0.76</v>
      </c>
      <c r="W57" t="n">
        <v>1.46</v>
      </c>
      <c r="X57" t="n">
        <v>0.28</v>
      </c>
      <c r="Y57" t="n">
        <v>1</v>
      </c>
      <c r="Z57" t="n">
        <v>10</v>
      </c>
      <c r="AA57" t="n">
        <v>184.0067743876836</v>
      </c>
      <c r="AB57" t="n">
        <v>251.7661865230736</v>
      </c>
      <c r="AC57" t="n">
        <v>227.7379750374468</v>
      </c>
      <c r="AD57" t="n">
        <v>184006.7743876836</v>
      </c>
      <c r="AE57" t="n">
        <v>251766.1865230736</v>
      </c>
      <c r="AF57" t="n">
        <v>5.843823266195179e-06</v>
      </c>
      <c r="AG57" t="n">
        <v>4.403935185185186</v>
      </c>
      <c r="AH57" t="n">
        <v>227737.9750374468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6.6032</v>
      </c>
      <c r="E58" t="n">
        <v>15.14</v>
      </c>
      <c r="F58" t="n">
        <v>11.79</v>
      </c>
      <c r="G58" t="n">
        <v>70.70999999999999</v>
      </c>
      <c r="H58" t="n">
        <v>0.92</v>
      </c>
      <c r="I58" t="n">
        <v>10</v>
      </c>
      <c r="J58" t="n">
        <v>290.61</v>
      </c>
      <c r="K58" t="n">
        <v>59.89</v>
      </c>
      <c r="L58" t="n">
        <v>15</v>
      </c>
      <c r="M58" t="n">
        <v>8</v>
      </c>
      <c r="N58" t="n">
        <v>80.73</v>
      </c>
      <c r="O58" t="n">
        <v>36076.5</v>
      </c>
      <c r="P58" t="n">
        <v>186.98</v>
      </c>
      <c r="Q58" t="n">
        <v>460.69</v>
      </c>
      <c r="R58" t="n">
        <v>48.72</v>
      </c>
      <c r="S58" t="n">
        <v>32.19</v>
      </c>
      <c r="T58" t="n">
        <v>4351.73</v>
      </c>
      <c r="U58" t="n">
        <v>0.66</v>
      </c>
      <c r="V58" t="n">
        <v>0.76</v>
      </c>
      <c r="W58" t="n">
        <v>1.46</v>
      </c>
      <c r="X58" t="n">
        <v>0.25</v>
      </c>
      <c r="Y58" t="n">
        <v>1</v>
      </c>
      <c r="Z58" t="n">
        <v>10</v>
      </c>
      <c r="AA58" t="n">
        <v>183.3148755147783</v>
      </c>
      <c r="AB58" t="n">
        <v>250.819499960741</v>
      </c>
      <c r="AC58" t="n">
        <v>226.88163891194</v>
      </c>
      <c r="AD58" t="n">
        <v>183314.8755147783</v>
      </c>
      <c r="AE58" t="n">
        <v>250819.499960741</v>
      </c>
      <c r="AF58" t="n">
        <v>5.874784390618722e-06</v>
      </c>
      <c r="AG58" t="n">
        <v>4.380787037037037</v>
      </c>
      <c r="AH58" t="n">
        <v>226881.63891194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6.6025</v>
      </c>
      <c r="E59" t="n">
        <v>15.15</v>
      </c>
      <c r="F59" t="n">
        <v>11.79</v>
      </c>
      <c r="G59" t="n">
        <v>70.72</v>
      </c>
      <c r="H59" t="n">
        <v>0.93</v>
      </c>
      <c r="I59" t="n">
        <v>10</v>
      </c>
      <c r="J59" t="n">
        <v>291.12</v>
      </c>
      <c r="K59" t="n">
        <v>59.89</v>
      </c>
      <c r="L59" t="n">
        <v>15.25</v>
      </c>
      <c r="M59" t="n">
        <v>8</v>
      </c>
      <c r="N59" t="n">
        <v>80.98999999999999</v>
      </c>
      <c r="O59" t="n">
        <v>36139.39</v>
      </c>
      <c r="P59" t="n">
        <v>186.48</v>
      </c>
      <c r="Q59" t="n">
        <v>460.71</v>
      </c>
      <c r="R59" t="n">
        <v>48.62</v>
      </c>
      <c r="S59" t="n">
        <v>32.19</v>
      </c>
      <c r="T59" t="n">
        <v>4303.29</v>
      </c>
      <c r="U59" t="n">
        <v>0.66</v>
      </c>
      <c r="V59" t="n">
        <v>0.76</v>
      </c>
      <c r="W59" t="n">
        <v>1.47</v>
      </c>
      <c r="X59" t="n">
        <v>0.25</v>
      </c>
      <c r="Y59" t="n">
        <v>1</v>
      </c>
      <c r="Z59" t="n">
        <v>10</v>
      </c>
      <c r="AA59" t="n">
        <v>183.1414278998338</v>
      </c>
      <c r="AB59" t="n">
        <v>250.5821812820055</v>
      </c>
      <c r="AC59" t="n">
        <v>226.666969594824</v>
      </c>
      <c r="AD59" t="n">
        <v>183141.4278998338</v>
      </c>
      <c r="AE59" t="n">
        <v>250582.1812820055</v>
      </c>
      <c r="AF59" t="n">
        <v>5.874161609380318e-06</v>
      </c>
      <c r="AG59" t="n">
        <v>4.383680555555556</v>
      </c>
      <c r="AH59" t="n">
        <v>226666.969594824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6.6009</v>
      </c>
      <c r="E60" t="n">
        <v>15.15</v>
      </c>
      <c r="F60" t="n">
        <v>11.79</v>
      </c>
      <c r="G60" t="n">
        <v>70.73999999999999</v>
      </c>
      <c r="H60" t="n">
        <v>0.95</v>
      </c>
      <c r="I60" t="n">
        <v>10</v>
      </c>
      <c r="J60" t="n">
        <v>291.63</v>
      </c>
      <c r="K60" t="n">
        <v>59.89</v>
      </c>
      <c r="L60" t="n">
        <v>15.5</v>
      </c>
      <c r="M60" t="n">
        <v>8</v>
      </c>
      <c r="N60" t="n">
        <v>81.25</v>
      </c>
      <c r="O60" t="n">
        <v>36202.38</v>
      </c>
      <c r="P60" t="n">
        <v>186.42</v>
      </c>
      <c r="Q60" t="n">
        <v>460.69</v>
      </c>
      <c r="R60" t="n">
        <v>49.06</v>
      </c>
      <c r="S60" t="n">
        <v>32.19</v>
      </c>
      <c r="T60" t="n">
        <v>4522.73</v>
      </c>
      <c r="U60" t="n">
        <v>0.66</v>
      </c>
      <c r="V60" t="n">
        <v>0.76</v>
      </c>
      <c r="W60" t="n">
        <v>1.46</v>
      </c>
      <c r="X60" t="n">
        <v>0.26</v>
      </c>
      <c r="Y60" t="n">
        <v>1</v>
      </c>
      <c r="Z60" t="n">
        <v>10</v>
      </c>
      <c r="AA60" t="n">
        <v>183.1416098034705</v>
      </c>
      <c r="AB60" t="n">
        <v>250.5824301705861</v>
      </c>
      <c r="AC60" t="n">
        <v>226.6671947298278</v>
      </c>
      <c r="AD60" t="n">
        <v>183141.6098034705</v>
      </c>
      <c r="AE60" t="n">
        <v>250582.4301705861</v>
      </c>
      <c r="AF60" t="n">
        <v>5.872738109406821e-06</v>
      </c>
      <c r="AG60" t="n">
        <v>4.383680555555556</v>
      </c>
      <c r="AH60" t="n">
        <v>226667.1947298278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6.5973</v>
      </c>
      <c r="E61" t="n">
        <v>15.16</v>
      </c>
      <c r="F61" t="n">
        <v>11.8</v>
      </c>
      <c r="G61" t="n">
        <v>70.8</v>
      </c>
      <c r="H61" t="n">
        <v>0.96</v>
      </c>
      <c r="I61" t="n">
        <v>10</v>
      </c>
      <c r="J61" t="n">
        <v>292.15</v>
      </c>
      <c r="K61" t="n">
        <v>59.89</v>
      </c>
      <c r="L61" t="n">
        <v>15.75</v>
      </c>
      <c r="M61" t="n">
        <v>8</v>
      </c>
      <c r="N61" t="n">
        <v>81.51000000000001</v>
      </c>
      <c r="O61" t="n">
        <v>36265.48</v>
      </c>
      <c r="P61" t="n">
        <v>186.67</v>
      </c>
      <c r="Q61" t="n">
        <v>460.69</v>
      </c>
      <c r="R61" t="n">
        <v>49.01</v>
      </c>
      <c r="S61" t="n">
        <v>32.19</v>
      </c>
      <c r="T61" t="n">
        <v>4497.45</v>
      </c>
      <c r="U61" t="n">
        <v>0.66</v>
      </c>
      <c r="V61" t="n">
        <v>0.76</v>
      </c>
      <c r="W61" t="n">
        <v>1.47</v>
      </c>
      <c r="X61" t="n">
        <v>0.27</v>
      </c>
      <c r="Y61" t="n">
        <v>1</v>
      </c>
      <c r="Z61" t="n">
        <v>10</v>
      </c>
      <c r="AA61" t="n">
        <v>183.3028053981349</v>
      </c>
      <c r="AB61" t="n">
        <v>250.8029850946536</v>
      </c>
      <c r="AC61" t="n">
        <v>226.8667002014932</v>
      </c>
      <c r="AD61" t="n">
        <v>183302.8053981349</v>
      </c>
      <c r="AE61" t="n">
        <v>250802.9850946536</v>
      </c>
      <c r="AF61" t="n">
        <v>5.869535234466455e-06</v>
      </c>
      <c r="AG61" t="n">
        <v>4.386574074074074</v>
      </c>
      <c r="AH61" t="n">
        <v>226866.7002014932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6.6003</v>
      </c>
      <c r="E62" t="n">
        <v>15.15</v>
      </c>
      <c r="F62" t="n">
        <v>11.79</v>
      </c>
      <c r="G62" t="n">
        <v>70.75</v>
      </c>
      <c r="H62" t="n">
        <v>0.97</v>
      </c>
      <c r="I62" t="n">
        <v>10</v>
      </c>
      <c r="J62" t="n">
        <v>292.66</v>
      </c>
      <c r="K62" t="n">
        <v>59.89</v>
      </c>
      <c r="L62" t="n">
        <v>16</v>
      </c>
      <c r="M62" t="n">
        <v>8</v>
      </c>
      <c r="N62" t="n">
        <v>81.77</v>
      </c>
      <c r="O62" t="n">
        <v>36328.69</v>
      </c>
      <c r="P62" t="n">
        <v>186.05</v>
      </c>
      <c r="Q62" t="n">
        <v>460.73</v>
      </c>
      <c r="R62" t="n">
        <v>48.92</v>
      </c>
      <c r="S62" t="n">
        <v>32.19</v>
      </c>
      <c r="T62" t="n">
        <v>4454.76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183.0143383331542</v>
      </c>
      <c r="AB62" t="n">
        <v>250.4082917300785</v>
      </c>
      <c r="AC62" t="n">
        <v>226.5096758176774</v>
      </c>
      <c r="AD62" t="n">
        <v>183014.3383331542</v>
      </c>
      <c r="AE62" t="n">
        <v>250408.2917300785</v>
      </c>
      <c r="AF62" t="n">
        <v>5.87220429691676e-06</v>
      </c>
      <c r="AG62" t="n">
        <v>4.383680555555556</v>
      </c>
      <c r="AH62" t="n">
        <v>226509.6758176774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6.5959</v>
      </c>
      <c r="E63" t="n">
        <v>15.16</v>
      </c>
      <c r="F63" t="n">
        <v>11.8</v>
      </c>
      <c r="G63" t="n">
        <v>70.81</v>
      </c>
      <c r="H63" t="n">
        <v>0.99</v>
      </c>
      <c r="I63" t="n">
        <v>10</v>
      </c>
      <c r="J63" t="n">
        <v>293.17</v>
      </c>
      <c r="K63" t="n">
        <v>59.89</v>
      </c>
      <c r="L63" t="n">
        <v>16.25</v>
      </c>
      <c r="M63" t="n">
        <v>8</v>
      </c>
      <c r="N63" t="n">
        <v>82.03</v>
      </c>
      <c r="O63" t="n">
        <v>36392.01</v>
      </c>
      <c r="P63" t="n">
        <v>185.52</v>
      </c>
      <c r="Q63" t="n">
        <v>460.69</v>
      </c>
      <c r="R63" t="n">
        <v>49.18</v>
      </c>
      <c r="S63" t="n">
        <v>32.19</v>
      </c>
      <c r="T63" t="n">
        <v>4583.97</v>
      </c>
      <c r="U63" t="n">
        <v>0.65</v>
      </c>
      <c r="V63" t="n">
        <v>0.76</v>
      </c>
      <c r="W63" t="n">
        <v>1.47</v>
      </c>
      <c r="X63" t="n">
        <v>0.27</v>
      </c>
      <c r="Y63" t="n">
        <v>1</v>
      </c>
      <c r="Z63" t="n">
        <v>10</v>
      </c>
      <c r="AA63" t="n">
        <v>182.9005570482051</v>
      </c>
      <c r="AB63" t="n">
        <v>250.2526111563352</v>
      </c>
      <c r="AC63" t="n">
        <v>226.3688531793931</v>
      </c>
      <c r="AD63" t="n">
        <v>182900.5570482051</v>
      </c>
      <c r="AE63" t="n">
        <v>250252.6111563352</v>
      </c>
      <c r="AF63" t="n">
        <v>5.868289671989647e-06</v>
      </c>
      <c r="AG63" t="n">
        <v>4.386574074074074</v>
      </c>
      <c r="AH63" t="n">
        <v>226368.853179393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6.6406</v>
      </c>
      <c r="E64" t="n">
        <v>15.06</v>
      </c>
      <c r="F64" t="n">
        <v>11.75</v>
      </c>
      <c r="G64" t="n">
        <v>78.34</v>
      </c>
      <c r="H64" t="n">
        <v>1</v>
      </c>
      <c r="I64" t="n">
        <v>9</v>
      </c>
      <c r="J64" t="n">
        <v>293.69</v>
      </c>
      <c r="K64" t="n">
        <v>59.89</v>
      </c>
      <c r="L64" t="n">
        <v>16.5</v>
      </c>
      <c r="M64" t="n">
        <v>7</v>
      </c>
      <c r="N64" t="n">
        <v>82.3</v>
      </c>
      <c r="O64" t="n">
        <v>36455.44</v>
      </c>
      <c r="P64" t="n">
        <v>184.16</v>
      </c>
      <c r="Q64" t="n">
        <v>460.69</v>
      </c>
      <c r="R64" t="n">
        <v>47.67</v>
      </c>
      <c r="S64" t="n">
        <v>32.19</v>
      </c>
      <c r="T64" t="n">
        <v>3832.04</v>
      </c>
      <c r="U64" t="n">
        <v>0.68</v>
      </c>
      <c r="V64" t="n">
        <v>0.76</v>
      </c>
      <c r="W64" t="n">
        <v>1.46</v>
      </c>
      <c r="X64" t="n">
        <v>0.22</v>
      </c>
      <c r="Y64" t="n">
        <v>1</v>
      </c>
      <c r="Z64" t="n">
        <v>10</v>
      </c>
      <c r="AA64" t="n">
        <v>181.6936979848946</v>
      </c>
      <c r="AB64" t="n">
        <v>248.6013333430504</v>
      </c>
      <c r="AC64" t="n">
        <v>224.8751710030247</v>
      </c>
      <c r="AD64" t="n">
        <v>181693.6979848946</v>
      </c>
      <c r="AE64" t="n">
        <v>248601.3333430504</v>
      </c>
      <c r="AF64" t="n">
        <v>5.908058702499196e-06</v>
      </c>
      <c r="AG64" t="n">
        <v>4.357638888888889</v>
      </c>
      <c r="AH64" t="n">
        <v>224875.1710030247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6.6362</v>
      </c>
      <c r="E65" t="n">
        <v>15.07</v>
      </c>
      <c r="F65" t="n">
        <v>11.76</v>
      </c>
      <c r="G65" t="n">
        <v>78.41</v>
      </c>
      <c r="H65" t="n">
        <v>1.01</v>
      </c>
      <c r="I65" t="n">
        <v>9</v>
      </c>
      <c r="J65" t="n">
        <v>294.2</v>
      </c>
      <c r="K65" t="n">
        <v>59.89</v>
      </c>
      <c r="L65" t="n">
        <v>16.75</v>
      </c>
      <c r="M65" t="n">
        <v>7</v>
      </c>
      <c r="N65" t="n">
        <v>82.56</v>
      </c>
      <c r="O65" t="n">
        <v>36518.97</v>
      </c>
      <c r="P65" t="n">
        <v>184.4</v>
      </c>
      <c r="Q65" t="n">
        <v>460.69</v>
      </c>
      <c r="R65" t="n">
        <v>47.81</v>
      </c>
      <c r="S65" t="n">
        <v>32.19</v>
      </c>
      <c r="T65" t="n">
        <v>3901.43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181.8603684226599</v>
      </c>
      <c r="AB65" t="n">
        <v>248.8293791889816</v>
      </c>
      <c r="AC65" t="n">
        <v>225.0814524734846</v>
      </c>
      <c r="AD65" t="n">
        <v>181860.3684226599</v>
      </c>
      <c r="AE65" t="n">
        <v>248829.3791889816</v>
      </c>
      <c r="AF65" t="n">
        <v>5.904144077572081e-06</v>
      </c>
      <c r="AG65" t="n">
        <v>4.360532407407407</v>
      </c>
      <c r="AH65" t="n">
        <v>225081.4524734846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6.6394</v>
      </c>
      <c r="E66" t="n">
        <v>15.06</v>
      </c>
      <c r="F66" t="n">
        <v>11.75</v>
      </c>
      <c r="G66" t="n">
        <v>78.36</v>
      </c>
      <c r="H66" t="n">
        <v>1.03</v>
      </c>
      <c r="I66" t="n">
        <v>9</v>
      </c>
      <c r="J66" t="n">
        <v>294.72</v>
      </c>
      <c r="K66" t="n">
        <v>59.89</v>
      </c>
      <c r="L66" t="n">
        <v>17</v>
      </c>
      <c r="M66" t="n">
        <v>7</v>
      </c>
      <c r="N66" t="n">
        <v>82.83</v>
      </c>
      <c r="O66" t="n">
        <v>36582.62</v>
      </c>
      <c r="P66" t="n">
        <v>184.64</v>
      </c>
      <c r="Q66" t="n">
        <v>460.69</v>
      </c>
      <c r="R66" t="n">
        <v>47.58</v>
      </c>
      <c r="S66" t="n">
        <v>32.19</v>
      </c>
      <c r="T66" t="n">
        <v>3788.88</v>
      </c>
      <c r="U66" t="n">
        <v>0.68</v>
      </c>
      <c r="V66" t="n">
        <v>0.76</v>
      </c>
      <c r="W66" t="n">
        <v>1.46</v>
      </c>
      <c r="X66" t="n">
        <v>0.22</v>
      </c>
      <c r="Y66" t="n">
        <v>1</v>
      </c>
      <c r="Z66" t="n">
        <v>10</v>
      </c>
      <c r="AA66" t="n">
        <v>181.8848227254101</v>
      </c>
      <c r="AB66" t="n">
        <v>248.862838644852</v>
      </c>
      <c r="AC66" t="n">
        <v>225.1117186058474</v>
      </c>
      <c r="AD66" t="n">
        <v>181884.8227254101</v>
      </c>
      <c r="AE66" t="n">
        <v>248862.838644852</v>
      </c>
      <c r="AF66" t="n">
        <v>5.906991077519074e-06</v>
      </c>
      <c r="AG66" t="n">
        <v>4.357638888888889</v>
      </c>
      <c r="AH66" t="n">
        <v>225111.7186058474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6.6381</v>
      </c>
      <c r="E67" t="n">
        <v>15.06</v>
      </c>
      <c r="F67" t="n">
        <v>11.76</v>
      </c>
      <c r="G67" t="n">
        <v>78.38</v>
      </c>
      <c r="H67" t="n">
        <v>1.04</v>
      </c>
      <c r="I67" t="n">
        <v>9</v>
      </c>
      <c r="J67" t="n">
        <v>295.23</v>
      </c>
      <c r="K67" t="n">
        <v>59.89</v>
      </c>
      <c r="L67" t="n">
        <v>17.25</v>
      </c>
      <c r="M67" t="n">
        <v>7</v>
      </c>
      <c r="N67" t="n">
        <v>83.09999999999999</v>
      </c>
      <c r="O67" t="n">
        <v>36646.38</v>
      </c>
      <c r="P67" t="n">
        <v>184.63</v>
      </c>
      <c r="Q67" t="n">
        <v>460.69</v>
      </c>
      <c r="R67" t="n">
        <v>47.83</v>
      </c>
      <c r="S67" t="n">
        <v>32.19</v>
      </c>
      <c r="T67" t="n">
        <v>3914.2</v>
      </c>
      <c r="U67" t="n">
        <v>0.67</v>
      </c>
      <c r="V67" t="n">
        <v>0.76</v>
      </c>
      <c r="W67" t="n">
        <v>1.46</v>
      </c>
      <c r="X67" t="n">
        <v>0.22</v>
      </c>
      <c r="Y67" t="n">
        <v>1</v>
      </c>
      <c r="Z67" t="n">
        <v>10</v>
      </c>
      <c r="AA67" t="n">
        <v>181.9183622098652</v>
      </c>
      <c r="AB67" t="n">
        <v>248.9087288471411</v>
      </c>
      <c r="AC67" t="n">
        <v>225.1532291116373</v>
      </c>
      <c r="AD67" t="n">
        <v>181918.3622098652</v>
      </c>
      <c r="AE67" t="n">
        <v>248908.7288471411</v>
      </c>
      <c r="AF67" t="n">
        <v>5.905834483790608e-06</v>
      </c>
      <c r="AG67" t="n">
        <v>4.357638888888889</v>
      </c>
      <c r="AH67" t="n">
        <v>225153.2291116373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6.6313</v>
      </c>
      <c r="E68" t="n">
        <v>15.08</v>
      </c>
      <c r="F68" t="n">
        <v>11.77</v>
      </c>
      <c r="G68" t="n">
        <v>78.48</v>
      </c>
      <c r="H68" t="n">
        <v>1.05</v>
      </c>
      <c r="I68" t="n">
        <v>9</v>
      </c>
      <c r="J68" t="n">
        <v>295.75</v>
      </c>
      <c r="K68" t="n">
        <v>59.89</v>
      </c>
      <c r="L68" t="n">
        <v>17.5</v>
      </c>
      <c r="M68" t="n">
        <v>7</v>
      </c>
      <c r="N68" t="n">
        <v>83.36</v>
      </c>
      <c r="O68" t="n">
        <v>36710.24</v>
      </c>
      <c r="P68" t="n">
        <v>185.03</v>
      </c>
      <c r="Q68" t="n">
        <v>460.69</v>
      </c>
      <c r="R68" t="n">
        <v>48.27</v>
      </c>
      <c r="S68" t="n">
        <v>32.19</v>
      </c>
      <c r="T68" t="n">
        <v>4130.42</v>
      </c>
      <c r="U68" t="n">
        <v>0.67</v>
      </c>
      <c r="V68" t="n">
        <v>0.76</v>
      </c>
      <c r="W68" t="n">
        <v>1.46</v>
      </c>
      <c r="X68" t="n">
        <v>0.24</v>
      </c>
      <c r="Y68" t="n">
        <v>1</v>
      </c>
      <c r="Z68" t="n">
        <v>10</v>
      </c>
      <c r="AA68" t="n">
        <v>182.1763168610798</v>
      </c>
      <c r="AB68" t="n">
        <v>249.2616737810887</v>
      </c>
      <c r="AC68" t="n">
        <v>225.4724894764505</v>
      </c>
      <c r="AD68" t="n">
        <v>182176.3168610798</v>
      </c>
      <c r="AE68" t="n">
        <v>249261.6737810887</v>
      </c>
      <c r="AF68" t="n">
        <v>5.89978460890325e-06</v>
      </c>
      <c r="AG68" t="n">
        <v>4.363425925925926</v>
      </c>
      <c r="AH68" t="n">
        <v>225472.4894764505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6.6357</v>
      </c>
      <c r="E69" t="n">
        <v>15.07</v>
      </c>
      <c r="F69" t="n">
        <v>11.76</v>
      </c>
      <c r="G69" t="n">
        <v>78.41</v>
      </c>
      <c r="H69" t="n">
        <v>1.07</v>
      </c>
      <c r="I69" t="n">
        <v>9</v>
      </c>
      <c r="J69" t="n">
        <v>296.27</v>
      </c>
      <c r="K69" t="n">
        <v>59.89</v>
      </c>
      <c r="L69" t="n">
        <v>17.75</v>
      </c>
      <c r="M69" t="n">
        <v>7</v>
      </c>
      <c r="N69" t="n">
        <v>83.63</v>
      </c>
      <c r="O69" t="n">
        <v>36774.22</v>
      </c>
      <c r="P69" t="n">
        <v>184.82</v>
      </c>
      <c r="Q69" t="n">
        <v>460.69</v>
      </c>
      <c r="R69" t="n">
        <v>47.97</v>
      </c>
      <c r="S69" t="n">
        <v>32.19</v>
      </c>
      <c r="T69" t="n">
        <v>3980.07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182.0202485586258</v>
      </c>
      <c r="AB69" t="n">
        <v>249.0481342444238</v>
      </c>
      <c r="AC69" t="n">
        <v>225.2793298534601</v>
      </c>
      <c r="AD69" t="n">
        <v>182020.2485586258</v>
      </c>
      <c r="AE69" t="n">
        <v>249048.1342444238</v>
      </c>
      <c r="AF69" t="n">
        <v>5.903699233830363e-06</v>
      </c>
      <c r="AG69" t="n">
        <v>4.360532407407407</v>
      </c>
      <c r="AH69" t="n">
        <v>225279.3298534601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6.6329</v>
      </c>
      <c r="E70" t="n">
        <v>15.08</v>
      </c>
      <c r="F70" t="n">
        <v>11.77</v>
      </c>
      <c r="G70" t="n">
        <v>78.45999999999999</v>
      </c>
      <c r="H70" t="n">
        <v>1.08</v>
      </c>
      <c r="I70" t="n">
        <v>9</v>
      </c>
      <c r="J70" t="n">
        <v>296.79</v>
      </c>
      <c r="K70" t="n">
        <v>59.89</v>
      </c>
      <c r="L70" t="n">
        <v>18</v>
      </c>
      <c r="M70" t="n">
        <v>7</v>
      </c>
      <c r="N70" t="n">
        <v>83.90000000000001</v>
      </c>
      <c r="O70" t="n">
        <v>36838.32</v>
      </c>
      <c r="P70" t="n">
        <v>184.16</v>
      </c>
      <c r="Q70" t="n">
        <v>460.69</v>
      </c>
      <c r="R70" t="n">
        <v>47.96</v>
      </c>
      <c r="S70" t="n">
        <v>32.19</v>
      </c>
      <c r="T70" t="n">
        <v>3976.28</v>
      </c>
      <c r="U70" t="n">
        <v>0.67</v>
      </c>
      <c r="V70" t="n">
        <v>0.76</v>
      </c>
      <c r="W70" t="n">
        <v>1.47</v>
      </c>
      <c r="X70" t="n">
        <v>0.23</v>
      </c>
      <c r="Y70" t="n">
        <v>1</v>
      </c>
      <c r="Z70" t="n">
        <v>10</v>
      </c>
      <c r="AA70" t="n">
        <v>181.8372495715992</v>
      </c>
      <c r="AB70" t="n">
        <v>248.7977469570286</v>
      </c>
      <c r="AC70" t="n">
        <v>225.0528391773531</v>
      </c>
      <c r="AD70" t="n">
        <v>181837.2495715992</v>
      </c>
      <c r="AE70" t="n">
        <v>248797.7469570286</v>
      </c>
      <c r="AF70" t="n">
        <v>5.901208108876745e-06</v>
      </c>
      <c r="AG70" t="n">
        <v>4.363425925925926</v>
      </c>
      <c r="AH70" t="n">
        <v>225052.8391773531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6.6346</v>
      </c>
      <c r="E71" t="n">
        <v>15.07</v>
      </c>
      <c r="F71" t="n">
        <v>11.76</v>
      </c>
      <c r="G71" t="n">
        <v>78.43000000000001</v>
      </c>
      <c r="H71" t="n">
        <v>1.09</v>
      </c>
      <c r="I71" t="n">
        <v>9</v>
      </c>
      <c r="J71" t="n">
        <v>297.31</v>
      </c>
      <c r="K71" t="n">
        <v>59.89</v>
      </c>
      <c r="L71" t="n">
        <v>18.25</v>
      </c>
      <c r="M71" t="n">
        <v>7</v>
      </c>
      <c r="N71" t="n">
        <v>84.17</v>
      </c>
      <c r="O71" t="n">
        <v>36902.52</v>
      </c>
      <c r="P71" t="n">
        <v>183.67</v>
      </c>
      <c r="Q71" t="n">
        <v>460.69</v>
      </c>
      <c r="R71" t="n">
        <v>48.1</v>
      </c>
      <c r="S71" t="n">
        <v>32.19</v>
      </c>
      <c r="T71" t="n">
        <v>4047.91</v>
      </c>
      <c r="U71" t="n">
        <v>0.67</v>
      </c>
      <c r="V71" t="n">
        <v>0.76</v>
      </c>
      <c r="W71" t="n">
        <v>1.46</v>
      </c>
      <c r="X71" t="n">
        <v>0.23</v>
      </c>
      <c r="Y71" t="n">
        <v>1</v>
      </c>
      <c r="Z71" t="n">
        <v>10</v>
      </c>
      <c r="AA71" t="n">
        <v>181.6159914751007</v>
      </c>
      <c r="AB71" t="n">
        <v>248.4950118681812</v>
      </c>
      <c r="AC71" t="n">
        <v>224.7789967004938</v>
      </c>
      <c r="AD71" t="n">
        <v>181615.9914751007</v>
      </c>
      <c r="AE71" t="n">
        <v>248495.0118681812</v>
      </c>
      <c r="AF71" t="n">
        <v>5.902720577598584e-06</v>
      </c>
      <c r="AG71" t="n">
        <v>4.360532407407407</v>
      </c>
      <c r="AH71" t="n">
        <v>224778.9967004938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6.6352</v>
      </c>
      <c r="E72" t="n">
        <v>15.07</v>
      </c>
      <c r="F72" t="n">
        <v>11.76</v>
      </c>
      <c r="G72" t="n">
        <v>78.42</v>
      </c>
      <c r="H72" t="n">
        <v>1.11</v>
      </c>
      <c r="I72" t="n">
        <v>9</v>
      </c>
      <c r="J72" t="n">
        <v>297.83</v>
      </c>
      <c r="K72" t="n">
        <v>59.89</v>
      </c>
      <c r="L72" t="n">
        <v>18.5</v>
      </c>
      <c r="M72" t="n">
        <v>7</v>
      </c>
      <c r="N72" t="n">
        <v>84.45</v>
      </c>
      <c r="O72" t="n">
        <v>36966.84</v>
      </c>
      <c r="P72" t="n">
        <v>183.39</v>
      </c>
      <c r="Q72" t="n">
        <v>460.7</v>
      </c>
      <c r="R72" t="n">
        <v>48.1</v>
      </c>
      <c r="S72" t="n">
        <v>32.19</v>
      </c>
      <c r="T72" t="n">
        <v>4047.1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181.5057949313246</v>
      </c>
      <c r="AB72" t="n">
        <v>248.3442360954585</v>
      </c>
      <c r="AC72" t="n">
        <v>224.6426107559046</v>
      </c>
      <c r="AD72" t="n">
        <v>181505.7949313246</v>
      </c>
      <c r="AE72" t="n">
        <v>248344.2360954585</v>
      </c>
      <c r="AF72" t="n">
        <v>5.903254390088646e-06</v>
      </c>
      <c r="AG72" t="n">
        <v>4.360532407407407</v>
      </c>
      <c r="AH72" t="n">
        <v>224642.6107559046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6.674</v>
      </c>
      <c r="E73" t="n">
        <v>14.98</v>
      </c>
      <c r="F73" t="n">
        <v>11.73</v>
      </c>
      <c r="G73" t="n">
        <v>87.95</v>
      </c>
      <c r="H73" t="n">
        <v>1.12</v>
      </c>
      <c r="I73" t="n">
        <v>8</v>
      </c>
      <c r="J73" t="n">
        <v>298.35</v>
      </c>
      <c r="K73" t="n">
        <v>59.89</v>
      </c>
      <c r="L73" t="n">
        <v>18.75</v>
      </c>
      <c r="M73" t="n">
        <v>6</v>
      </c>
      <c r="N73" t="n">
        <v>84.72</v>
      </c>
      <c r="O73" t="n">
        <v>37031.27</v>
      </c>
      <c r="P73" t="n">
        <v>182.17</v>
      </c>
      <c r="Q73" t="n">
        <v>460.69</v>
      </c>
      <c r="R73" t="n">
        <v>46.66</v>
      </c>
      <c r="S73" t="n">
        <v>32.19</v>
      </c>
      <c r="T73" t="n">
        <v>3332.94</v>
      </c>
      <c r="U73" t="n">
        <v>0.6899999999999999</v>
      </c>
      <c r="V73" t="n">
        <v>0.76</v>
      </c>
      <c r="W73" t="n">
        <v>1.46</v>
      </c>
      <c r="X73" t="n">
        <v>0.19</v>
      </c>
      <c r="Y73" t="n">
        <v>1</v>
      </c>
      <c r="Z73" t="n">
        <v>10</v>
      </c>
      <c r="AA73" t="n">
        <v>180.4832806004404</v>
      </c>
      <c r="AB73" t="n">
        <v>246.9451868777947</v>
      </c>
      <c r="AC73" t="n">
        <v>223.3770848319963</v>
      </c>
      <c r="AD73" t="n">
        <v>180483.2806004404</v>
      </c>
      <c r="AE73" t="n">
        <v>246945.1868777947</v>
      </c>
      <c r="AF73" t="n">
        <v>5.937774264445928e-06</v>
      </c>
      <c r="AG73" t="n">
        <v>4.334490740740741</v>
      </c>
      <c r="AH73" t="n">
        <v>223377.0848319963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6.6684</v>
      </c>
      <c r="E74" t="n">
        <v>15</v>
      </c>
      <c r="F74" t="n">
        <v>11.74</v>
      </c>
      <c r="G74" t="n">
        <v>88.04000000000001</v>
      </c>
      <c r="H74" t="n">
        <v>1.13</v>
      </c>
      <c r="I74" t="n">
        <v>8</v>
      </c>
      <c r="J74" t="n">
        <v>298.88</v>
      </c>
      <c r="K74" t="n">
        <v>59.89</v>
      </c>
      <c r="L74" t="n">
        <v>19</v>
      </c>
      <c r="M74" t="n">
        <v>6</v>
      </c>
      <c r="N74" t="n">
        <v>84.98999999999999</v>
      </c>
      <c r="O74" t="n">
        <v>37095.82</v>
      </c>
      <c r="P74" t="n">
        <v>182.46</v>
      </c>
      <c r="Q74" t="n">
        <v>460.7</v>
      </c>
      <c r="R74" t="n">
        <v>47.2</v>
      </c>
      <c r="S74" t="n">
        <v>32.19</v>
      </c>
      <c r="T74" t="n">
        <v>3601.6</v>
      </c>
      <c r="U74" t="n">
        <v>0.68</v>
      </c>
      <c r="V74" t="n">
        <v>0.76</v>
      </c>
      <c r="W74" t="n">
        <v>1.46</v>
      </c>
      <c r="X74" t="n">
        <v>0.2</v>
      </c>
      <c r="Y74" t="n">
        <v>1</v>
      </c>
      <c r="Z74" t="n">
        <v>10</v>
      </c>
      <c r="AA74" t="n">
        <v>180.6824610448605</v>
      </c>
      <c r="AB74" t="n">
        <v>247.2177143490713</v>
      </c>
      <c r="AC74" t="n">
        <v>223.623602663909</v>
      </c>
      <c r="AD74" t="n">
        <v>180682.4610448605</v>
      </c>
      <c r="AE74" t="n">
        <v>247217.7143490713</v>
      </c>
      <c r="AF74" t="n">
        <v>5.932792014538692e-06</v>
      </c>
      <c r="AG74" t="n">
        <v>4.340277777777778</v>
      </c>
      <c r="AH74" t="n">
        <v>223623.602663909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6.6732</v>
      </c>
      <c r="E75" t="n">
        <v>14.99</v>
      </c>
      <c r="F75" t="n">
        <v>11.73</v>
      </c>
      <c r="G75" t="n">
        <v>87.95999999999999</v>
      </c>
      <c r="H75" t="n">
        <v>1.15</v>
      </c>
      <c r="I75" t="n">
        <v>8</v>
      </c>
      <c r="J75" t="n">
        <v>299.4</v>
      </c>
      <c r="K75" t="n">
        <v>59.89</v>
      </c>
      <c r="L75" t="n">
        <v>19.25</v>
      </c>
      <c r="M75" t="n">
        <v>6</v>
      </c>
      <c r="N75" t="n">
        <v>85.27</v>
      </c>
      <c r="O75" t="n">
        <v>37160.49</v>
      </c>
      <c r="P75" t="n">
        <v>182.29</v>
      </c>
      <c r="Q75" t="n">
        <v>460.69</v>
      </c>
      <c r="R75" t="n">
        <v>46.83</v>
      </c>
      <c r="S75" t="n">
        <v>32.19</v>
      </c>
      <c r="T75" t="n">
        <v>3418.81</v>
      </c>
      <c r="U75" t="n">
        <v>0.6899999999999999</v>
      </c>
      <c r="V75" t="n">
        <v>0.76</v>
      </c>
      <c r="W75" t="n">
        <v>1.46</v>
      </c>
      <c r="X75" t="n">
        <v>0.19</v>
      </c>
      <c r="Y75" t="n">
        <v>1</v>
      </c>
      <c r="Z75" t="n">
        <v>10</v>
      </c>
      <c r="AA75" t="n">
        <v>180.537418208157</v>
      </c>
      <c r="AB75" t="n">
        <v>247.0192603410554</v>
      </c>
      <c r="AC75" t="n">
        <v>223.4440888278862</v>
      </c>
      <c r="AD75" t="n">
        <v>180537.4182081571</v>
      </c>
      <c r="AE75" t="n">
        <v>247019.2603410554</v>
      </c>
      <c r="AF75" t="n">
        <v>5.93706251445918e-06</v>
      </c>
      <c r="AG75" t="n">
        <v>4.33738425925926</v>
      </c>
      <c r="AH75" t="n">
        <v>223444.0888278862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6.6743</v>
      </c>
      <c r="E76" t="n">
        <v>14.98</v>
      </c>
      <c r="F76" t="n">
        <v>11.73</v>
      </c>
      <c r="G76" t="n">
        <v>87.94</v>
      </c>
      <c r="H76" t="n">
        <v>1.16</v>
      </c>
      <c r="I76" t="n">
        <v>8</v>
      </c>
      <c r="J76" t="n">
        <v>299.93</v>
      </c>
      <c r="K76" t="n">
        <v>59.89</v>
      </c>
      <c r="L76" t="n">
        <v>19.5</v>
      </c>
      <c r="M76" t="n">
        <v>6</v>
      </c>
      <c r="N76" t="n">
        <v>85.54000000000001</v>
      </c>
      <c r="O76" t="n">
        <v>37225.39</v>
      </c>
      <c r="P76" t="n">
        <v>182.23</v>
      </c>
      <c r="Q76" t="n">
        <v>460.69</v>
      </c>
      <c r="R76" t="n">
        <v>46.83</v>
      </c>
      <c r="S76" t="n">
        <v>32.19</v>
      </c>
      <c r="T76" t="n">
        <v>3416.54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180.5010324860355</v>
      </c>
      <c r="AB76" t="n">
        <v>246.9694757908239</v>
      </c>
      <c r="AC76" t="n">
        <v>223.3990556452556</v>
      </c>
      <c r="AD76" t="n">
        <v>180501.0324860355</v>
      </c>
      <c r="AE76" t="n">
        <v>246969.4757908239</v>
      </c>
      <c r="AF76" t="n">
        <v>5.938041170690958e-06</v>
      </c>
      <c r="AG76" t="n">
        <v>4.334490740740741</v>
      </c>
      <c r="AH76" t="n">
        <v>223399.0556452556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6.6733</v>
      </c>
      <c r="E77" t="n">
        <v>14.98</v>
      </c>
      <c r="F77" t="n">
        <v>11.73</v>
      </c>
      <c r="G77" t="n">
        <v>87.95999999999999</v>
      </c>
      <c r="H77" t="n">
        <v>1.17</v>
      </c>
      <c r="I77" t="n">
        <v>8</v>
      </c>
      <c r="J77" t="n">
        <v>300.45</v>
      </c>
      <c r="K77" t="n">
        <v>59.89</v>
      </c>
      <c r="L77" t="n">
        <v>19.75</v>
      </c>
      <c r="M77" t="n">
        <v>6</v>
      </c>
      <c r="N77" t="n">
        <v>85.81999999999999</v>
      </c>
      <c r="O77" t="n">
        <v>37290.29</v>
      </c>
      <c r="P77" t="n">
        <v>181.97</v>
      </c>
      <c r="Q77" t="n">
        <v>460.69</v>
      </c>
      <c r="R77" t="n">
        <v>46.7</v>
      </c>
      <c r="S77" t="n">
        <v>32.19</v>
      </c>
      <c r="T77" t="n">
        <v>3353.31</v>
      </c>
      <c r="U77" t="n">
        <v>0.6899999999999999</v>
      </c>
      <c r="V77" t="n">
        <v>0.76</v>
      </c>
      <c r="W77" t="n">
        <v>1.46</v>
      </c>
      <c r="X77" t="n">
        <v>0.19</v>
      </c>
      <c r="Y77" t="n">
        <v>1</v>
      </c>
      <c r="Z77" t="n">
        <v>10</v>
      </c>
      <c r="AA77" t="n">
        <v>180.4201071302657</v>
      </c>
      <c r="AB77" t="n">
        <v>246.8587501488851</v>
      </c>
      <c r="AC77" t="n">
        <v>223.298897503179</v>
      </c>
      <c r="AD77" t="n">
        <v>180420.1071302657</v>
      </c>
      <c r="AE77" t="n">
        <v>246858.7501488851</v>
      </c>
      <c r="AF77" t="n">
        <v>5.937151483207524e-06</v>
      </c>
      <c r="AG77" t="n">
        <v>4.334490740740741</v>
      </c>
      <c r="AH77" t="n">
        <v>223298.897503179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6.6706</v>
      </c>
      <c r="E78" t="n">
        <v>14.99</v>
      </c>
      <c r="F78" t="n">
        <v>11.73</v>
      </c>
      <c r="G78" t="n">
        <v>88</v>
      </c>
      <c r="H78" t="n">
        <v>1.18</v>
      </c>
      <c r="I78" t="n">
        <v>8</v>
      </c>
      <c r="J78" t="n">
        <v>300.98</v>
      </c>
      <c r="K78" t="n">
        <v>59.89</v>
      </c>
      <c r="L78" t="n">
        <v>20</v>
      </c>
      <c r="M78" t="n">
        <v>6</v>
      </c>
      <c r="N78" t="n">
        <v>86.09</v>
      </c>
      <c r="O78" t="n">
        <v>37355.31</v>
      </c>
      <c r="P78" t="n">
        <v>182.07</v>
      </c>
      <c r="Q78" t="n">
        <v>460.69</v>
      </c>
      <c r="R78" t="n">
        <v>46.98</v>
      </c>
      <c r="S78" t="n">
        <v>32.19</v>
      </c>
      <c r="T78" t="n">
        <v>3492.16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180.4922792920881</v>
      </c>
      <c r="AB78" t="n">
        <v>246.9574992847014</v>
      </c>
      <c r="AC78" t="n">
        <v>223.3882221600684</v>
      </c>
      <c r="AD78" t="n">
        <v>180492.2792920881</v>
      </c>
      <c r="AE78" t="n">
        <v>246957.4992847014</v>
      </c>
      <c r="AF78" t="n">
        <v>5.93474932700225e-06</v>
      </c>
      <c r="AG78" t="n">
        <v>4.33738425925926</v>
      </c>
      <c r="AH78" t="n">
        <v>223388.2221600684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6.6757</v>
      </c>
      <c r="E79" t="n">
        <v>14.98</v>
      </c>
      <c r="F79" t="n">
        <v>11.72</v>
      </c>
      <c r="G79" t="n">
        <v>87.92</v>
      </c>
      <c r="H79" t="n">
        <v>1.2</v>
      </c>
      <c r="I79" t="n">
        <v>8</v>
      </c>
      <c r="J79" t="n">
        <v>301.51</v>
      </c>
      <c r="K79" t="n">
        <v>59.89</v>
      </c>
      <c r="L79" t="n">
        <v>20.25</v>
      </c>
      <c r="M79" t="n">
        <v>6</v>
      </c>
      <c r="N79" t="n">
        <v>86.37</v>
      </c>
      <c r="O79" t="n">
        <v>37420.44</v>
      </c>
      <c r="P79" t="n">
        <v>181.71</v>
      </c>
      <c r="Q79" t="n">
        <v>460.69</v>
      </c>
      <c r="R79" t="n">
        <v>46.66</v>
      </c>
      <c r="S79" t="n">
        <v>32.19</v>
      </c>
      <c r="T79" t="n">
        <v>3330.95</v>
      </c>
      <c r="U79" t="n">
        <v>0.6899999999999999</v>
      </c>
      <c r="V79" t="n">
        <v>0.76</v>
      </c>
      <c r="W79" t="n">
        <v>1.46</v>
      </c>
      <c r="X79" t="n">
        <v>0.19</v>
      </c>
      <c r="Y79" t="n">
        <v>1</v>
      </c>
      <c r="Z79" t="n">
        <v>10</v>
      </c>
      <c r="AA79" t="n">
        <v>180.2745986985846</v>
      </c>
      <c r="AB79" t="n">
        <v>246.65965909328</v>
      </c>
      <c r="AC79" t="n">
        <v>223.1188074184948</v>
      </c>
      <c r="AD79" t="n">
        <v>180274.5986985846</v>
      </c>
      <c r="AE79" t="n">
        <v>246659.65909328</v>
      </c>
      <c r="AF79" t="n">
        <v>5.939286733167768e-06</v>
      </c>
      <c r="AG79" t="n">
        <v>4.334490740740741</v>
      </c>
      <c r="AH79" t="n">
        <v>223118.8074184948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6.6724</v>
      </c>
      <c r="E80" t="n">
        <v>14.99</v>
      </c>
      <c r="F80" t="n">
        <v>11.73</v>
      </c>
      <c r="G80" t="n">
        <v>87.97</v>
      </c>
      <c r="H80" t="n">
        <v>1.21</v>
      </c>
      <c r="I80" t="n">
        <v>8</v>
      </c>
      <c r="J80" t="n">
        <v>302.04</v>
      </c>
      <c r="K80" t="n">
        <v>59.89</v>
      </c>
      <c r="L80" t="n">
        <v>20.5</v>
      </c>
      <c r="M80" t="n">
        <v>6</v>
      </c>
      <c r="N80" t="n">
        <v>86.65000000000001</v>
      </c>
      <c r="O80" t="n">
        <v>37485.7</v>
      </c>
      <c r="P80" t="n">
        <v>181.33</v>
      </c>
      <c r="Q80" t="n">
        <v>460.7</v>
      </c>
      <c r="R80" t="n">
        <v>46.94</v>
      </c>
      <c r="S80" t="n">
        <v>32.19</v>
      </c>
      <c r="T80" t="n">
        <v>3471.1</v>
      </c>
      <c r="U80" t="n">
        <v>0.6899999999999999</v>
      </c>
      <c r="V80" t="n">
        <v>0.76</v>
      </c>
      <c r="W80" t="n">
        <v>1.46</v>
      </c>
      <c r="X80" t="n">
        <v>0.2</v>
      </c>
      <c r="Y80" t="n">
        <v>1</v>
      </c>
      <c r="Z80" t="n">
        <v>10</v>
      </c>
      <c r="AA80" t="n">
        <v>180.2000844574469</v>
      </c>
      <c r="AB80" t="n">
        <v>246.5577054212192</v>
      </c>
      <c r="AC80" t="n">
        <v>223.0265840618025</v>
      </c>
      <c r="AD80" t="n">
        <v>180200.0844574469</v>
      </c>
      <c r="AE80" t="n">
        <v>246557.7054212192</v>
      </c>
      <c r="AF80" t="n">
        <v>5.936350764472431e-06</v>
      </c>
      <c r="AG80" t="n">
        <v>4.33738425925926</v>
      </c>
      <c r="AH80" t="n">
        <v>223026.5840618025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6.6728</v>
      </c>
      <c r="E81" t="n">
        <v>14.99</v>
      </c>
      <c r="F81" t="n">
        <v>11.73</v>
      </c>
      <c r="G81" t="n">
        <v>87.95999999999999</v>
      </c>
      <c r="H81" t="n">
        <v>1.22</v>
      </c>
      <c r="I81" t="n">
        <v>8</v>
      </c>
      <c r="J81" t="n">
        <v>302.57</v>
      </c>
      <c r="K81" t="n">
        <v>59.89</v>
      </c>
      <c r="L81" t="n">
        <v>20.75</v>
      </c>
      <c r="M81" t="n">
        <v>6</v>
      </c>
      <c r="N81" t="n">
        <v>86.93000000000001</v>
      </c>
      <c r="O81" t="n">
        <v>37551.07</v>
      </c>
      <c r="P81" t="n">
        <v>180.97</v>
      </c>
      <c r="Q81" t="n">
        <v>460.69</v>
      </c>
      <c r="R81" t="n">
        <v>46.81</v>
      </c>
      <c r="S81" t="n">
        <v>32.19</v>
      </c>
      <c r="T81" t="n">
        <v>3409.86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180.0642918757653</v>
      </c>
      <c r="AB81" t="n">
        <v>246.3719080202166</v>
      </c>
      <c r="AC81" t="n">
        <v>222.8585189039833</v>
      </c>
      <c r="AD81" t="n">
        <v>180064.2918757653</v>
      </c>
      <c r="AE81" t="n">
        <v>246371.9080202166</v>
      </c>
      <c r="AF81" t="n">
        <v>5.936706639465806e-06</v>
      </c>
      <c r="AG81" t="n">
        <v>4.33738425925926</v>
      </c>
      <c r="AH81" t="n">
        <v>222858.5189039833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6.6714</v>
      </c>
      <c r="E82" t="n">
        <v>14.99</v>
      </c>
      <c r="F82" t="n">
        <v>11.73</v>
      </c>
      <c r="G82" t="n">
        <v>87.98999999999999</v>
      </c>
      <c r="H82" t="n">
        <v>1.23</v>
      </c>
      <c r="I82" t="n">
        <v>8</v>
      </c>
      <c r="J82" t="n">
        <v>303.1</v>
      </c>
      <c r="K82" t="n">
        <v>59.89</v>
      </c>
      <c r="L82" t="n">
        <v>21</v>
      </c>
      <c r="M82" t="n">
        <v>6</v>
      </c>
      <c r="N82" t="n">
        <v>87.20999999999999</v>
      </c>
      <c r="O82" t="n">
        <v>37616.56</v>
      </c>
      <c r="P82" t="n">
        <v>180.42</v>
      </c>
      <c r="Q82" t="n">
        <v>460.71</v>
      </c>
      <c r="R82" t="n">
        <v>46.97</v>
      </c>
      <c r="S82" t="n">
        <v>32.19</v>
      </c>
      <c r="T82" t="n">
        <v>3487.55</v>
      </c>
      <c r="U82" t="n">
        <v>0.6899999999999999</v>
      </c>
      <c r="V82" t="n">
        <v>0.76</v>
      </c>
      <c r="W82" t="n">
        <v>1.46</v>
      </c>
      <c r="X82" t="n">
        <v>0.2</v>
      </c>
      <c r="Y82" t="n">
        <v>1</v>
      </c>
      <c r="Z82" t="n">
        <v>10</v>
      </c>
      <c r="AA82" t="n">
        <v>179.8834400517038</v>
      </c>
      <c r="AB82" t="n">
        <v>246.1244585759163</v>
      </c>
      <c r="AC82" t="n">
        <v>222.6346856873495</v>
      </c>
      <c r="AD82" t="n">
        <v>179883.4400517038</v>
      </c>
      <c r="AE82" t="n">
        <v>246124.4585759164</v>
      </c>
      <c r="AF82" t="n">
        <v>5.935461076988997e-06</v>
      </c>
      <c r="AG82" t="n">
        <v>4.33738425925926</v>
      </c>
      <c r="AH82" t="n">
        <v>222634.6856873495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6.6646</v>
      </c>
      <c r="E83" t="n">
        <v>15</v>
      </c>
      <c r="F83" t="n">
        <v>11.75</v>
      </c>
      <c r="G83" t="n">
        <v>88.09999999999999</v>
      </c>
      <c r="H83" t="n">
        <v>1.25</v>
      </c>
      <c r="I83" t="n">
        <v>8</v>
      </c>
      <c r="J83" t="n">
        <v>303.63</v>
      </c>
      <c r="K83" t="n">
        <v>59.89</v>
      </c>
      <c r="L83" t="n">
        <v>21.25</v>
      </c>
      <c r="M83" t="n">
        <v>6</v>
      </c>
      <c r="N83" t="n">
        <v>87.48999999999999</v>
      </c>
      <c r="O83" t="n">
        <v>37682.17</v>
      </c>
      <c r="P83" t="n">
        <v>179.79</v>
      </c>
      <c r="Q83" t="n">
        <v>460.69</v>
      </c>
      <c r="R83" t="n">
        <v>47.35</v>
      </c>
      <c r="S83" t="n">
        <v>32.19</v>
      </c>
      <c r="T83" t="n">
        <v>3675.52</v>
      </c>
      <c r="U83" t="n">
        <v>0.68</v>
      </c>
      <c r="V83" t="n">
        <v>0.76</v>
      </c>
      <c r="W83" t="n">
        <v>1.46</v>
      </c>
      <c r="X83" t="n">
        <v>0.21</v>
      </c>
      <c r="Y83" t="n">
        <v>1</v>
      </c>
      <c r="Z83" t="n">
        <v>10</v>
      </c>
      <c r="AA83" t="n">
        <v>179.7836746247972</v>
      </c>
      <c r="AB83" t="n">
        <v>245.9879551174829</v>
      </c>
      <c r="AC83" t="n">
        <v>222.511209927405</v>
      </c>
      <c r="AD83" t="n">
        <v>179783.6746247972</v>
      </c>
      <c r="AE83" t="n">
        <v>245987.9551174829</v>
      </c>
      <c r="AF83" t="n">
        <v>5.929411202101638e-06</v>
      </c>
      <c r="AG83" t="n">
        <v>4.340277777777778</v>
      </c>
      <c r="AH83" t="n">
        <v>222511.2099274051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6.701</v>
      </c>
      <c r="E84" t="n">
        <v>14.92</v>
      </c>
      <c r="F84" t="n">
        <v>11.72</v>
      </c>
      <c r="G84" t="n">
        <v>100.42</v>
      </c>
      <c r="H84" t="n">
        <v>1.26</v>
      </c>
      <c r="I84" t="n">
        <v>7</v>
      </c>
      <c r="J84" t="n">
        <v>304.16</v>
      </c>
      <c r="K84" t="n">
        <v>59.89</v>
      </c>
      <c r="L84" t="n">
        <v>21.5</v>
      </c>
      <c r="M84" t="n">
        <v>5</v>
      </c>
      <c r="N84" t="n">
        <v>87.78</v>
      </c>
      <c r="O84" t="n">
        <v>37747.91</v>
      </c>
      <c r="P84" t="n">
        <v>179.52</v>
      </c>
      <c r="Q84" t="n">
        <v>460.69</v>
      </c>
      <c r="R84" t="n">
        <v>46.54</v>
      </c>
      <c r="S84" t="n">
        <v>32.19</v>
      </c>
      <c r="T84" t="n">
        <v>3277.19</v>
      </c>
      <c r="U84" t="n">
        <v>0.6899999999999999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179.1496937696031</v>
      </c>
      <c r="AB84" t="n">
        <v>245.1205145421454</v>
      </c>
      <c r="AC84" t="n">
        <v>221.726556663117</v>
      </c>
      <c r="AD84" t="n">
        <v>179149.6937696031</v>
      </c>
      <c r="AE84" t="n">
        <v>245120.5145421454</v>
      </c>
      <c r="AF84" t="n">
        <v>5.961795826498676e-06</v>
      </c>
      <c r="AG84" t="n">
        <v>4.31712962962963</v>
      </c>
      <c r="AH84" t="n">
        <v>221726.556663117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6.699</v>
      </c>
      <c r="E85" t="n">
        <v>14.93</v>
      </c>
      <c r="F85" t="n">
        <v>11.72</v>
      </c>
      <c r="G85" t="n">
        <v>100.46</v>
      </c>
      <c r="H85" t="n">
        <v>1.27</v>
      </c>
      <c r="I85" t="n">
        <v>7</v>
      </c>
      <c r="J85" t="n">
        <v>304.7</v>
      </c>
      <c r="K85" t="n">
        <v>59.89</v>
      </c>
      <c r="L85" t="n">
        <v>21.75</v>
      </c>
      <c r="M85" t="n">
        <v>5</v>
      </c>
      <c r="N85" t="n">
        <v>88.06</v>
      </c>
      <c r="O85" t="n">
        <v>37813.76</v>
      </c>
      <c r="P85" t="n">
        <v>179.8</v>
      </c>
      <c r="Q85" t="n">
        <v>460.69</v>
      </c>
      <c r="R85" t="n">
        <v>46.61</v>
      </c>
      <c r="S85" t="n">
        <v>32.19</v>
      </c>
      <c r="T85" t="n">
        <v>3310.94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179.2768974672947</v>
      </c>
      <c r="AB85" t="n">
        <v>245.2945602531581</v>
      </c>
      <c r="AC85" t="n">
        <v>221.8839916957454</v>
      </c>
      <c r="AD85" t="n">
        <v>179276.8974672947</v>
      </c>
      <c r="AE85" t="n">
        <v>245294.5602531581</v>
      </c>
      <c r="AF85" t="n">
        <v>5.960016451531806e-06</v>
      </c>
      <c r="AG85" t="n">
        <v>4.320023148148148</v>
      </c>
      <c r="AH85" t="n">
        <v>221883.9916957454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6.704</v>
      </c>
      <c r="E86" t="n">
        <v>14.92</v>
      </c>
      <c r="F86" t="n">
        <v>11.71</v>
      </c>
      <c r="G86" t="n">
        <v>100.37</v>
      </c>
      <c r="H86" t="n">
        <v>1.28</v>
      </c>
      <c r="I86" t="n">
        <v>7</v>
      </c>
      <c r="J86" t="n">
        <v>305.23</v>
      </c>
      <c r="K86" t="n">
        <v>59.89</v>
      </c>
      <c r="L86" t="n">
        <v>22</v>
      </c>
      <c r="M86" t="n">
        <v>5</v>
      </c>
      <c r="N86" t="n">
        <v>88.34999999999999</v>
      </c>
      <c r="O86" t="n">
        <v>37879.74</v>
      </c>
      <c r="P86" t="n">
        <v>179.53</v>
      </c>
      <c r="Q86" t="n">
        <v>460.75</v>
      </c>
      <c r="R86" t="n">
        <v>46.09</v>
      </c>
      <c r="S86" t="n">
        <v>32.19</v>
      </c>
      <c r="T86" t="n">
        <v>3051.32</v>
      </c>
      <c r="U86" t="n">
        <v>0.7</v>
      </c>
      <c r="V86" t="n">
        <v>0.76</v>
      </c>
      <c r="W86" t="n">
        <v>1.46</v>
      </c>
      <c r="X86" t="n">
        <v>0.18</v>
      </c>
      <c r="Y86" t="n">
        <v>1</v>
      </c>
      <c r="Z86" t="n">
        <v>10</v>
      </c>
      <c r="AA86" t="n">
        <v>179.094836753589</v>
      </c>
      <c r="AB86" t="n">
        <v>245.0454567527142</v>
      </c>
      <c r="AC86" t="n">
        <v>221.6586622837649</v>
      </c>
      <c r="AD86" t="n">
        <v>179094.836753589</v>
      </c>
      <c r="AE86" t="n">
        <v>245045.4567527142</v>
      </c>
      <c r="AF86" t="n">
        <v>5.964464888948982e-06</v>
      </c>
      <c r="AG86" t="n">
        <v>4.31712962962963</v>
      </c>
      <c r="AH86" t="n">
        <v>221658.6622837649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6.7033</v>
      </c>
      <c r="E87" t="n">
        <v>14.92</v>
      </c>
      <c r="F87" t="n">
        <v>11.71</v>
      </c>
      <c r="G87" t="n">
        <v>100.38</v>
      </c>
      <c r="H87" t="n">
        <v>1.3</v>
      </c>
      <c r="I87" t="n">
        <v>7</v>
      </c>
      <c r="J87" t="n">
        <v>305.77</v>
      </c>
      <c r="K87" t="n">
        <v>59.89</v>
      </c>
      <c r="L87" t="n">
        <v>22.25</v>
      </c>
      <c r="M87" t="n">
        <v>5</v>
      </c>
      <c r="N87" t="n">
        <v>88.63</v>
      </c>
      <c r="O87" t="n">
        <v>37945.85</v>
      </c>
      <c r="P87" t="n">
        <v>179.96</v>
      </c>
      <c r="Q87" t="n">
        <v>460.69</v>
      </c>
      <c r="R87" t="n">
        <v>46.24</v>
      </c>
      <c r="S87" t="n">
        <v>32.19</v>
      </c>
      <c r="T87" t="n">
        <v>3126.9</v>
      </c>
      <c r="U87" t="n">
        <v>0.7</v>
      </c>
      <c r="V87" t="n">
        <v>0.76</v>
      </c>
      <c r="W87" t="n">
        <v>1.46</v>
      </c>
      <c r="X87" t="n">
        <v>0.18</v>
      </c>
      <c r="Y87" t="n">
        <v>1</v>
      </c>
      <c r="Z87" t="n">
        <v>10</v>
      </c>
      <c r="AA87" t="n">
        <v>179.2591141944822</v>
      </c>
      <c r="AB87" t="n">
        <v>245.2702283947534</v>
      </c>
      <c r="AC87" t="n">
        <v>221.8619820357569</v>
      </c>
      <c r="AD87" t="n">
        <v>179259.1141944822</v>
      </c>
      <c r="AE87" t="n">
        <v>245270.2283947534</v>
      </c>
      <c r="AF87" t="n">
        <v>5.963842107710577e-06</v>
      </c>
      <c r="AG87" t="n">
        <v>4.31712962962963</v>
      </c>
      <c r="AH87" t="n">
        <v>221861.9820357569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6.7078</v>
      </c>
      <c r="E88" t="n">
        <v>14.91</v>
      </c>
      <c r="F88" t="n">
        <v>11.7</v>
      </c>
      <c r="G88" t="n">
        <v>100.3</v>
      </c>
      <c r="H88" t="n">
        <v>1.31</v>
      </c>
      <c r="I88" t="n">
        <v>7</v>
      </c>
      <c r="J88" t="n">
        <v>306.31</v>
      </c>
      <c r="K88" t="n">
        <v>59.89</v>
      </c>
      <c r="L88" t="n">
        <v>22.5</v>
      </c>
      <c r="M88" t="n">
        <v>5</v>
      </c>
      <c r="N88" t="n">
        <v>88.92</v>
      </c>
      <c r="O88" t="n">
        <v>38012.07</v>
      </c>
      <c r="P88" t="n">
        <v>179.87</v>
      </c>
      <c r="Q88" t="n">
        <v>460.69</v>
      </c>
      <c r="R88" t="n">
        <v>45.87</v>
      </c>
      <c r="S88" t="n">
        <v>32.19</v>
      </c>
      <c r="T88" t="n">
        <v>2941.72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179.1486002111077</v>
      </c>
      <c r="AB88" t="n">
        <v>245.1190182871676</v>
      </c>
      <c r="AC88" t="n">
        <v>221.7252032086144</v>
      </c>
      <c r="AD88" t="n">
        <v>179148.6002111078</v>
      </c>
      <c r="AE88" t="n">
        <v>245119.0182871677</v>
      </c>
      <c r="AF88" t="n">
        <v>5.967845701386035e-06</v>
      </c>
      <c r="AG88" t="n">
        <v>4.314236111111112</v>
      </c>
      <c r="AH88" t="n">
        <v>221725.2032086144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6.7082</v>
      </c>
      <c r="E89" t="n">
        <v>14.91</v>
      </c>
      <c r="F89" t="n">
        <v>11.7</v>
      </c>
      <c r="G89" t="n">
        <v>100.29</v>
      </c>
      <c r="H89" t="n">
        <v>1.32</v>
      </c>
      <c r="I89" t="n">
        <v>7</v>
      </c>
      <c r="J89" t="n">
        <v>306.84</v>
      </c>
      <c r="K89" t="n">
        <v>59.89</v>
      </c>
      <c r="L89" t="n">
        <v>22.75</v>
      </c>
      <c r="M89" t="n">
        <v>5</v>
      </c>
      <c r="N89" t="n">
        <v>89.20999999999999</v>
      </c>
      <c r="O89" t="n">
        <v>38078.42</v>
      </c>
      <c r="P89" t="n">
        <v>179.92</v>
      </c>
      <c r="Q89" t="n">
        <v>460.69</v>
      </c>
      <c r="R89" t="n">
        <v>45.98</v>
      </c>
      <c r="S89" t="n">
        <v>32.19</v>
      </c>
      <c r="T89" t="n">
        <v>2996.38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179.161412834161</v>
      </c>
      <c r="AB89" t="n">
        <v>245.1365490832822</v>
      </c>
      <c r="AC89" t="n">
        <v>221.7410608901523</v>
      </c>
      <c r="AD89" t="n">
        <v>179161.412834161</v>
      </c>
      <c r="AE89" t="n">
        <v>245136.5490832822</v>
      </c>
      <c r="AF89" t="n">
        <v>5.968201576379409e-06</v>
      </c>
      <c r="AG89" t="n">
        <v>4.314236111111112</v>
      </c>
      <c r="AH89" t="n">
        <v>221741.0608901524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6.707</v>
      </c>
      <c r="E90" t="n">
        <v>14.91</v>
      </c>
      <c r="F90" t="n">
        <v>11.7</v>
      </c>
      <c r="G90" t="n">
        <v>100.31</v>
      </c>
      <c r="H90" t="n">
        <v>1.33</v>
      </c>
      <c r="I90" t="n">
        <v>7</v>
      </c>
      <c r="J90" t="n">
        <v>307.38</v>
      </c>
      <c r="K90" t="n">
        <v>59.89</v>
      </c>
      <c r="L90" t="n">
        <v>23</v>
      </c>
      <c r="M90" t="n">
        <v>5</v>
      </c>
      <c r="N90" t="n">
        <v>89.5</v>
      </c>
      <c r="O90" t="n">
        <v>38144.9</v>
      </c>
      <c r="P90" t="n">
        <v>179.54</v>
      </c>
      <c r="Q90" t="n">
        <v>460.71</v>
      </c>
      <c r="R90" t="n">
        <v>45.97</v>
      </c>
      <c r="S90" t="n">
        <v>32.19</v>
      </c>
      <c r="T90" t="n">
        <v>2991.26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179.0400288119892</v>
      </c>
      <c r="AB90" t="n">
        <v>244.9704661090616</v>
      </c>
      <c r="AC90" t="n">
        <v>221.5908286418925</v>
      </c>
      <c r="AD90" t="n">
        <v>179040.0288119892</v>
      </c>
      <c r="AE90" t="n">
        <v>244970.4661090616</v>
      </c>
      <c r="AF90" t="n">
        <v>5.967133951399287e-06</v>
      </c>
      <c r="AG90" t="n">
        <v>4.314236111111112</v>
      </c>
      <c r="AH90" t="n">
        <v>221590.8286418925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6.7072</v>
      </c>
      <c r="E91" t="n">
        <v>14.91</v>
      </c>
      <c r="F91" t="n">
        <v>11.7</v>
      </c>
      <c r="G91" t="n">
        <v>100.31</v>
      </c>
      <c r="H91" t="n">
        <v>1.35</v>
      </c>
      <c r="I91" t="n">
        <v>7</v>
      </c>
      <c r="J91" t="n">
        <v>307.92</v>
      </c>
      <c r="K91" t="n">
        <v>59.89</v>
      </c>
      <c r="L91" t="n">
        <v>23.25</v>
      </c>
      <c r="M91" t="n">
        <v>5</v>
      </c>
      <c r="N91" t="n">
        <v>89.79000000000001</v>
      </c>
      <c r="O91" t="n">
        <v>38211.5</v>
      </c>
      <c r="P91" t="n">
        <v>179.44</v>
      </c>
      <c r="Q91" t="n">
        <v>460.69</v>
      </c>
      <c r="R91" t="n">
        <v>46.04</v>
      </c>
      <c r="S91" t="n">
        <v>32.19</v>
      </c>
      <c r="T91" t="n">
        <v>3028.44</v>
      </c>
      <c r="U91" t="n">
        <v>0.7</v>
      </c>
      <c r="V91" t="n">
        <v>0.76</v>
      </c>
      <c r="W91" t="n">
        <v>1.46</v>
      </c>
      <c r="X91" t="n">
        <v>0.17</v>
      </c>
      <c r="Y91" t="n">
        <v>1</v>
      </c>
      <c r="Z91" t="n">
        <v>10</v>
      </c>
      <c r="AA91" t="n">
        <v>179.0013637210072</v>
      </c>
      <c r="AB91" t="n">
        <v>244.9175628257967</v>
      </c>
      <c r="AC91" t="n">
        <v>221.542974373732</v>
      </c>
      <c r="AD91" t="n">
        <v>179001.3637210072</v>
      </c>
      <c r="AE91" t="n">
        <v>244917.5628257967</v>
      </c>
      <c r="AF91" t="n">
        <v>5.967311888895973e-06</v>
      </c>
      <c r="AG91" t="n">
        <v>4.314236111111112</v>
      </c>
      <c r="AH91" t="n">
        <v>221542.974373732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6.7063</v>
      </c>
      <c r="E92" t="n">
        <v>14.91</v>
      </c>
      <c r="F92" t="n">
        <v>11.7</v>
      </c>
      <c r="G92" t="n">
        <v>100.32</v>
      </c>
      <c r="H92" t="n">
        <v>1.36</v>
      </c>
      <c r="I92" t="n">
        <v>7</v>
      </c>
      <c r="J92" t="n">
        <v>308.46</v>
      </c>
      <c r="K92" t="n">
        <v>59.89</v>
      </c>
      <c r="L92" t="n">
        <v>23.5</v>
      </c>
      <c r="M92" t="n">
        <v>5</v>
      </c>
      <c r="N92" t="n">
        <v>90.08</v>
      </c>
      <c r="O92" t="n">
        <v>38278.23</v>
      </c>
      <c r="P92" t="n">
        <v>178.9</v>
      </c>
      <c r="Q92" t="n">
        <v>460.69</v>
      </c>
      <c r="R92" t="n">
        <v>46</v>
      </c>
      <c r="S92" t="n">
        <v>32.19</v>
      </c>
      <c r="T92" t="n">
        <v>3009.54</v>
      </c>
      <c r="U92" t="n">
        <v>0.7</v>
      </c>
      <c r="V92" t="n">
        <v>0.76</v>
      </c>
      <c r="W92" t="n">
        <v>1.46</v>
      </c>
      <c r="X92" t="n">
        <v>0.17</v>
      </c>
      <c r="Y92" t="n">
        <v>1</v>
      </c>
      <c r="Z92" t="n">
        <v>10</v>
      </c>
      <c r="AA92" t="n">
        <v>178.818328168469</v>
      </c>
      <c r="AB92" t="n">
        <v>244.6671255078553</v>
      </c>
      <c r="AC92" t="n">
        <v>221.3164384419239</v>
      </c>
      <c r="AD92" t="n">
        <v>178818.328168469</v>
      </c>
      <c r="AE92" t="n">
        <v>244667.1255078553</v>
      </c>
      <c r="AF92" t="n">
        <v>5.966511170160882e-06</v>
      </c>
      <c r="AG92" t="n">
        <v>4.314236111111112</v>
      </c>
      <c r="AH92" t="n">
        <v>221316.4384419239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6.7092</v>
      </c>
      <c r="E93" t="n">
        <v>14.9</v>
      </c>
      <c r="F93" t="n">
        <v>11.7</v>
      </c>
      <c r="G93" t="n">
        <v>100.27</v>
      </c>
      <c r="H93" t="n">
        <v>1.37</v>
      </c>
      <c r="I93" t="n">
        <v>7</v>
      </c>
      <c r="J93" t="n">
        <v>309.01</v>
      </c>
      <c r="K93" t="n">
        <v>59.89</v>
      </c>
      <c r="L93" t="n">
        <v>23.75</v>
      </c>
      <c r="M93" t="n">
        <v>5</v>
      </c>
      <c r="N93" t="n">
        <v>90.37</v>
      </c>
      <c r="O93" t="n">
        <v>38345.09</v>
      </c>
      <c r="P93" t="n">
        <v>178.68</v>
      </c>
      <c r="Q93" t="n">
        <v>460.69</v>
      </c>
      <c r="R93" t="n">
        <v>45.86</v>
      </c>
      <c r="S93" t="n">
        <v>32.19</v>
      </c>
      <c r="T93" t="n">
        <v>2935.28</v>
      </c>
      <c r="U93" t="n">
        <v>0.7</v>
      </c>
      <c r="V93" t="n">
        <v>0.76</v>
      </c>
      <c r="W93" t="n">
        <v>1.46</v>
      </c>
      <c r="X93" t="n">
        <v>0.16</v>
      </c>
      <c r="Y93" t="n">
        <v>1</v>
      </c>
      <c r="Z93" t="n">
        <v>10</v>
      </c>
      <c r="AA93" t="n">
        <v>178.7013589407516</v>
      </c>
      <c r="AB93" t="n">
        <v>244.5070830501744</v>
      </c>
      <c r="AC93" t="n">
        <v>221.1716702117831</v>
      </c>
      <c r="AD93" t="n">
        <v>178701.3589407516</v>
      </c>
      <c r="AE93" t="n">
        <v>244507.0830501744</v>
      </c>
      <c r="AF93" t="n">
        <v>5.969091263862845e-06</v>
      </c>
      <c r="AG93" t="n">
        <v>4.311342592592593</v>
      </c>
      <c r="AH93" t="n">
        <v>221171.6702117831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6.7072</v>
      </c>
      <c r="E94" t="n">
        <v>14.91</v>
      </c>
      <c r="F94" t="n">
        <v>11.7</v>
      </c>
      <c r="G94" t="n">
        <v>100.31</v>
      </c>
      <c r="H94" t="n">
        <v>1.38</v>
      </c>
      <c r="I94" t="n">
        <v>7</v>
      </c>
      <c r="J94" t="n">
        <v>309.55</v>
      </c>
      <c r="K94" t="n">
        <v>59.89</v>
      </c>
      <c r="L94" t="n">
        <v>24</v>
      </c>
      <c r="M94" t="n">
        <v>5</v>
      </c>
      <c r="N94" t="n">
        <v>90.66</v>
      </c>
      <c r="O94" t="n">
        <v>38412.07</v>
      </c>
      <c r="P94" t="n">
        <v>178.42</v>
      </c>
      <c r="Q94" t="n">
        <v>460.69</v>
      </c>
      <c r="R94" t="n">
        <v>45.99</v>
      </c>
      <c r="S94" t="n">
        <v>32.19</v>
      </c>
      <c r="T94" t="n">
        <v>3000.31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178.6335468649389</v>
      </c>
      <c r="AB94" t="n">
        <v>244.4142995763898</v>
      </c>
      <c r="AC94" t="n">
        <v>221.087741862514</v>
      </c>
      <c r="AD94" t="n">
        <v>178633.5468649389</v>
      </c>
      <c r="AE94" t="n">
        <v>244414.2995763898</v>
      </c>
      <c r="AF94" t="n">
        <v>5.967311888895973e-06</v>
      </c>
      <c r="AG94" t="n">
        <v>4.314236111111112</v>
      </c>
      <c r="AH94" t="n">
        <v>221087.741862514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6.7085</v>
      </c>
      <c r="E95" t="n">
        <v>14.91</v>
      </c>
      <c r="F95" t="n">
        <v>11.7</v>
      </c>
      <c r="G95" t="n">
        <v>100.28</v>
      </c>
      <c r="H95" t="n">
        <v>1.39</v>
      </c>
      <c r="I95" t="n">
        <v>7</v>
      </c>
      <c r="J95" t="n">
        <v>310.09</v>
      </c>
      <c r="K95" t="n">
        <v>59.89</v>
      </c>
      <c r="L95" t="n">
        <v>24.25</v>
      </c>
      <c r="M95" t="n">
        <v>5</v>
      </c>
      <c r="N95" t="n">
        <v>90.95999999999999</v>
      </c>
      <c r="O95" t="n">
        <v>38479.19</v>
      </c>
      <c r="P95" t="n">
        <v>177.78</v>
      </c>
      <c r="Q95" t="n">
        <v>460.71</v>
      </c>
      <c r="R95" t="n">
        <v>45.79</v>
      </c>
      <c r="S95" t="n">
        <v>32.19</v>
      </c>
      <c r="T95" t="n">
        <v>2904.73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178.3859565944648</v>
      </c>
      <c r="AB95" t="n">
        <v>244.0755356454155</v>
      </c>
      <c r="AC95" t="n">
        <v>220.7813090856537</v>
      </c>
      <c r="AD95" t="n">
        <v>178385.9565944648</v>
      </c>
      <c r="AE95" t="n">
        <v>244075.5356454155</v>
      </c>
      <c r="AF95" t="n">
        <v>5.96846848262444e-06</v>
      </c>
      <c r="AG95" t="n">
        <v>4.314236111111112</v>
      </c>
      <c r="AH95" t="n">
        <v>220781.3090856537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6.7082</v>
      </c>
      <c r="E96" t="n">
        <v>14.91</v>
      </c>
      <c r="F96" t="n">
        <v>11.7</v>
      </c>
      <c r="G96" t="n">
        <v>100.29</v>
      </c>
      <c r="H96" t="n">
        <v>1.41</v>
      </c>
      <c r="I96" t="n">
        <v>7</v>
      </c>
      <c r="J96" t="n">
        <v>310.64</v>
      </c>
      <c r="K96" t="n">
        <v>59.89</v>
      </c>
      <c r="L96" t="n">
        <v>24.5</v>
      </c>
      <c r="M96" t="n">
        <v>5</v>
      </c>
      <c r="N96" t="n">
        <v>91.25</v>
      </c>
      <c r="O96" t="n">
        <v>38546.43</v>
      </c>
      <c r="P96" t="n">
        <v>177.48</v>
      </c>
      <c r="Q96" t="n">
        <v>460.69</v>
      </c>
      <c r="R96" t="n">
        <v>45.87</v>
      </c>
      <c r="S96" t="n">
        <v>32.19</v>
      </c>
      <c r="T96" t="n">
        <v>2944.31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178.2816683818735</v>
      </c>
      <c r="AB96" t="n">
        <v>243.932843912077</v>
      </c>
      <c r="AC96" t="n">
        <v>220.6522356510758</v>
      </c>
      <c r="AD96" t="n">
        <v>178281.6683818735</v>
      </c>
      <c r="AE96" t="n">
        <v>243932.843912077</v>
      </c>
      <c r="AF96" t="n">
        <v>5.968201576379409e-06</v>
      </c>
      <c r="AG96" t="n">
        <v>4.314236111111112</v>
      </c>
      <c r="AH96" t="n">
        <v>220652.2356510758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6.7053</v>
      </c>
      <c r="E97" t="n">
        <v>14.91</v>
      </c>
      <c r="F97" t="n">
        <v>11.71</v>
      </c>
      <c r="G97" t="n">
        <v>100.34</v>
      </c>
      <c r="H97" t="n">
        <v>1.42</v>
      </c>
      <c r="I97" t="n">
        <v>7</v>
      </c>
      <c r="J97" t="n">
        <v>311.19</v>
      </c>
      <c r="K97" t="n">
        <v>59.89</v>
      </c>
      <c r="L97" t="n">
        <v>24.75</v>
      </c>
      <c r="M97" t="n">
        <v>5</v>
      </c>
      <c r="N97" t="n">
        <v>91.55</v>
      </c>
      <c r="O97" t="n">
        <v>38613.8</v>
      </c>
      <c r="P97" t="n">
        <v>177.1</v>
      </c>
      <c r="Q97" t="n">
        <v>460.71</v>
      </c>
      <c r="R97" t="n">
        <v>46.09</v>
      </c>
      <c r="S97" t="n">
        <v>32.19</v>
      </c>
      <c r="T97" t="n">
        <v>3054.39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178.2013734667297</v>
      </c>
      <c r="AB97" t="n">
        <v>243.8229808668157</v>
      </c>
      <c r="AC97" t="n">
        <v>220.5528577806604</v>
      </c>
      <c r="AD97" t="n">
        <v>178201.3734667297</v>
      </c>
      <c r="AE97" t="n">
        <v>243822.9808668157</v>
      </c>
      <c r="AF97" t="n">
        <v>5.965621482677448e-06</v>
      </c>
      <c r="AG97" t="n">
        <v>4.314236111111112</v>
      </c>
      <c r="AH97" t="n">
        <v>220552.8577806604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6.7049</v>
      </c>
      <c r="E98" t="n">
        <v>14.91</v>
      </c>
      <c r="F98" t="n">
        <v>11.71</v>
      </c>
      <c r="G98" t="n">
        <v>100.35</v>
      </c>
      <c r="H98" t="n">
        <v>1.43</v>
      </c>
      <c r="I98" t="n">
        <v>7</v>
      </c>
      <c r="J98" t="n">
        <v>311.73</v>
      </c>
      <c r="K98" t="n">
        <v>59.89</v>
      </c>
      <c r="L98" t="n">
        <v>25</v>
      </c>
      <c r="M98" t="n">
        <v>5</v>
      </c>
      <c r="N98" t="n">
        <v>91.84999999999999</v>
      </c>
      <c r="O98" t="n">
        <v>38681.31</v>
      </c>
      <c r="P98" t="n">
        <v>176.48</v>
      </c>
      <c r="Q98" t="n">
        <v>460.69</v>
      </c>
      <c r="R98" t="n">
        <v>46.14</v>
      </c>
      <c r="S98" t="n">
        <v>32.19</v>
      </c>
      <c r="T98" t="n">
        <v>3078.29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177.982882805826</v>
      </c>
      <c r="AB98" t="n">
        <v>243.5240323054398</v>
      </c>
      <c r="AC98" t="n">
        <v>220.2824404504051</v>
      </c>
      <c r="AD98" t="n">
        <v>177982.882805826</v>
      </c>
      <c r="AE98" t="n">
        <v>243524.0323054398</v>
      </c>
      <c r="AF98" t="n">
        <v>5.965265607684073e-06</v>
      </c>
      <c r="AG98" t="n">
        <v>4.314236111111112</v>
      </c>
      <c r="AH98" t="n">
        <v>220282.4404504051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6.7471</v>
      </c>
      <c r="E99" t="n">
        <v>14.82</v>
      </c>
      <c r="F99" t="n">
        <v>11.66</v>
      </c>
      <c r="G99" t="n">
        <v>116.65</v>
      </c>
      <c r="H99" t="n">
        <v>1.44</v>
      </c>
      <c r="I99" t="n">
        <v>6</v>
      </c>
      <c r="J99" t="n">
        <v>312.28</v>
      </c>
      <c r="K99" t="n">
        <v>59.89</v>
      </c>
      <c r="L99" t="n">
        <v>25.25</v>
      </c>
      <c r="M99" t="n">
        <v>4</v>
      </c>
      <c r="N99" t="n">
        <v>92.15000000000001</v>
      </c>
      <c r="O99" t="n">
        <v>38749.07</v>
      </c>
      <c r="P99" t="n">
        <v>175.31</v>
      </c>
      <c r="Q99" t="n">
        <v>460.73</v>
      </c>
      <c r="R99" t="n">
        <v>44.74</v>
      </c>
      <c r="S99" t="n">
        <v>32.19</v>
      </c>
      <c r="T99" t="n">
        <v>2384.84</v>
      </c>
      <c r="U99" t="n">
        <v>0.72</v>
      </c>
      <c r="V99" t="n">
        <v>0.77</v>
      </c>
      <c r="W99" t="n">
        <v>1.46</v>
      </c>
      <c r="X99" t="n">
        <v>0.13</v>
      </c>
      <c r="Y99" t="n">
        <v>1</v>
      </c>
      <c r="Z99" t="n">
        <v>10</v>
      </c>
      <c r="AA99" t="n">
        <v>176.9277365887304</v>
      </c>
      <c r="AB99" t="n">
        <v>242.0803347014444</v>
      </c>
      <c r="AC99" t="n">
        <v>218.9765273194923</v>
      </c>
      <c r="AD99" t="n">
        <v>176927.7365887304</v>
      </c>
      <c r="AE99" t="n">
        <v>242080.3347014444</v>
      </c>
      <c r="AF99" t="n">
        <v>6.002810419485035e-06</v>
      </c>
      <c r="AG99" t="n">
        <v>4.288194444444445</v>
      </c>
      <c r="AH99" t="n">
        <v>218976.5273194923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6.7417</v>
      </c>
      <c r="E100" t="n">
        <v>14.83</v>
      </c>
      <c r="F100" t="n">
        <v>11.68</v>
      </c>
      <c r="G100" t="n">
        <v>116.77</v>
      </c>
      <c r="H100" t="n">
        <v>1.45</v>
      </c>
      <c r="I100" t="n">
        <v>6</v>
      </c>
      <c r="J100" t="n">
        <v>312.83</v>
      </c>
      <c r="K100" t="n">
        <v>59.89</v>
      </c>
      <c r="L100" t="n">
        <v>25.5</v>
      </c>
      <c r="M100" t="n">
        <v>4</v>
      </c>
      <c r="N100" t="n">
        <v>92.44</v>
      </c>
      <c r="O100" t="n">
        <v>38816.85</v>
      </c>
      <c r="P100" t="n">
        <v>175.41</v>
      </c>
      <c r="Q100" t="n">
        <v>460.69</v>
      </c>
      <c r="R100" t="n">
        <v>45.1</v>
      </c>
      <c r="S100" t="n">
        <v>32.19</v>
      </c>
      <c r="T100" t="n">
        <v>2561.02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177.0703248489752</v>
      </c>
      <c r="AB100" t="n">
        <v>242.2754302496613</v>
      </c>
      <c r="AC100" t="n">
        <v>219.1530032224059</v>
      </c>
      <c r="AD100" t="n">
        <v>177070.3248489752</v>
      </c>
      <c r="AE100" t="n">
        <v>242275.4302496613</v>
      </c>
      <c r="AF100" t="n">
        <v>5.998006107074485e-06</v>
      </c>
      <c r="AG100" t="n">
        <v>4.291087962962963</v>
      </c>
      <c r="AH100" t="n">
        <v>219153.0032224059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6.7451</v>
      </c>
      <c r="E101" t="n">
        <v>14.83</v>
      </c>
      <c r="F101" t="n">
        <v>11.67</v>
      </c>
      <c r="G101" t="n">
        <v>116.69</v>
      </c>
      <c r="H101" t="n">
        <v>1.46</v>
      </c>
      <c r="I101" t="n">
        <v>6</v>
      </c>
      <c r="J101" t="n">
        <v>313.38</v>
      </c>
      <c r="K101" t="n">
        <v>59.89</v>
      </c>
      <c r="L101" t="n">
        <v>25.75</v>
      </c>
      <c r="M101" t="n">
        <v>4</v>
      </c>
      <c r="N101" t="n">
        <v>92.75</v>
      </c>
      <c r="O101" t="n">
        <v>38884.75</v>
      </c>
      <c r="P101" t="n">
        <v>175.52</v>
      </c>
      <c r="Q101" t="n">
        <v>460.69</v>
      </c>
      <c r="R101" t="n">
        <v>44.85</v>
      </c>
      <c r="S101" t="n">
        <v>32.19</v>
      </c>
      <c r="T101" t="n">
        <v>2438.31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177.047521633621</v>
      </c>
      <c r="AB101" t="n">
        <v>242.2442298844068</v>
      </c>
      <c r="AC101" t="n">
        <v>219.1247805762212</v>
      </c>
      <c r="AD101" t="n">
        <v>177047.521633621</v>
      </c>
      <c r="AE101" t="n">
        <v>242244.2298844068</v>
      </c>
      <c r="AF101" t="n">
        <v>6.001031044518165e-06</v>
      </c>
      <c r="AG101" t="n">
        <v>4.291087962962963</v>
      </c>
      <c r="AH101" t="n">
        <v>219124.7805762212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6.7445</v>
      </c>
      <c r="E102" t="n">
        <v>14.83</v>
      </c>
      <c r="F102" t="n">
        <v>11.67</v>
      </c>
      <c r="G102" t="n">
        <v>116.71</v>
      </c>
      <c r="H102" t="n">
        <v>1.48</v>
      </c>
      <c r="I102" t="n">
        <v>6</v>
      </c>
      <c r="J102" t="n">
        <v>313.93</v>
      </c>
      <c r="K102" t="n">
        <v>59.89</v>
      </c>
      <c r="L102" t="n">
        <v>26</v>
      </c>
      <c r="M102" t="n">
        <v>4</v>
      </c>
      <c r="N102" t="n">
        <v>93.05</v>
      </c>
      <c r="O102" t="n">
        <v>38952.8</v>
      </c>
      <c r="P102" t="n">
        <v>175.66</v>
      </c>
      <c r="Q102" t="n">
        <v>460.69</v>
      </c>
      <c r="R102" t="n">
        <v>45.01</v>
      </c>
      <c r="S102" t="n">
        <v>32.19</v>
      </c>
      <c r="T102" t="n">
        <v>2515.83</v>
      </c>
      <c r="U102" t="n">
        <v>0.72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177.1053204726869</v>
      </c>
      <c r="AB102" t="n">
        <v>242.3233128059216</v>
      </c>
      <c r="AC102" t="n">
        <v>219.1963159347002</v>
      </c>
      <c r="AD102" t="n">
        <v>177105.3204726869</v>
      </c>
      <c r="AE102" t="n">
        <v>242323.3128059216</v>
      </c>
      <c r="AF102" t="n">
        <v>6.000497232028103e-06</v>
      </c>
      <c r="AG102" t="n">
        <v>4.291087962962963</v>
      </c>
      <c r="AH102" t="n">
        <v>219196.3159347003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6.7444</v>
      </c>
      <c r="E103" t="n">
        <v>14.83</v>
      </c>
      <c r="F103" t="n">
        <v>11.67</v>
      </c>
      <c r="G103" t="n">
        <v>116.71</v>
      </c>
      <c r="H103" t="n">
        <v>1.49</v>
      </c>
      <c r="I103" t="n">
        <v>6</v>
      </c>
      <c r="J103" t="n">
        <v>314.49</v>
      </c>
      <c r="K103" t="n">
        <v>59.89</v>
      </c>
      <c r="L103" t="n">
        <v>26.25</v>
      </c>
      <c r="M103" t="n">
        <v>4</v>
      </c>
      <c r="N103" t="n">
        <v>93.34999999999999</v>
      </c>
      <c r="O103" t="n">
        <v>39020.97</v>
      </c>
      <c r="P103" t="n">
        <v>175.88</v>
      </c>
      <c r="Q103" t="n">
        <v>460.69</v>
      </c>
      <c r="R103" t="n">
        <v>44.97</v>
      </c>
      <c r="S103" t="n">
        <v>32.19</v>
      </c>
      <c r="T103" t="n">
        <v>2495.22</v>
      </c>
      <c r="U103" t="n">
        <v>0.72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177.1854823819924</v>
      </c>
      <c r="AB103" t="n">
        <v>242.4329938667272</v>
      </c>
      <c r="AC103" t="n">
        <v>219.295529189001</v>
      </c>
      <c r="AD103" t="n">
        <v>177185.4823819924</v>
      </c>
      <c r="AE103" t="n">
        <v>242432.9938667272</v>
      </c>
      <c r="AF103" t="n">
        <v>6.00040826327976e-06</v>
      </c>
      <c r="AG103" t="n">
        <v>4.291087962962963</v>
      </c>
      <c r="AH103" t="n">
        <v>219295.529189001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6.7462</v>
      </c>
      <c r="E104" t="n">
        <v>14.82</v>
      </c>
      <c r="F104" t="n">
        <v>11.67</v>
      </c>
      <c r="G104" t="n">
        <v>116.67</v>
      </c>
      <c r="H104" t="n">
        <v>1.5</v>
      </c>
      <c r="I104" t="n">
        <v>6</v>
      </c>
      <c r="J104" t="n">
        <v>315.04</v>
      </c>
      <c r="K104" t="n">
        <v>59.89</v>
      </c>
      <c r="L104" t="n">
        <v>26.5</v>
      </c>
      <c r="M104" t="n">
        <v>4</v>
      </c>
      <c r="N104" t="n">
        <v>93.65000000000001</v>
      </c>
      <c r="O104" t="n">
        <v>39089.29</v>
      </c>
      <c r="P104" t="n">
        <v>175.99</v>
      </c>
      <c r="Q104" t="n">
        <v>460.69</v>
      </c>
      <c r="R104" t="n">
        <v>44.73</v>
      </c>
      <c r="S104" t="n">
        <v>32.19</v>
      </c>
      <c r="T104" t="n">
        <v>2378.87</v>
      </c>
      <c r="U104" t="n">
        <v>0.72</v>
      </c>
      <c r="V104" t="n">
        <v>0.77</v>
      </c>
      <c r="W104" t="n">
        <v>1.46</v>
      </c>
      <c r="X104" t="n">
        <v>0.13</v>
      </c>
      <c r="Y104" t="n">
        <v>1</v>
      </c>
      <c r="Z104" t="n">
        <v>10</v>
      </c>
      <c r="AA104" t="n">
        <v>177.2021083987074</v>
      </c>
      <c r="AB104" t="n">
        <v>242.4557423162847</v>
      </c>
      <c r="AC104" t="n">
        <v>219.3161065584603</v>
      </c>
      <c r="AD104" t="n">
        <v>177202.1083987074</v>
      </c>
      <c r="AE104" t="n">
        <v>242455.7423162847</v>
      </c>
      <c r="AF104" t="n">
        <v>6.002009700749943e-06</v>
      </c>
      <c r="AG104" t="n">
        <v>4.288194444444445</v>
      </c>
      <c r="AH104" t="n">
        <v>219316.1065584603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6.7445</v>
      </c>
      <c r="E105" t="n">
        <v>14.83</v>
      </c>
      <c r="F105" t="n">
        <v>11.67</v>
      </c>
      <c r="G105" t="n">
        <v>116.71</v>
      </c>
      <c r="H105" t="n">
        <v>1.51</v>
      </c>
      <c r="I105" t="n">
        <v>6</v>
      </c>
      <c r="J105" t="n">
        <v>315.6</v>
      </c>
      <c r="K105" t="n">
        <v>59.89</v>
      </c>
      <c r="L105" t="n">
        <v>26.75</v>
      </c>
      <c r="M105" t="n">
        <v>4</v>
      </c>
      <c r="N105" t="n">
        <v>93.95999999999999</v>
      </c>
      <c r="O105" t="n">
        <v>39157.74</v>
      </c>
      <c r="P105" t="n">
        <v>175.69</v>
      </c>
      <c r="Q105" t="n">
        <v>460.7</v>
      </c>
      <c r="R105" t="n">
        <v>44.93</v>
      </c>
      <c r="S105" t="n">
        <v>32.19</v>
      </c>
      <c r="T105" t="n">
        <v>2476.64</v>
      </c>
      <c r="U105" t="n">
        <v>0.72</v>
      </c>
      <c r="V105" t="n">
        <v>0.77</v>
      </c>
      <c r="W105" t="n">
        <v>1.46</v>
      </c>
      <c r="X105" t="n">
        <v>0.14</v>
      </c>
      <c r="Y105" t="n">
        <v>1</v>
      </c>
      <c r="Z105" t="n">
        <v>10</v>
      </c>
      <c r="AA105" t="n">
        <v>177.116078786507</v>
      </c>
      <c r="AB105" t="n">
        <v>242.3380328055135</v>
      </c>
      <c r="AC105" t="n">
        <v>219.2096310781907</v>
      </c>
      <c r="AD105" t="n">
        <v>177116.078786507</v>
      </c>
      <c r="AE105" t="n">
        <v>242338.0328055135</v>
      </c>
      <c r="AF105" t="n">
        <v>6.000497232028103e-06</v>
      </c>
      <c r="AG105" t="n">
        <v>4.291087962962963</v>
      </c>
      <c r="AH105" t="n">
        <v>219209.6310781908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6.7427</v>
      </c>
      <c r="E106" t="n">
        <v>14.83</v>
      </c>
      <c r="F106" t="n">
        <v>11.67</v>
      </c>
      <c r="G106" t="n">
        <v>116.74</v>
      </c>
      <c r="H106" t="n">
        <v>1.52</v>
      </c>
      <c r="I106" t="n">
        <v>6</v>
      </c>
      <c r="J106" t="n">
        <v>316.15</v>
      </c>
      <c r="K106" t="n">
        <v>59.89</v>
      </c>
      <c r="L106" t="n">
        <v>27</v>
      </c>
      <c r="M106" t="n">
        <v>4</v>
      </c>
      <c r="N106" t="n">
        <v>94.26000000000001</v>
      </c>
      <c r="O106" t="n">
        <v>39226.32</v>
      </c>
      <c r="P106" t="n">
        <v>175.76</v>
      </c>
      <c r="Q106" t="n">
        <v>460.71</v>
      </c>
      <c r="R106" t="n">
        <v>45.02</v>
      </c>
      <c r="S106" t="n">
        <v>32.19</v>
      </c>
      <c r="T106" t="n">
        <v>2520.01</v>
      </c>
      <c r="U106" t="n">
        <v>0.72</v>
      </c>
      <c r="V106" t="n">
        <v>0.77</v>
      </c>
      <c r="W106" t="n">
        <v>1.46</v>
      </c>
      <c r="X106" t="n">
        <v>0.14</v>
      </c>
      <c r="Y106" t="n">
        <v>1</v>
      </c>
      <c r="Z106" t="n">
        <v>10</v>
      </c>
      <c r="AA106" t="n">
        <v>177.1639927267568</v>
      </c>
      <c r="AB106" t="n">
        <v>242.4035907723772</v>
      </c>
      <c r="AC106" t="n">
        <v>219.2689322847081</v>
      </c>
      <c r="AD106" t="n">
        <v>177163.9927267568</v>
      </c>
      <c r="AE106" t="n">
        <v>242403.5907723772</v>
      </c>
      <c r="AF106" t="n">
        <v>5.99889579455792e-06</v>
      </c>
      <c r="AG106" t="n">
        <v>4.291087962962963</v>
      </c>
      <c r="AH106" t="n">
        <v>219268.9322847081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6.7444</v>
      </c>
      <c r="E107" t="n">
        <v>14.83</v>
      </c>
      <c r="F107" t="n">
        <v>11.67</v>
      </c>
      <c r="G107" t="n">
        <v>116.71</v>
      </c>
      <c r="H107" t="n">
        <v>1.53</v>
      </c>
      <c r="I107" t="n">
        <v>6</v>
      </c>
      <c r="J107" t="n">
        <v>316.71</v>
      </c>
      <c r="K107" t="n">
        <v>59.89</v>
      </c>
      <c r="L107" t="n">
        <v>27.25</v>
      </c>
      <c r="M107" t="n">
        <v>4</v>
      </c>
      <c r="N107" t="n">
        <v>94.56999999999999</v>
      </c>
      <c r="O107" t="n">
        <v>39295.05</v>
      </c>
      <c r="P107" t="n">
        <v>175.48</v>
      </c>
      <c r="Q107" t="n">
        <v>460.69</v>
      </c>
      <c r="R107" t="n">
        <v>44.91</v>
      </c>
      <c r="S107" t="n">
        <v>32.19</v>
      </c>
      <c r="T107" t="n">
        <v>2468.69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177.0420360708613</v>
      </c>
      <c r="AB107" t="n">
        <v>242.2367242954331</v>
      </c>
      <c r="AC107" t="n">
        <v>219.117991310125</v>
      </c>
      <c r="AD107" t="n">
        <v>177042.0360708613</v>
      </c>
      <c r="AE107" t="n">
        <v>242236.7242954331</v>
      </c>
      <c r="AF107" t="n">
        <v>6.00040826327976e-06</v>
      </c>
      <c r="AG107" t="n">
        <v>4.291087962962963</v>
      </c>
      <c r="AH107" t="n">
        <v>219117.991310125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6.7445</v>
      </c>
      <c r="E108" t="n">
        <v>14.83</v>
      </c>
      <c r="F108" t="n">
        <v>11.67</v>
      </c>
      <c r="G108" t="n">
        <v>116.71</v>
      </c>
      <c r="H108" t="n">
        <v>1.54</v>
      </c>
      <c r="I108" t="n">
        <v>6</v>
      </c>
      <c r="J108" t="n">
        <v>317.27</v>
      </c>
      <c r="K108" t="n">
        <v>59.89</v>
      </c>
      <c r="L108" t="n">
        <v>27.5</v>
      </c>
      <c r="M108" t="n">
        <v>4</v>
      </c>
      <c r="N108" t="n">
        <v>94.88</v>
      </c>
      <c r="O108" t="n">
        <v>39363.91</v>
      </c>
      <c r="P108" t="n">
        <v>175.45</v>
      </c>
      <c r="Q108" t="n">
        <v>460.73</v>
      </c>
      <c r="R108" t="n">
        <v>44.93</v>
      </c>
      <c r="S108" t="n">
        <v>32.19</v>
      </c>
      <c r="T108" t="n">
        <v>2476.73</v>
      </c>
      <c r="U108" t="n">
        <v>0.72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177.0300122759464</v>
      </c>
      <c r="AB108" t="n">
        <v>242.2202728087782</v>
      </c>
      <c r="AC108" t="n">
        <v>219.1031099302666</v>
      </c>
      <c r="AD108" t="n">
        <v>177030.0122759464</v>
      </c>
      <c r="AE108" t="n">
        <v>242220.2728087782</v>
      </c>
      <c r="AF108" t="n">
        <v>6.000497232028103e-06</v>
      </c>
      <c r="AG108" t="n">
        <v>4.291087962962963</v>
      </c>
      <c r="AH108" t="n">
        <v>219103.1099302666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6.7442</v>
      </c>
      <c r="E109" t="n">
        <v>14.83</v>
      </c>
      <c r="F109" t="n">
        <v>11.67</v>
      </c>
      <c r="G109" t="n">
        <v>116.71</v>
      </c>
      <c r="H109" t="n">
        <v>1.56</v>
      </c>
      <c r="I109" t="n">
        <v>6</v>
      </c>
      <c r="J109" t="n">
        <v>317.83</v>
      </c>
      <c r="K109" t="n">
        <v>59.89</v>
      </c>
      <c r="L109" t="n">
        <v>27.75</v>
      </c>
      <c r="M109" t="n">
        <v>4</v>
      </c>
      <c r="N109" t="n">
        <v>95.19</v>
      </c>
      <c r="O109" t="n">
        <v>39432.92</v>
      </c>
      <c r="P109" t="n">
        <v>175.48</v>
      </c>
      <c r="Q109" t="n">
        <v>460.69</v>
      </c>
      <c r="R109" t="n">
        <v>44.99</v>
      </c>
      <c r="S109" t="n">
        <v>32.19</v>
      </c>
      <c r="T109" t="n">
        <v>2506.24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177.044567145635</v>
      </c>
      <c r="AB109" t="n">
        <v>242.2401874236016</v>
      </c>
      <c r="AC109" t="n">
        <v>219.1211239222016</v>
      </c>
      <c r="AD109" t="n">
        <v>177044.567145635</v>
      </c>
      <c r="AE109" t="n">
        <v>242240.1874236016</v>
      </c>
      <c r="AF109" t="n">
        <v>6.000230325783073e-06</v>
      </c>
      <c r="AG109" t="n">
        <v>4.291087962962963</v>
      </c>
      <c r="AH109" t="n">
        <v>219121.1239222016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6.7474</v>
      </c>
      <c r="E110" t="n">
        <v>14.82</v>
      </c>
      <c r="F110" t="n">
        <v>11.66</v>
      </c>
      <c r="G110" t="n">
        <v>116.64</v>
      </c>
      <c r="H110" t="n">
        <v>1.57</v>
      </c>
      <c r="I110" t="n">
        <v>6</v>
      </c>
      <c r="J110" t="n">
        <v>318.39</v>
      </c>
      <c r="K110" t="n">
        <v>59.89</v>
      </c>
      <c r="L110" t="n">
        <v>28</v>
      </c>
      <c r="M110" t="n">
        <v>4</v>
      </c>
      <c r="N110" t="n">
        <v>95.5</v>
      </c>
      <c r="O110" t="n">
        <v>39502.07</v>
      </c>
      <c r="P110" t="n">
        <v>174.5</v>
      </c>
      <c r="Q110" t="n">
        <v>460.69</v>
      </c>
      <c r="R110" t="n">
        <v>44.73</v>
      </c>
      <c r="S110" t="n">
        <v>32.19</v>
      </c>
      <c r="T110" t="n">
        <v>2375.46</v>
      </c>
      <c r="U110" t="n">
        <v>0.72</v>
      </c>
      <c r="V110" t="n">
        <v>0.77</v>
      </c>
      <c r="W110" t="n">
        <v>1.46</v>
      </c>
      <c r="X110" t="n">
        <v>0.13</v>
      </c>
      <c r="Y110" t="n">
        <v>1</v>
      </c>
      <c r="Z110" t="n">
        <v>10</v>
      </c>
      <c r="AA110" t="n">
        <v>176.6335972304601</v>
      </c>
      <c r="AB110" t="n">
        <v>241.6778802549465</v>
      </c>
      <c r="AC110" t="n">
        <v>218.6124825605197</v>
      </c>
      <c r="AD110" t="n">
        <v>176633.5972304601</v>
      </c>
      <c r="AE110" t="n">
        <v>241677.8802549465</v>
      </c>
      <c r="AF110" t="n">
        <v>6.003077325730065e-06</v>
      </c>
      <c r="AG110" t="n">
        <v>4.288194444444445</v>
      </c>
      <c r="AH110" t="n">
        <v>218612.4825605197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6.7437</v>
      </c>
      <c r="E111" t="n">
        <v>14.83</v>
      </c>
      <c r="F111" t="n">
        <v>11.67</v>
      </c>
      <c r="G111" t="n">
        <v>116.72</v>
      </c>
      <c r="H111" t="n">
        <v>1.58</v>
      </c>
      <c r="I111" t="n">
        <v>6</v>
      </c>
      <c r="J111" t="n">
        <v>318.95</v>
      </c>
      <c r="K111" t="n">
        <v>59.89</v>
      </c>
      <c r="L111" t="n">
        <v>28.25</v>
      </c>
      <c r="M111" t="n">
        <v>4</v>
      </c>
      <c r="N111" t="n">
        <v>95.81</v>
      </c>
      <c r="O111" t="n">
        <v>39571.36</v>
      </c>
      <c r="P111" t="n">
        <v>173.66</v>
      </c>
      <c r="Q111" t="n">
        <v>460.7</v>
      </c>
      <c r="R111" t="n">
        <v>44.99</v>
      </c>
      <c r="S111" t="n">
        <v>32.19</v>
      </c>
      <c r="T111" t="n">
        <v>2505.27</v>
      </c>
      <c r="U111" t="n">
        <v>0.72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176.3981470251006</v>
      </c>
      <c r="AB111" t="n">
        <v>241.3557268966438</v>
      </c>
      <c r="AC111" t="n">
        <v>218.3210750665883</v>
      </c>
      <c r="AD111" t="n">
        <v>176398.1470251006</v>
      </c>
      <c r="AE111" t="n">
        <v>241355.7268966438</v>
      </c>
      <c r="AF111" t="n">
        <v>5.999785482041355e-06</v>
      </c>
      <c r="AG111" t="n">
        <v>4.291087962962963</v>
      </c>
      <c r="AH111" t="n">
        <v>218321.0750665883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6.7422</v>
      </c>
      <c r="E112" t="n">
        <v>14.83</v>
      </c>
      <c r="F112" t="n">
        <v>11.68</v>
      </c>
      <c r="G112" t="n">
        <v>116.76</v>
      </c>
      <c r="H112" t="n">
        <v>1.59</v>
      </c>
      <c r="I112" t="n">
        <v>6</v>
      </c>
      <c r="J112" t="n">
        <v>319.51</v>
      </c>
      <c r="K112" t="n">
        <v>59.89</v>
      </c>
      <c r="L112" t="n">
        <v>28.5</v>
      </c>
      <c r="M112" t="n">
        <v>4</v>
      </c>
      <c r="N112" t="n">
        <v>96.13</v>
      </c>
      <c r="O112" t="n">
        <v>39640.79</v>
      </c>
      <c r="P112" t="n">
        <v>173.76</v>
      </c>
      <c r="Q112" t="n">
        <v>460.7</v>
      </c>
      <c r="R112" t="n">
        <v>45.23</v>
      </c>
      <c r="S112" t="n">
        <v>32.19</v>
      </c>
      <c r="T112" t="n">
        <v>2626.9</v>
      </c>
      <c r="U112" t="n">
        <v>0.71</v>
      </c>
      <c r="V112" t="n">
        <v>0.77</v>
      </c>
      <c r="W112" t="n">
        <v>1.45</v>
      </c>
      <c r="X112" t="n">
        <v>0.14</v>
      </c>
      <c r="Y112" t="n">
        <v>1</v>
      </c>
      <c r="Z112" t="n">
        <v>10</v>
      </c>
      <c r="AA112" t="n">
        <v>176.4720840749875</v>
      </c>
      <c r="AB112" t="n">
        <v>241.4568908301715</v>
      </c>
      <c r="AC112" t="n">
        <v>218.4125840562846</v>
      </c>
      <c r="AD112" t="n">
        <v>176472.0840749875</v>
      </c>
      <c r="AE112" t="n">
        <v>241456.8908301715</v>
      </c>
      <c r="AF112" t="n">
        <v>5.998450950816203e-06</v>
      </c>
      <c r="AG112" t="n">
        <v>4.291087962962963</v>
      </c>
      <c r="AH112" t="n">
        <v>218412.5840562846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6.7399</v>
      </c>
      <c r="E113" t="n">
        <v>14.84</v>
      </c>
      <c r="F113" t="n">
        <v>11.68</v>
      </c>
      <c r="G113" t="n">
        <v>116.81</v>
      </c>
      <c r="H113" t="n">
        <v>1.6</v>
      </c>
      <c r="I113" t="n">
        <v>6</v>
      </c>
      <c r="J113" t="n">
        <v>320.08</v>
      </c>
      <c r="K113" t="n">
        <v>59.89</v>
      </c>
      <c r="L113" t="n">
        <v>28.75</v>
      </c>
      <c r="M113" t="n">
        <v>4</v>
      </c>
      <c r="N113" t="n">
        <v>96.44</v>
      </c>
      <c r="O113" t="n">
        <v>39710.36</v>
      </c>
      <c r="P113" t="n">
        <v>173.95</v>
      </c>
      <c r="Q113" t="n">
        <v>460.71</v>
      </c>
      <c r="R113" t="n">
        <v>45.24</v>
      </c>
      <c r="S113" t="n">
        <v>32.19</v>
      </c>
      <c r="T113" t="n">
        <v>2630.37</v>
      </c>
      <c r="U113" t="n">
        <v>0.71</v>
      </c>
      <c r="V113" t="n">
        <v>0.77</v>
      </c>
      <c r="W113" t="n">
        <v>1.46</v>
      </c>
      <c r="X113" t="n">
        <v>0.15</v>
      </c>
      <c r="Y113" t="n">
        <v>1</v>
      </c>
      <c r="Z113" t="n">
        <v>10</v>
      </c>
      <c r="AA113" t="n">
        <v>176.5691979987702</v>
      </c>
      <c r="AB113" t="n">
        <v>241.5897663850548</v>
      </c>
      <c r="AC113" t="n">
        <v>218.532778154702</v>
      </c>
      <c r="AD113" t="n">
        <v>176569.1979987702</v>
      </c>
      <c r="AE113" t="n">
        <v>241589.7663850549</v>
      </c>
      <c r="AF113" t="n">
        <v>5.996404669604302e-06</v>
      </c>
      <c r="AG113" t="n">
        <v>4.293981481481482</v>
      </c>
      <c r="AH113" t="n">
        <v>218532.778154702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6.7413</v>
      </c>
      <c r="E114" t="n">
        <v>14.83</v>
      </c>
      <c r="F114" t="n">
        <v>11.68</v>
      </c>
      <c r="G114" t="n">
        <v>116.78</v>
      </c>
      <c r="H114" t="n">
        <v>1.61</v>
      </c>
      <c r="I114" t="n">
        <v>6</v>
      </c>
      <c r="J114" t="n">
        <v>320.64</v>
      </c>
      <c r="K114" t="n">
        <v>59.89</v>
      </c>
      <c r="L114" t="n">
        <v>29</v>
      </c>
      <c r="M114" t="n">
        <v>4</v>
      </c>
      <c r="N114" t="n">
        <v>96.75</v>
      </c>
      <c r="O114" t="n">
        <v>39780.08</v>
      </c>
      <c r="P114" t="n">
        <v>173.15</v>
      </c>
      <c r="Q114" t="n">
        <v>460.69</v>
      </c>
      <c r="R114" t="n">
        <v>45.13</v>
      </c>
      <c r="S114" t="n">
        <v>32.19</v>
      </c>
      <c r="T114" t="n">
        <v>2576.41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176.2645464998452</v>
      </c>
      <c r="AB114" t="n">
        <v>241.1729287639503</v>
      </c>
      <c r="AC114" t="n">
        <v>218.1557229311202</v>
      </c>
      <c r="AD114" t="n">
        <v>176264.5464998452</v>
      </c>
      <c r="AE114" t="n">
        <v>241172.9287639503</v>
      </c>
      <c r="AF114" t="n">
        <v>5.997650232081111e-06</v>
      </c>
      <c r="AG114" t="n">
        <v>4.291087962962963</v>
      </c>
      <c r="AH114" t="n">
        <v>218155.7229311202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6.7426</v>
      </c>
      <c r="E115" t="n">
        <v>14.83</v>
      </c>
      <c r="F115" t="n">
        <v>11.67</v>
      </c>
      <c r="G115" t="n">
        <v>116.75</v>
      </c>
      <c r="H115" t="n">
        <v>1.62</v>
      </c>
      <c r="I115" t="n">
        <v>6</v>
      </c>
      <c r="J115" t="n">
        <v>321.21</v>
      </c>
      <c r="K115" t="n">
        <v>59.89</v>
      </c>
      <c r="L115" t="n">
        <v>29.25</v>
      </c>
      <c r="M115" t="n">
        <v>4</v>
      </c>
      <c r="N115" t="n">
        <v>97.06999999999999</v>
      </c>
      <c r="O115" t="n">
        <v>39849.95</v>
      </c>
      <c r="P115" t="n">
        <v>172.03</v>
      </c>
      <c r="Q115" t="n">
        <v>460.69</v>
      </c>
      <c r="R115" t="n">
        <v>45.07</v>
      </c>
      <c r="S115" t="n">
        <v>32.19</v>
      </c>
      <c r="T115" t="n">
        <v>2549.75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175.8272664272609</v>
      </c>
      <c r="AB115" t="n">
        <v>240.5746228772054</v>
      </c>
      <c r="AC115" t="n">
        <v>217.6145185184785</v>
      </c>
      <c r="AD115" t="n">
        <v>175827.2664272609</v>
      </c>
      <c r="AE115" t="n">
        <v>240574.6228772054</v>
      </c>
      <c r="AF115" t="n">
        <v>5.998806825809577e-06</v>
      </c>
      <c r="AG115" t="n">
        <v>4.291087962962963</v>
      </c>
      <c r="AH115" t="n">
        <v>217614.5185184785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6.7436</v>
      </c>
      <c r="E116" t="n">
        <v>14.83</v>
      </c>
      <c r="F116" t="n">
        <v>11.67</v>
      </c>
      <c r="G116" t="n">
        <v>116.72</v>
      </c>
      <c r="H116" t="n">
        <v>1.63</v>
      </c>
      <c r="I116" t="n">
        <v>6</v>
      </c>
      <c r="J116" t="n">
        <v>321.78</v>
      </c>
      <c r="K116" t="n">
        <v>59.89</v>
      </c>
      <c r="L116" t="n">
        <v>29.5</v>
      </c>
      <c r="M116" t="n">
        <v>4</v>
      </c>
      <c r="N116" t="n">
        <v>97.39</v>
      </c>
      <c r="O116" t="n">
        <v>39919.96</v>
      </c>
      <c r="P116" t="n">
        <v>171.64</v>
      </c>
      <c r="Q116" t="n">
        <v>460.69</v>
      </c>
      <c r="R116" t="n">
        <v>45.06</v>
      </c>
      <c r="S116" t="n">
        <v>32.19</v>
      </c>
      <c r="T116" t="n">
        <v>2542.45</v>
      </c>
      <c r="U116" t="n">
        <v>0.71</v>
      </c>
      <c r="V116" t="n">
        <v>0.77</v>
      </c>
      <c r="W116" t="n">
        <v>1.45</v>
      </c>
      <c r="X116" t="n">
        <v>0.14</v>
      </c>
      <c r="Y116" t="n">
        <v>1</v>
      </c>
      <c r="Z116" t="n">
        <v>10</v>
      </c>
      <c r="AA116" t="n">
        <v>175.6749133189698</v>
      </c>
      <c r="AB116" t="n">
        <v>240.366166633097</v>
      </c>
      <c r="AC116" t="n">
        <v>217.4259570457375</v>
      </c>
      <c r="AD116" t="n">
        <v>175674.9133189698</v>
      </c>
      <c r="AE116" t="n">
        <v>240366.166633097</v>
      </c>
      <c r="AF116" t="n">
        <v>5.999696513293011e-06</v>
      </c>
      <c r="AG116" t="n">
        <v>4.291087962962963</v>
      </c>
      <c r="AH116" t="n">
        <v>217425.9570457375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6.742</v>
      </c>
      <c r="E117" t="n">
        <v>14.83</v>
      </c>
      <c r="F117" t="n">
        <v>11.68</v>
      </c>
      <c r="G117" t="n">
        <v>116.76</v>
      </c>
      <c r="H117" t="n">
        <v>1.64</v>
      </c>
      <c r="I117" t="n">
        <v>6</v>
      </c>
      <c r="J117" t="n">
        <v>322.34</v>
      </c>
      <c r="K117" t="n">
        <v>59.89</v>
      </c>
      <c r="L117" t="n">
        <v>29.75</v>
      </c>
      <c r="M117" t="n">
        <v>4</v>
      </c>
      <c r="N117" t="n">
        <v>97.70999999999999</v>
      </c>
      <c r="O117" t="n">
        <v>39990.12</v>
      </c>
      <c r="P117" t="n">
        <v>171.05</v>
      </c>
      <c r="Q117" t="n">
        <v>460.69</v>
      </c>
      <c r="R117" t="n">
        <v>45.19</v>
      </c>
      <c r="S117" t="n">
        <v>32.19</v>
      </c>
      <c r="T117" t="n">
        <v>2608.77</v>
      </c>
      <c r="U117" t="n">
        <v>0.71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175.5024043540174</v>
      </c>
      <c r="AB117" t="n">
        <v>240.1301322566908</v>
      </c>
      <c r="AC117" t="n">
        <v>217.2124494589391</v>
      </c>
      <c r="AD117" t="n">
        <v>175502.4043540174</v>
      </c>
      <c r="AE117" t="n">
        <v>240130.1322566908</v>
      </c>
      <c r="AF117" t="n">
        <v>5.998273013319515e-06</v>
      </c>
      <c r="AG117" t="n">
        <v>4.291087962962963</v>
      </c>
      <c r="AH117" t="n">
        <v>217212.4494589391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6.7428</v>
      </c>
      <c r="E118" t="n">
        <v>14.83</v>
      </c>
      <c r="F118" t="n">
        <v>11.67</v>
      </c>
      <c r="G118" t="n">
        <v>116.74</v>
      </c>
      <c r="H118" t="n">
        <v>1.66</v>
      </c>
      <c r="I118" t="n">
        <v>6</v>
      </c>
      <c r="J118" t="n">
        <v>322.91</v>
      </c>
      <c r="K118" t="n">
        <v>59.89</v>
      </c>
      <c r="L118" t="n">
        <v>30</v>
      </c>
      <c r="M118" t="n">
        <v>4</v>
      </c>
      <c r="N118" t="n">
        <v>98.03</v>
      </c>
      <c r="O118" t="n">
        <v>40060.43</v>
      </c>
      <c r="P118" t="n">
        <v>169.7</v>
      </c>
      <c r="Q118" t="n">
        <v>460.69</v>
      </c>
      <c r="R118" t="n">
        <v>45.04</v>
      </c>
      <c r="S118" t="n">
        <v>32.19</v>
      </c>
      <c r="T118" t="n">
        <v>2531.04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174.9889978225749</v>
      </c>
      <c r="AB118" t="n">
        <v>239.4276667904739</v>
      </c>
      <c r="AC118" t="n">
        <v>216.5770263109012</v>
      </c>
      <c r="AD118" t="n">
        <v>174988.9978225749</v>
      </c>
      <c r="AE118" t="n">
        <v>239427.6667904739</v>
      </c>
      <c r="AF118" t="n">
        <v>5.998984763306263e-06</v>
      </c>
      <c r="AG118" t="n">
        <v>4.291087962962963</v>
      </c>
      <c r="AH118" t="n">
        <v>216577.0263109012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6.7421</v>
      </c>
      <c r="E119" t="n">
        <v>14.83</v>
      </c>
      <c r="F119" t="n">
        <v>11.68</v>
      </c>
      <c r="G119" t="n">
        <v>116.76</v>
      </c>
      <c r="H119" t="n">
        <v>1.67</v>
      </c>
      <c r="I119" t="n">
        <v>6</v>
      </c>
      <c r="J119" t="n">
        <v>323.49</v>
      </c>
      <c r="K119" t="n">
        <v>59.89</v>
      </c>
      <c r="L119" t="n">
        <v>30.25</v>
      </c>
      <c r="M119" t="n">
        <v>4</v>
      </c>
      <c r="N119" t="n">
        <v>98.34999999999999</v>
      </c>
      <c r="O119" t="n">
        <v>40131.01</v>
      </c>
      <c r="P119" t="n">
        <v>170.08</v>
      </c>
      <c r="Q119" t="n">
        <v>460.69</v>
      </c>
      <c r="R119" t="n">
        <v>45.02</v>
      </c>
      <c r="S119" t="n">
        <v>32.19</v>
      </c>
      <c r="T119" t="n">
        <v>2520.65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175.1531852859979</v>
      </c>
      <c r="AB119" t="n">
        <v>239.6523153213687</v>
      </c>
      <c r="AC119" t="n">
        <v>216.7802347013038</v>
      </c>
      <c r="AD119" t="n">
        <v>175153.1852859979</v>
      </c>
      <c r="AE119" t="n">
        <v>239652.3153213687</v>
      </c>
      <c r="AF119" t="n">
        <v>5.998361982067859e-06</v>
      </c>
      <c r="AG119" t="n">
        <v>4.291087962962963</v>
      </c>
      <c r="AH119" t="n">
        <v>216780.2347013038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6.7785</v>
      </c>
      <c r="E120" t="n">
        <v>14.75</v>
      </c>
      <c r="F120" t="n">
        <v>11.65</v>
      </c>
      <c r="G120" t="n">
        <v>139.76</v>
      </c>
      <c r="H120" t="n">
        <v>1.68</v>
      </c>
      <c r="I120" t="n">
        <v>5</v>
      </c>
      <c r="J120" t="n">
        <v>324.06</v>
      </c>
      <c r="K120" t="n">
        <v>59.89</v>
      </c>
      <c r="L120" t="n">
        <v>30.5</v>
      </c>
      <c r="M120" t="n">
        <v>3</v>
      </c>
      <c r="N120" t="n">
        <v>98.67</v>
      </c>
      <c r="O120" t="n">
        <v>40201.62</v>
      </c>
      <c r="P120" t="n">
        <v>169.61</v>
      </c>
      <c r="Q120" t="n">
        <v>460.69</v>
      </c>
      <c r="R120" t="n">
        <v>44.11</v>
      </c>
      <c r="S120" t="n">
        <v>32.19</v>
      </c>
      <c r="T120" t="n">
        <v>2072.82</v>
      </c>
      <c r="U120" t="n">
        <v>0.73</v>
      </c>
      <c r="V120" t="n">
        <v>0.77</v>
      </c>
      <c r="W120" t="n">
        <v>1.46</v>
      </c>
      <c r="X120" t="n">
        <v>0.11</v>
      </c>
      <c r="Y120" t="n">
        <v>1</v>
      </c>
      <c r="Z120" t="n">
        <v>10</v>
      </c>
      <c r="AA120" t="n">
        <v>174.4799558769664</v>
      </c>
      <c r="AB120" t="n">
        <v>238.731173143147</v>
      </c>
      <c r="AC120" t="n">
        <v>215.9470050397401</v>
      </c>
      <c r="AD120" t="n">
        <v>174479.9558769664</v>
      </c>
      <c r="AE120" t="n">
        <v>238731.173143147</v>
      </c>
      <c r="AF120" t="n">
        <v>6.030746606464897e-06</v>
      </c>
      <c r="AG120" t="n">
        <v>4.267939814814815</v>
      </c>
      <c r="AH120" t="n">
        <v>215947.0050397401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6.7793</v>
      </c>
      <c r="E121" t="n">
        <v>14.75</v>
      </c>
      <c r="F121" t="n">
        <v>11.64</v>
      </c>
      <c r="G121" t="n">
        <v>139.74</v>
      </c>
      <c r="H121" t="n">
        <v>1.69</v>
      </c>
      <c r="I121" t="n">
        <v>5</v>
      </c>
      <c r="J121" t="n">
        <v>324.63</v>
      </c>
      <c r="K121" t="n">
        <v>59.89</v>
      </c>
      <c r="L121" t="n">
        <v>30.75</v>
      </c>
      <c r="M121" t="n">
        <v>3</v>
      </c>
      <c r="N121" t="n">
        <v>99</v>
      </c>
      <c r="O121" t="n">
        <v>40272.38</v>
      </c>
      <c r="P121" t="n">
        <v>170</v>
      </c>
      <c r="Q121" t="n">
        <v>460.72</v>
      </c>
      <c r="R121" t="n">
        <v>44.16</v>
      </c>
      <c r="S121" t="n">
        <v>32.19</v>
      </c>
      <c r="T121" t="n">
        <v>2095.95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174.5902133308361</v>
      </c>
      <c r="AB121" t="n">
        <v>238.8820322557469</v>
      </c>
      <c r="AC121" t="n">
        <v>216.0834663703656</v>
      </c>
      <c r="AD121" t="n">
        <v>174590.2133308361</v>
      </c>
      <c r="AE121" t="n">
        <v>238882.0322557469</v>
      </c>
      <c r="AF121" t="n">
        <v>6.031458356451645e-06</v>
      </c>
      <c r="AG121" t="n">
        <v>4.267939814814815</v>
      </c>
      <c r="AH121" t="n">
        <v>216083.4663703656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6.7835</v>
      </c>
      <c r="E122" t="n">
        <v>14.74</v>
      </c>
      <c r="F122" t="n">
        <v>11.64</v>
      </c>
      <c r="G122" t="n">
        <v>139.63</v>
      </c>
      <c r="H122" t="n">
        <v>1.7</v>
      </c>
      <c r="I122" t="n">
        <v>5</v>
      </c>
      <c r="J122" t="n">
        <v>325.21</v>
      </c>
      <c r="K122" t="n">
        <v>59.89</v>
      </c>
      <c r="L122" t="n">
        <v>31</v>
      </c>
      <c r="M122" t="n">
        <v>3</v>
      </c>
      <c r="N122" t="n">
        <v>99.31999999999999</v>
      </c>
      <c r="O122" t="n">
        <v>40343.29</v>
      </c>
      <c r="P122" t="n">
        <v>170.58</v>
      </c>
      <c r="Q122" t="n">
        <v>460.69</v>
      </c>
      <c r="R122" t="n">
        <v>43.79</v>
      </c>
      <c r="S122" t="n">
        <v>32.19</v>
      </c>
      <c r="T122" t="n">
        <v>1913.02</v>
      </c>
      <c r="U122" t="n">
        <v>0.74</v>
      </c>
      <c r="V122" t="n">
        <v>0.77</v>
      </c>
      <c r="W122" t="n">
        <v>1.45</v>
      </c>
      <c r="X122" t="n">
        <v>0.1</v>
      </c>
      <c r="Y122" t="n">
        <v>1</v>
      </c>
      <c r="Z122" t="n">
        <v>10</v>
      </c>
      <c r="AA122" t="n">
        <v>174.7456850014192</v>
      </c>
      <c r="AB122" t="n">
        <v>239.0947554543648</v>
      </c>
      <c r="AC122" t="n">
        <v>216.2758875654663</v>
      </c>
      <c r="AD122" t="n">
        <v>174745.6850014192</v>
      </c>
      <c r="AE122" t="n">
        <v>239094.7554543648</v>
      </c>
      <c r="AF122" t="n">
        <v>6.035195043882073e-06</v>
      </c>
      <c r="AG122" t="n">
        <v>4.265046296296297</v>
      </c>
      <c r="AH122" t="n">
        <v>216275.8875654663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6.7817</v>
      </c>
      <c r="E123" t="n">
        <v>14.75</v>
      </c>
      <c r="F123" t="n">
        <v>11.64</v>
      </c>
      <c r="G123" t="n">
        <v>139.68</v>
      </c>
      <c r="H123" t="n">
        <v>1.71</v>
      </c>
      <c r="I123" t="n">
        <v>5</v>
      </c>
      <c r="J123" t="n">
        <v>325.78</v>
      </c>
      <c r="K123" t="n">
        <v>59.89</v>
      </c>
      <c r="L123" t="n">
        <v>31.25</v>
      </c>
      <c r="M123" t="n">
        <v>3</v>
      </c>
      <c r="N123" t="n">
        <v>99.65000000000001</v>
      </c>
      <c r="O123" t="n">
        <v>40414.36</v>
      </c>
      <c r="P123" t="n">
        <v>170.73</v>
      </c>
      <c r="Q123" t="n">
        <v>460.69</v>
      </c>
      <c r="R123" t="n">
        <v>43.88</v>
      </c>
      <c r="S123" t="n">
        <v>32.19</v>
      </c>
      <c r="T123" t="n">
        <v>1955.31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174.8212257177983</v>
      </c>
      <c r="AB123" t="n">
        <v>239.1981135951358</v>
      </c>
      <c r="AC123" t="n">
        <v>216.3693813503462</v>
      </c>
      <c r="AD123" t="n">
        <v>174821.2257177983</v>
      </c>
      <c r="AE123" t="n">
        <v>239198.1135951358</v>
      </c>
      <c r="AF123" t="n">
        <v>6.033593606411889e-06</v>
      </c>
      <c r="AG123" t="n">
        <v>4.267939814814815</v>
      </c>
      <c r="AH123" t="n">
        <v>216369.3813503462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6.7803</v>
      </c>
      <c r="E124" t="n">
        <v>14.75</v>
      </c>
      <c r="F124" t="n">
        <v>11.64</v>
      </c>
      <c r="G124" t="n">
        <v>139.71</v>
      </c>
      <c r="H124" t="n">
        <v>1.72</v>
      </c>
      <c r="I124" t="n">
        <v>5</v>
      </c>
      <c r="J124" t="n">
        <v>326.36</v>
      </c>
      <c r="K124" t="n">
        <v>59.89</v>
      </c>
      <c r="L124" t="n">
        <v>31.5</v>
      </c>
      <c r="M124" t="n">
        <v>3</v>
      </c>
      <c r="N124" t="n">
        <v>99.97</v>
      </c>
      <c r="O124" t="n">
        <v>40485.58</v>
      </c>
      <c r="P124" t="n">
        <v>171.21</v>
      </c>
      <c r="Q124" t="n">
        <v>460.69</v>
      </c>
      <c r="R124" t="n">
        <v>44</v>
      </c>
      <c r="S124" t="n">
        <v>32.19</v>
      </c>
      <c r="T124" t="n">
        <v>2015.52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175.009614512966</v>
      </c>
      <c r="AB124" t="n">
        <v>239.4558754558112</v>
      </c>
      <c r="AC124" t="n">
        <v>216.6025427808099</v>
      </c>
      <c r="AD124" t="n">
        <v>175009.614512966</v>
      </c>
      <c r="AE124" t="n">
        <v>239455.8754558112</v>
      </c>
      <c r="AF124" t="n">
        <v>6.03234804393508e-06</v>
      </c>
      <c r="AG124" t="n">
        <v>4.267939814814815</v>
      </c>
      <c r="AH124" t="n">
        <v>216602.5427808099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6.7812</v>
      </c>
      <c r="E125" t="n">
        <v>14.75</v>
      </c>
      <c r="F125" t="n">
        <v>11.64</v>
      </c>
      <c r="G125" t="n">
        <v>139.69</v>
      </c>
      <c r="H125" t="n">
        <v>1.73</v>
      </c>
      <c r="I125" t="n">
        <v>5</v>
      </c>
      <c r="J125" t="n">
        <v>326.94</v>
      </c>
      <c r="K125" t="n">
        <v>59.89</v>
      </c>
      <c r="L125" t="n">
        <v>31.75</v>
      </c>
      <c r="M125" t="n">
        <v>3</v>
      </c>
      <c r="N125" t="n">
        <v>100.3</v>
      </c>
      <c r="O125" t="n">
        <v>40556.96</v>
      </c>
      <c r="P125" t="n">
        <v>171.64</v>
      </c>
      <c r="Q125" t="n">
        <v>460.69</v>
      </c>
      <c r="R125" t="n">
        <v>43.98</v>
      </c>
      <c r="S125" t="n">
        <v>32.19</v>
      </c>
      <c r="T125" t="n">
        <v>2005.94</v>
      </c>
      <c r="U125" t="n">
        <v>0.73</v>
      </c>
      <c r="V125" t="n">
        <v>0.77</v>
      </c>
      <c r="W125" t="n">
        <v>1.45</v>
      </c>
      <c r="X125" t="n">
        <v>0.11</v>
      </c>
      <c r="Y125" t="n">
        <v>1</v>
      </c>
      <c r="Z125" t="n">
        <v>10</v>
      </c>
      <c r="AA125" t="n">
        <v>175.1519245159974</v>
      </c>
      <c r="AB125" t="n">
        <v>239.6505902802328</v>
      </c>
      <c r="AC125" t="n">
        <v>216.7786742956728</v>
      </c>
      <c r="AD125" t="n">
        <v>175151.9245159974</v>
      </c>
      <c r="AE125" t="n">
        <v>239650.5902802328</v>
      </c>
      <c r="AF125" t="n">
        <v>6.033148762670172e-06</v>
      </c>
      <c r="AG125" t="n">
        <v>4.267939814814815</v>
      </c>
      <c r="AH125" t="n">
        <v>216778.6742956728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6.7797</v>
      </c>
      <c r="E126" t="n">
        <v>14.75</v>
      </c>
      <c r="F126" t="n">
        <v>11.64</v>
      </c>
      <c r="G126" t="n">
        <v>139.73</v>
      </c>
      <c r="H126" t="n">
        <v>1.74</v>
      </c>
      <c r="I126" t="n">
        <v>5</v>
      </c>
      <c r="J126" t="n">
        <v>327.52</v>
      </c>
      <c r="K126" t="n">
        <v>59.89</v>
      </c>
      <c r="L126" t="n">
        <v>32</v>
      </c>
      <c r="M126" t="n">
        <v>3</v>
      </c>
      <c r="N126" t="n">
        <v>100.63</v>
      </c>
      <c r="O126" t="n">
        <v>40628.49</v>
      </c>
      <c r="P126" t="n">
        <v>171.37</v>
      </c>
      <c r="Q126" t="n">
        <v>460.69</v>
      </c>
      <c r="R126" t="n">
        <v>44.03</v>
      </c>
      <c r="S126" t="n">
        <v>32.19</v>
      </c>
      <c r="T126" t="n">
        <v>2034.23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175.0740678797592</v>
      </c>
      <c r="AB126" t="n">
        <v>239.5440633957394</v>
      </c>
      <c r="AC126" t="n">
        <v>216.682314187524</v>
      </c>
      <c r="AD126" t="n">
        <v>175074.0678797592</v>
      </c>
      <c r="AE126" t="n">
        <v>239544.0633957394</v>
      </c>
      <c r="AF126" t="n">
        <v>6.031814231445019e-06</v>
      </c>
      <c r="AG126" t="n">
        <v>4.267939814814815</v>
      </c>
      <c r="AH126" t="n">
        <v>216682.314187524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6.7793</v>
      </c>
      <c r="E127" t="n">
        <v>14.75</v>
      </c>
      <c r="F127" t="n">
        <v>11.64</v>
      </c>
      <c r="G127" t="n">
        <v>139.74</v>
      </c>
      <c r="H127" t="n">
        <v>1.75</v>
      </c>
      <c r="I127" t="n">
        <v>5</v>
      </c>
      <c r="J127" t="n">
        <v>328.1</v>
      </c>
      <c r="K127" t="n">
        <v>59.89</v>
      </c>
      <c r="L127" t="n">
        <v>32.25</v>
      </c>
      <c r="M127" t="n">
        <v>3</v>
      </c>
      <c r="N127" t="n">
        <v>100.96</v>
      </c>
      <c r="O127" t="n">
        <v>40700.18</v>
      </c>
      <c r="P127" t="n">
        <v>171.8</v>
      </c>
      <c r="Q127" t="n">
        <v>460.7</v>
      </c>
      <c r="R127" t="n">
        <v>44.18</v>
      </c>
      <c r="S127" t="n">
        <v>32.19</v>
      </c>
      <c r="T127" t="n">
        <v>2108.94</v>
      </c>
      <c r="U127" t="n">
        <v>0.73</v>
      </c>
      <c r="V127" t="n">
        <v>0.77</v>
      </c>
      <c r="W127" t="n">
        <v>1.45</v>
      </c>
      <c r="X127" t="n">
        <v>0.11</v>
      </c>
      <c r="Y127" t="n">
        <v>1</v>
      </c>
      <c r="Z127" t="n">
        <v>10</v>
      </c>
      <c r="AA127" t="n">
        <v>175.2323986381048</v>
      </c>
      <c r="AB127" t="n">
        <v>239.7606985243678</v>
      </c>
      <c r="AC127" t="n">
        <v>216.8782739635254</v>
      </c>
      <c r="AD127" t="n">
        <v>175232.3986381048</v>
      </c>
      <c r="AE127" t="n">
        <v>239760.6985243678</v>
      </c>
      <c r="AF127" t="n">
        <v>6.031458356451645e-06</v>
      </c>
      <c r="AG127" t="n">
        <v>4.267939814814815</v>
      </c>
      <c r="AH127" t="n">
        <v>216878.2739635254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6.7817</v>
      </c>
      <c r="E128" t="n">
        <v>14.75</v>
      </c>
      <c r="F128" t="n">
        <v>11.64</v>
      </c>
      <c r="G128" t="n">
        <v>139.68</v>
      </c>
      <c r="H128" t="n">
        <v>1.76</v>
      </c>
      <c r="I128" t="n">
        <v>5</v>
      </c>
      <c r="J128" t="n">
        <v>328.68</v>
      </c>
      <c r="K128" t="n">
        <v>59.89</v>
      </c>
      <c r="L128" t="n">
        <v>32.5</v>
      </c>
      <c r="M128" t="n">
        <v>3</v>
      </c>
      <c r="N128" t="n">
        <v>101.3</v>
      </c>
      <c r="O128" t="n">
        <v>40772.03</v>
      </c>
      <c r="P128" t="n">
        <v>171.25</v>
      </c>
      <c r="Q128" t="n">
        <v>460.69</v>
      </c>
      <c r="R128" t="n">
        <v>43.91</v>
      </c>
      <c r="S128" t="n">
        <v>32.19</v>
      </c>
      <c r="T128" t="n">
        <v>1973.83</v>
      </c>
      <c r="U128" t="n">
        <v>0.73</v>
      </c>
      <c r="V128" t="n">
        <v>0.77</v>
      </c>
      <c r="W128" t="n">
        <v>1.46</v>
      </c>
      <c r="X128" t="n">
        <v>0.11</v>
      </c>
      <c r="Y128" t="n">
        <v>1</v>
      </c>
      <c r="Z128" t="n">
        <v>10</v>
      </c>
      <c r="AA128" t="n">
        <v>175.0066802632707</v>
      </c>
      <c r="AB128" t="n">
        <v>239.4518606859282</v>
      </c>
      <c r="AC128" t="n">
        <v>216.5989111749297</v>
      </c>
      <c r="AD128" t="n">
        <v>175006.6802632707</v>
      </c>
      <c r="AE128" t="n">
        <v>239451.8606859281</v>
      </c>
      <c r="AF128" t="n">
        <v>6.033593606411889e-06</v>
      </c>
      <c r="AG128" t="n">
        <v>4.267939814814815</v>
      </c>
      <c r="AH128" t="n">
        <v>216598.9111749297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6.7808</v>
      </c>
      <c r="E129" t="n">
        <v>14.75</v>
      </c>
      <c r="F129" t="n">
        <v>11.64</v>
      </c>
      <c r="G129" t="n">
        <v>139.7</v>
      </c>
      <c r="H129" t="n">
        <v>1.77</v>
      </c>
      <c r="I129" t="n">
        <v>5</v>
      </c>
      <c r="J129" t="n">
        <v>329.27</v>
      </c>
      <c r="K129" t="n">
        <v>59.89</v>
      </c>
      <c r="L129" t="n">
        <v>32.75</v>
      </c>
      <c r="M129" t="n">
        <v>3</v>
      </c>
      <c r="N129" t="n">
        <v>101.63</v>
      </c>
      <c r="O129" t="n">
        <v>40844.03</v>
      </c>
      <c r="P129" t="n">
        <v>171.12</v>
      </c>
      <c r="Q129" t="n">
        <v>460.74</v>
      </c>
      <c r="R129" t="n">
        <v>44.01</v>
      </c>
      <c r="S129" t="n">
        <v>32.19</v>
      </c>
      <c r="T129" t="n">
        <v>2020.57</v>
      </c>
      <c r="U129" t="n">
        <v>0.73</v>
      </c>
      <c r="V129" t="n">
        <v>0.77</v>
      </c>
      <c r="W129" t="n">
        <v>1.45</v>
      </c>
      <c r="X129" t="n">
        <v>0.11</v>
      </c>
      <c r="Y129" t="n">
        <v>1</v>
      </c>
      <c r="Z129" t="n">
        <v>10</v>
      </c>
      <c r="AA129" t="n">
        <v>174.9713686838426</v>
      </c>
      <c r="AB129" t="n">
        <v>239.4035458251176</v>
      </c>
      <c r="AC129" t="n">
        <v>216.5552074166246</v>
      </c>
      <c r="AD129" t="n">
        <v>174971.3686838426</v>
      </c>
      <c r="AE129" t="n">
        <v>239403.5458251176</v>
      </c>
      <c r="AF129" t="n">
        <v>6.032792887676798e-06</v>
      </c>
      <c r="AG129" t="n">
        <v>4.267939814814815</v>
      </c>
      <c r="AH129" t="n">
        <v>216555.2074166246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6.784</v>
      </c>
      <c r="E130" t="n">
        <v>14.74</v>
      </c>
      <c r="F130" t="n">
        <v>11.63</v>
      </c>
      <c r="G130" t="n">
        <v>139.62</v>
      </c>
      <c r="H130" t="n">
        <v>1.78</v>
      </c>
      <c r="I130" t="n">
        <v>5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170.96</v>
      </c>
      <c r="Q130" t="n">
        <v>460.69</v>
      </c>
      <c r="R130" t="n">
        <v>43.81</v>
      </c>
      <c r="S130" t="n">
        <v>32.19</v>
      </c>
      <c r="T130" t="n">
        <v>1920.19</v>
      </c>
      <c r="U130" t="n">
        <v>0.73</v>
      </c>
      <c r="V130" t="n">
        <v>0.77</v>
      </c>
      <c r="W130" t="n">
        <v>1.45</v>
      </c>
      <c r="X130" t="n">
        <v>0.1</v>
      </c>
      <c r="Y130" t="n">
        <v>1</v>
      </c>
      <c r="Z130" t="n">
        <v>10</v>
      </c>
      <c r="AA130" t="n">
        <v>174.8559422976473</v>
      </c>
      <c r="AB130" t="n">
        <v>239.2456143512726</v>
      </c>
      <c r="AC130" t="n">
        <v>216.412348700985</v>
      </c>
      <c r="AD130" t="n">
        <v>174855.9422976473</v>
      </c>
      <c r="AE130" t="n">
        <v>239245.6143512726</v>
      </c>
      <c r="AF130" t="n">
        <v>6.03563988762379e-06</v>
      </c>
      <c r="AG130" t="n">
        <v>4.265046296296297</v>
      </c>
      <c r="AH130" t="n">
        <v>216412.348700985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6.7813</v>
      </c>
      <c r="E131" t="n">
        <v>14.75</v>
      </c>
      <c r="F131" t="n">
        <v>11.64</v>
      </c>
      <c r="G131" t="n">
        <v>139.69</v>
      </c>
      <c r="H131" t="n">
        <v>1.79</v>
      </c>
      <c r="I131" t="n">
        <v>5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171.07</v>
      </c>
      <c r="Q131" t="n">
        <v>460.69</v>
      </c>
      <c r="R131" t="n">
        <v>43.93</v>
      </c>
      <c r="S131" t="n">
        <v>32.19</v>
      </c>
      <c r="T131" t="n">
        <v>1981.62</v>
      </c>
      <c r="U131" t="n">
        <v>0.73</v>
      </c>
      <c r="V131" t="n">
        <v>0.77</v>
      </c>
      <c r="W131" t="n">
        <v>1.46</v>
      </c>
      <c r="X131" t="n">
        <v>0.11</v>
      </c>
      <c r="Y131" t="n">
        <v>1</v>
      </c>
      <c r="Z131" t="n">
        <v>10</v>
      </c>
      <c r="AA131" t="n">
        <v>174.9473950703574</v>
      </c>
      <c r="AB131" t="n">
        <v>239.3707440695061</v>
      </c>
      <c r="AC131" t="n">
        <v>216.5255362145311</v>
      </c>
      <c r="AD131" t="n">
        <v>174947.3950703574</v>
      </c>
      <c r="AE131" t="n">
        <v>239370.7440695061</v>
      </c>
      <c r="AF131" t="n">
        <v>6.033237731418515e-06</v>
      </c>
      <c r="AG131" t="n">
        <v>4.267939814814815</v>
      </c>
      <c r="AH131" t="n">
        <v>216525.5362145311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6.7806</v>
      </c>
      <c r="E132" t="n">
        <v>14.75</v>
      </c>
      <c r="F132" t="n">
        <v>11.64</v>
      </c>
      <c r="G132" t="n">
        <v>139.71</v>
      </c>
      <c r="H132" t="n">
        <v>1.8</v>
      </c>
      <c r="I132" t="n">
        <v>5</v>
      </c>
      <c r="J132" t="n">
        <v>331.03</v>
      </c>
      <c r="K132" t="n">
        <v>59.89</v>
      </c>
      <c r="L132" t="n">
        <v>33.5</v>
      </c>
      <c r="M132" t="n">
        <v>1</v>
      </c>
      <c r="N132" t="n">
        <v>102.64</v>
      </c>
      <c r="O132" t="n">
        <v>41061.02</v>
      </c>
      <c r="P132" t="n">
        <v>171.25</v>
      </c>
      <c r="Q132" t="n">
        <v>460.69</v>
      </c>
      <c r="R132" t="n">
        <v>44.03</v>
      </c>
      <c r="S132" t="n">
        <v>32.19</v>
      </c>
      <c r="T132" t="n">
        <v>2030.76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175.0201962527551</v>
      </c>
      <c r="AB132" t="n">
        <v>239.4703538590241</v>
      </c>
      <c r="AC132" t="n">
        <v>216.6156393855407</v>
      </c>
      <c r="AD132" t="n">
        <v>175020.1962527551</v>
      </c>
      <c r="AE132" t="n">
        <v>239470.3538590241</v>
      </c>
      <c r="AF132" t="n">
        <v>6.03261495018011e-06</v>
      </c>
      <c r="AG132" t="n">
        <v>4.267939814814815</v>
      </c>
      <c r="AH132" t="n">
        <v>216615.6393855407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6.7802</v>
      </c>
      <c r="E133" t="n">
        <v>14.75</v>
      </c>
      <c r="F133" t="n">
        <v>11.64</v>
      </c>
      <c r="G133" t="n">
        <v>139.72</v>
      </c>
      <c r="H133" t="n">
        <v>1.81</v>
      </c>
      <c r="I133" t="n">
        <v>5</v>
      </c>
      <c r="J133" t="n">
        <v>331.62</v>
      </c>
      <c r="K133" t="n">
        <v>59.89</v>
      </c>
      <c r="L133" t="n">
        <v>33.75</v>
      </c>
      <c r="M133" t="n">
        <v>1</v>
      </c>
      <c r="N133" t="n">
        <v>102.98</v>
      </c>
      <c r="O133" t="n">
        <v>41133.67</v>
      </c>
      <c r="P133" t="n">
        <v>171.5</v>
      </c>
      <c r="Q133" t="n">
        <v>460.69</v>
      </c>
      <c r="R133" t="n">
        <v>44.02</v>
      </c>
      <c r="S133" t="n">
        <v>32.19</v>
      </c>
      <c r="T133" t="n">
        <v>2029.28</v>
      </c>
      <c r="U133" t="n">
        <v>0.73</v>
      </c>
      <c r="V133" t="n">
        <v>0.77</v>
      </c>
      <c r="W133" t="n">
        <v>1.46</v>
      </c>
      <c r="X133" t="n">
        <v>0.11</v>
      </c>
      <c r="Y133" t="n">
        <v>1</v>
      </c>
      <c r="Z133" t="n">
        <v>10</v>
      </c>
      <c r="AA133" t="n">
        <v>175.1142928097955</v>
      </c>
      <c r="AB133" t="n">
        <v>239.5991009196137</v>
      </c>
      <c r="AC133" t="n">
        <v>216.7320990073653</v>
      </c>
      <c r="AD133" t="n">
        <v>175114.2928097955</v>
      </c>
      <c r="AE133" t="n">
        <v>239599.1009196137</v>
      </c>
      <c r="AF133" t="n">
        <v>6.032259075186737e-06</v>
      </c>
      <c r="AG133" t="n">
        <v>4.267939814814815</v>
      </c>
      <c r="AH133" t="n">
        <v>216732.0990073654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6.7799</v>
      </c>
      <c r="E134" t="n">
        <v>14.75</v>
      </c>
      <c r="F134" t="n">
        <v>11.64</v>
      </c>
      <c r="G134" t="n">
        <v>139.72</v>
      </c>
      <c r="H134" t="n">
        <v>1.82</v>
      </c>
      <c r="I134" t="n">
        <v>5</v>
      </c>
      <c r="J134" t="n">
        <v>332.21</v>
      </c>
      <c r="K134" t="n">
        <v>59.89</v>
      </c>
      <c r="L134" t="n">
        <v>34</v>
      </c>
      <c r="M134" t="n">
        <v>1</v>
      </c>
      <c r="N134" t="n">
        <v>103.32</v>
      </c>
      <c r="O134" t="n">
        <v>41206.49</v>
      </c>
      <c r="P134" t="n">
        <v>171.85</v>
      </c>
      <c r="Q134" t="n">
        <v>460.75</v>
      </c>
      <c r="R134" t="n">
        <v>44.05</v>
      </c>
      <c r="S134" t="n">
        <v>32.19</v>
      </c>
      <c r="T134" t="n">
        <v>2043.52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175.2428424457706</v>
      </c>
      <c r="AB134" t="n">
        <v>239.7749882027645</v>
      </c>
      <c r="AC134" t="n">
        <v>216.8911998550716</v>
      </c>
      <c r="AD134" t="n">
        <v>175242.8424457706</v>
      </c>
      <c r="AE134" t="n">
        <v>239774.9882027645</v>
      </c>
      <c r="AF134" t="n">
        <v>6.031992168941705e-06</v>
      </c>
      <c r="AG134" t="n">
        <v>4.267939814814815</v>
      </c>
      <c r="AH134" t="n">
        <v>216891.1998550716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6.7802</v>
      </c>
      <c r="E135" t="n">
        <v>14.75</v>
      </c>
      <c r="F135" t="n">
        <v>11.64</v>
      </c>
      <c r="G135" t="n">
        <v>139.72</v>
      </c>
      <c r="H135" t="n">
        <v>1.83</v>
      </c>
      <c r="I135" t="n">
        <v>5</v>
      </c>
      <c r="J135" t="n">
        <v>332.8</v>
      </c>
      <c r="K135" t="n">
        <v>59.89</v>
      </c>
      <c r="L135" t="n">
        <v>34.25</v>
      </c>
      <c r="M135" t="n">
        <v>1</v>
      </c>
      <c r="N135" t="n">
        <v>103.66</v>
      </c>
      <c r="O135" t="n">
        <v>41279.48</v>
      </c>
      <c r="P135" t="n">
        <v>172.02</v>
      </c>
      <c r="Q135" t="n">
        <v>460.69</v>
      </c>
      <c r="R135" t="n">
        <v>43.99</v>
      </c>
      <c r="S135" t="n">
        <v>32.19</v>
      </c>
      <c r="T135" t="n">
        <v>2010</v>
      </c>
      <c r="U135" t="n">
        <v>0.73</v>
      </c>
      <c r="V135" t="n">
        <v>0.77</v>
      </c>
      <c r="W135" t="n">
        <v>1.46</v>
      </c>
      <c r="X135" t="n">
        <v>0.11</v>
      </c>
      <c r="Y135" t="n">
        <v>1</v>
      </c>
      <c r="Z135" t="n">
        <v>10</v>
      </c>
      <c r="AA135" t="n">
        <v>175.2997883838243</v>
      </c>
      <c r="AB135" t="n">
        <v>239.852904147487</v>
      </c>
      <c r="AC135" t="n">
        <v>216.9616796113856</v>
      </c>
      <c r="AD135" t="n">
        <v>175299.7883838243</v>
      </c>
      <c r="AE135" t="n">
        <v>239852.904147487</v>
      </c>
      <c r="AF135" t="n">
        <v>6.032259075186737e-06</v>
      </c>
      <c r="AG135" t="n">
        <v>4.267939814814815</v>
      </c>
      <c r="AH135" t="n">
        <v>216961.6796113856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6.7808</v>
      </c>
      <c r="E136" t="n">
        <v>14.75</v>
      </c>
      <c r="F136" t="n">
        <v>11.64</v>
      </c>
      <c r="G136" t="n">
        <v>139.7</v>
      </c>
      <c r="H136" t="n">
        <v>1.84</v>
      </c>
      <c r="I136" t="n">
        <v>5</v>
      </c>
      <c r="J136" t="n">
        <v>333.39</v>
      </c>
      <c r="K136" t="n">
        <v>59.89</v>
      </c>
      <c r="L136" t="n">
        <v>34.5</v>
      </c>
      <c r="M136" t="n">
        <v>1</v>
      </c>
      <c r="N136" t="n">
        <v>104.01</v>
      </c>
      <c r="O136" t="n">
        <v>41352.63</v>
      </c>
      <c r="P136" t="n">
        <v>172.17</v>
      </c>
      <c r="Q136" t="n">
        <v>460.69</v>
      </c>
      <c r="R136" t="n">
        <v>43.95</v>
      </c>
      <c r="S136" t="n">
        <v>32.19</v>
      </c>
      <c r="T136" t="n">
        <v>1993.35</v>
      </c>
      <c r="U136" t="n">
        <v>0.73</v>
      </c>
      <c r="V136" t="n">
        <v>0.77</v>
      </c>
      <c r="W136" t="n">
        <v>1.46</v>
      </c>
      <c r="X136" t="n">
        <v>0.11</v>
      </c>
      <c r="Y136" t="n">
        <v>1</v>
      </c>
      <c r="Z136" t="n">
        <v>10</v>
      </c>
      <c r="AA136" t="n">
        <v>175.3458939116299</v>
      </c>
      <c r="AB136" t="n">
        <v>239.915987764663</v>
      </c>
      <c r="AC136" t="n">
        <v>217.0187426166767</v>
      </c>
      <c r="AD136" t="n">
        <v>175345.8939116299</v>
      </c>
      <c r="AE136" t="n">
        <v>239915.9877646629</v>
      </c>
      <c r="AF136" t="n">
        <v>6.032792887676798e-06</v>
      </c>
      <c r="AG136" t="n">
        <v>4.267939814814815</v>
      </c>
      <c r="AH136" t="n">
        <v>217018.7426166767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6.7818</v>
      </c>
      <c r="E137" t="n">
        <v>14.75</v>
      </c>
      <c r="F137" t="n">
        <v>11.64</v>
      </c>
      <c r="G137" t="n">
        <v>139.67</v>
      </c>
      <c r="H137" t="n">
        <v>1.85</v>
      </c>
      <c r="I137" t="n">
        <v>5</v>
      </c>
      <c r="J137" t="n">
        <v>333.99</v>
      </c>
      <c r="K137" t="n">
        <v>59.89</v>
      </c>
      <c r="L137" t="n">
        <v>34.75</v>
      </c>
      <c r="M137" t="n">
        <v>1</v>
      </c>
      <c r="N137" t="n">
        <v>104.35</v>
      </c>
      <c r="O137" t="n">
        <v>41426.07</v>
      </c>
      <c r="P137" t="n">
        <v>172.23</v>
      </c>
      <c r="Q137" t="n">
        <v>460.69</v>
      </c>
      <c r="R137" t="n">
        <v>43.92</v>
      </c>
      <c r="S137" t="n">
        <v>32.19</v>
      </c>
      <c r="T137" t="n">
        <v>1976.48</v>
      </c>
      <c r="U137" t="n">
        <v>0.73</v>
      </c>
      <c r="V137" t="n">
        <v>0.77</v>
      </c>
      <c r="W137" t="n">
        <v>1.46</v>
      </c>
      <c r="X137" t="n">
        <v>0.11</v>
      </c>
      <c r="Y137" t="n">
        <v>1</v>
      </c>
      <c r="Z137" t="n">
        <v>10</v>
      </c>
      <c r="AA137" t="n">
        <v>175.3549570902604</v>
      </c>
      <c r="AB137" t="n">
        <v>239.9283884055043</v>
      </c>
      <c r="AC137" t="n">
        <v>217.0299597577606</v>
      </c>
      <c r="AD137" t="n">
        <v>175354.9570902604</v>
      </c>
      <c r="AE137" t="n">
        <v>239928.3884055043</v>
      </c>
      <c r="AF137" t="n">
        <v>6.033682575160233e-06</v>
      </c>
      <c r="AG137" t="n">
        <v>4.267939814814815</v>
      </c>
      <c r="AH137" t="n">
        <v>217029.9597577606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6.7836</v>
      </c>
      <c r="E138" t="n">
        <v>14.74</v>
      </c>
      <c r="F138" t="n">
        <v>11.64</v>
      </c>
      <c r="G138" t="n">
        <v>139.63</v>
      </c>
      <c r="H138" t="n">
        <v>1.86</v>
      </c>
      <c r="I138" t="n">
        <v>5</v>
      </c>
      <c r="J138" t="n">
        <v>334.58</v>
      </c>
      <c r="K138" t="n">
        <v>59.89</v>
      </c>
      <c r="L138" t="n">
        <v>35</v>
      </c>
      <c r="M138" t="n">
        <v>1</v>
      </c>
      <c r="N138" t="n">
        <v>104.7</v>
      </c>
      <c r="O138" t="n">
        <v>41499.57</v>
      </c>
      <c r="P138" t="n">
        <v>172.28</v>
      </c>
      <c r="Q138" t="n">
        <v>460.69</v>
      </c>
      <c r="R138" t="n">
        <v>43.78</v>
      </c>
      <c r="S138" t="n">
        <v>32.19</v>
      </c>
      <c r="T138" t="n">
        <v>1908.21</v>
      </c>
      <c r="U138" t="n">
        <v>0.74</v>
      </c>
      <c r="V138" t="n">
        <v>0.77</v>
      </c>
      <c r="W138" t="n">
        <v>1.46</v>
      </c>
      <c r="X138" t="n">
        <v>0.1</v>
      </c>
      <c r="Y138" t="n">
        <v>1</v>
      </c>
      <c r="Z138" t="n">
        <v>10</v>
      </c>
      <c r="AA138" t="n">
        <v>175.3505845571465</v>
      </c>
      <c r="AB138" t="n">
        <v>239.9224057127954</v>
      </c>
      <c r="AC138" t="n">
        <v>217.024548044847</v>
      </c>
      <c r="AD138" t="n">
        <v>175350.5845571465</v>
      </c>
      <c r="AE138" t="n">
        <v>239922.4057127954</v>
      </c>
      <c r="AF138" t="n">
        <v>6.035284012630416e-06</v>
      </c>
      <c r="AG138" t="n">
        <v>4.265046296296297</v>
      </c>
      <c r="AH138" t="n">
        <v>217024.548044847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6.7839</v>
      </c>
      <c r="E139" t="n">
        <v>14.74</v>
      </c>
      <c r="F139" t="n">
        <v>11.63</v>
      </c>
      <c r="G139" t="n">
        <v>139.62</v>
      </c>
      <c r="H139" t="n">
        <v>1.87</v>
      </c>
      <c r="I139" t="n">
        <v>5</v>
      </c>
      <c r="J139" t="n">
        <v>335.18</v>
      </c>
      <c r="K139" t="n">
        <v>59.89</v>
      </c>
      <c r="L139" t="n">
        <v>35.25</v>
      </c>
      <c r="M139" t="n">
        <v>1</v>
      </c>
      <c r="N139" t="n">
        <v>105.04</v>
      </c>
      <c r="O139" t="n">
        <v>41573.23</v>
      </c>
      <c r="P139" t="n">
        <v>172.39</v>
      </c>
      <c r="Q139" t="n">
        <v>460.69</v>
      </c>
      <c r="R139" t="n">
        <v>43.74</v>
      </c>
      <c r="S139" t="n">
        <v>32.19</v>
      </c>
      <c r="T139" t="n">
        <v>1889.19</v>
      </c>
      <c r="U139" t="n">
        <v>0.74</v>
      </c>
      <c r="V139" t="n">
        <v>0.77</v>
      </c>
      <c r="W139" t="n">
        <v>1.46</v>
      </c>
      <c r="X139" t="n">
        <v>0.1</v>
      </c>
      <c r="Y139" t="n">
        <v>1</v>
      </c>
      <c r="Z139" t="n">
        <v>10</v>
      </c>
      <c r="AA139" t="n">
        <v>175.3670028127198</v>
      </c>
      <c r="AB139" t="n">
        <v>239.9448698943932</v>
      </c>
      <c r="AC139" t="n">
        <v>217.0448682764817</v>
      </c>
      <c r="AD139" t="n">
        <v>175367.0028127198</v>
      </c>
      <c r="AE139" t="n">
        <v>239944.8698943931</v>
      </c>
      <c r="AF139" t="n">
        <v>6.035550918875446e-06</v>
      </c>
      <c r="AG139" t="n">
        <v>4.265046296296297</v>
      </c>
      <c r="AH139" t="n">
        <v>217044.8682764817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6.7834</v>
      </c>
      <c r="E140" t="n">
        <v>14.74</v>
      </c>
      <c r="F140" t="n">
        <v>11.64</v>
      </c>
      <c r="G140" t="n">
        <v>139.63</v>
      </c>
      <c r="H140" t="n">
        <v>1.88</v>
      </c>
      <c r="I140" t="n">
        <v>5</v>
      </c>
      <c r="J140" t="n">
        <v>335.78</v>
      </c>
      <c r="K140" t="n">
        <v>59.89</v>
      </c>
      <c r="L140" t="n">
        <v>35.5</v>
      </c>
      <c r="M140" t="n">
        <v>1</v>
      </c>
      <c r="N140" t="n">
        <v>105.39</v>
      </c>
      <c r="O140" t="n">
        <v>41647.07</v>
      </c>
      <c r="P140" t="n">
        <v>172.56</v>
      </c>
      <c r="Q140" t="n">
        <v>460.69</v>
      </c>
      <c r="R140" t="n">
        <v>43.75</v>
      </c>
      <c r="S140" t="n">
        <v>32.19</v>
      </c>
      <c r="T140" t="n">
        <v>1892.45</v>
      </c>
      <c r="U140" t="n">
        <v>0.74</v>
      </c>
      <c r="V140" t="n">
        <v>0.77</v>
      </c>
      <c r="W140" t="n">
        <v>1.46</v>
      </c>
      <c r="X140" t="n">
        <v>0.1</v>
      </c>
      <c r="Y140" t="n">
        <v>1</v>
      </c>
      <c r="Z140" t="n">
        <v>10</v>
      </c>
      <c r="AA140" t="n">
        <v>175.4528862487378</v>
      </c>
      <c r="AB140" t="n">
        <v>240.0623794004626</v>
      </c>
      <c r="AC140" t="n">
        <v>217.1511628402176</v>
      </c>
      <c r="AD140" t="n">
        <v>175452.8862487378</v>
      </c>
      <c r="AE140" t="n">
        <v>240062.3794004626</v>
      </c>
      <c r="AF140" t="n">
        <v>6.035106075133729e-06</v>
      </c>
      <c r="AG140" t="n">
        <v>4.265046296296297</v>
      </c>
      <c r="AH140" t="n">
        <v>217151.1628402176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6.7832</v>
      </c>
      <c r="E141" t="n">
        <v>14.74</v>
      </c>
      <c r="F141" t="n">
        <v>11.64</v>
      </c>
      <c r="G141" t="n">
        <v>139.64</v>
      </c>
      <c r="H141" t="n">
        <v>1.89</v>
      </c>
      <c r="I141" t="n">
        <v>5</v>
      </c>
      <c r="J141" t="n">
        <v>336.38</v>
      </c>
      <c r="K141" t="n">
        <v>59.89</v>
      </c>
      <c r="L141" t="n">
        <v>35.75</v>
      </c>
      <c r="M141" t="n">
        <v>1</v>
      </c>
      <c r="N141" t="n">
        <v>105.74</v>
      </c>
      <c r="O141" t="n">
        <v>41721.08</v>
      </c>
      <c r="P141" t="n">
        <v>172.69</v>
      </c>
      <c r="Q141" t="n">
        <v>460.69</v>
      </c>
      <c r="R141" t="n">
        <v>43.83</v>
      </c>
      <c r="S141" t="n">
        <v>32.19</v>
      </c>
      <c r="T141" t="n">
        <v>1933.3</v>
      </c>
      <c r="U141" t="n">
        <v>0.73</v>
      </c>
      <c r="V141" t="n">
        <v>0.77</v>
      </c>
      <c r="W141" t="n">
        <v>1.45</v>
      </c>
      <c r="X141" t="n">
        <v>0.1</v>
      </c>
      <c r="Y141" t="n">
        <v>1</v>
      </c>
      <c r="Z141" t="n">
        <v>10</v>
      </c>
      <c r="AA141" t="n">
        <v>175.5017092994044</v>
      </c>
      <c r="AB141" t="n">
        <v>240.1291812523056</v>
      </c>
      <c r="AC141" t="n">
        <v>217.2115892170777</v>
      </c>
      <c r="AD141" t="n">
        <v>175501.7092994044</v>
      </c>
      <c r="AE141" t="n">
        <v>240129.1812523056</v>
      </c>
      <c r="AF141" t="n">
        <v>6.034928137637042e-06</v>
      </c>
      <c r="AG141" t="n">
        <v>4.265046296296297</v>
      </c>
      <c r="AH141" t="n">
        <v>217211.5892170777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6.7826</v>
      </c>
      <c r="E142" t="n">
        <v>14.74</v>
      </c>
      <c r="F142" t="n">
        <v>11.64</v>
      </c>
      <c r="G142" t="n">
        <v>139.65</v>
      </c>
      <c r="H142" t="n">
        <v>1.9</v>
      </c>
      <c r="I142" t="n">
        <v>5</v>
      </c>
      <c r="J142" t="n">
        <v>336.98</v>
      </c>
      <c r="K142" t="n">
        <v>59.89</v>
      </c>
      <c r="L142" t="n">
        <v>36</v>
      </c>
      <c r="M142" t="n">
        <v>0</v>
      </c>
      <c r="N142" t="n">
        <v>106.09</v>
      </c>
      <c r="O142" t="n">
        <v>41795.26</v>
      </c>
      <c r="P142" t="n">
        <v>172.97</v>
      </c>
      <c r="Q142" t="n">
        <v>460.69</v>
      </c>
      <c r="R142" t="n">
        <v>43.83</v>
      </c>
      <c r="S142" t="n">
        <v>32.19</v>
      </c>
      <c r="T142" t="n">
        <v>1932.17</v>
      </c>
      <c r="U142" t="n">
        <v>0.73</v>
      </c>
      <c r="V142" t="n">
        <v>0.77</v>
      </c>
      <c r="W142" t="n">
        <v>1.46</v>
      </c>
      <c r="X142" t="n">
        <v>0.1</v>
      </c>
      <c r="Y142" t="n">
        <v>1</v>
      </c>
      <c r="Z142" t="n">
        <v>10</v>
      </c>
      <c r="AA142" t="n">
        <v>175.6089701636684</v>
      </c>
      <c r="AB142" t="n">
        <v>240.2759402988069</v>
      </c>
      <c r="AC142" t="n">
        <v>217.3443417861586</v>
      </c>
      <c r="AD142" t="n">
        <v>175608.9701636684</v>
      </c>
      <c r="AE142" t="n">
        <v>240275.9402988069</v>
      </c>
      <c r="AF142" t="n">
        <v>6.034394325146981e-06</v>
      </c>
      <c r="AG142" t="n">
        <v>4.265046296296297</v>
      </c>
      <c r="AH142" t="n">
        <v>217344.3417861586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4.4574</v>
      </c>
      <c r="E2" t="n">
        <v>22.43</v>
      </c>
      <c r="F2" t="n">
        <v>15.63</v>
      </c>
      <c r="G2" t="n">
        <v>6.75</v>
      </c>
      <c r="H2" t="n">
        <v>0.11</v>
      </c>
      <c r="I2" t="n">
        <v>139</v>
      </c>
      <c r="J2" t="n">
        <v>159.12</v>
      </c>
      <c r="K2" t="n">
        <v>50.28</v>
      </c>
      <c r="L2" t="n">
        <v>1</v>
      </c>
      <c r="M2" t="n">
        <v>137</v>
      </c>
      <c r="N2" t="n">
        <v>27.84</v>
      </c>
      <c r="O2" t="n">
        <v>19859.16</v>
      </c>
      <c r="P2" t="n">
        <v>190.77</v>
      </c>
      <c r="Q2" t="n">
        <v>460.79</v>
      </c>
      <c r="R2" t="n">
        <v>174.44</v>
      </c>
      <c r="S2" t="n">
        <v>32.19</v>
      </c>
      <c r="T2" t="n">
        <v>66566.81</v>
      </c>
      <c r="U2" t="n">
        <v>0.18</v>
      </c>
      <c r="V2" t="n">
        <v>0.57</v>
      </c>
      <c r="W2" t="n">
        <v>1.67</v>
      </c>
      <c r="X2" t="n">
        <v>4.09</v>
      </c>
      <c r="Y2" t="n">
        <v>1</v>
      </c>
      <c r="Z2" t="n">
        <v>10</v>
      </c>
      <c r="AA2" t="n">
        <v>259.9148896860651</v>
      </c>
      <c r="AB2" t="n">
        <v>355.6270187041337</v>
      </c>
      <c r="AC2" t="n">
        <v>321.686475164666</v>
      </c>
      <c r="AD2" t="n">
        <v>259914.8896860651</v>
      </c>
      <c r="AE2" t="n">
        <v>355627.0187041337</v>
      </c>
      <c r="AF2" t="n">
        <v>4.616105509981299e-06</v>
      </c>
      <c r="AG2" t="n">
        <v>6.490162037037037</v>
      </c>
      <c r="AH2" t="n">
        <v>321686.475164666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4.9534</v>
      </c>
      <c r="E3" t="n">
        <v>20.19</v>
      </c>
      <c r="F3" t="n">
        <v>14.54</v>
      </c>
      <c r="G3" t="n">
        <v>8.470000000000001</v>
      </c>
      <c r="H3" t="n">
        <v>0.14</v>
      </c>
      <c r="I3" t="n">
        <v>103</v>
      </c>
      <c r="J3" t="n">
        <v>159.48</v>
      </c>
      <c r="K3" t="n">
        <v>50.28</v>
      </c>
      <c r="L3" t="n">
        <v>1.25</v>
      </c>
      <c r="M3" t="n">
        <v>101</v>
      </c>
      <c r="N3" t="n">
        <v>27.95</v>
      </c>
      <c r="O3" t="n">
        <v>19902.91</v>
      </c>
      <c r="P3" t="n">
        <v>176.95</v>
      </c>
      <c r="Q3" t="n">
        <v>460.94</v>
      </c>
      <c r="R3" t="n">
        <v>138.57</v>
      </c>
      <c r="S3" t="n">
        <v>32.19</v>
      </c>
      <c r="T3" t="n">
        <v>48811.84</v>
      </c>
      <c r="U3" t="n">
        <v>0.23</v>
      </c>
      <c r="V3" t="n">
        <v>0.61</v>
      </c>
      <c r="W3" t="n">
        <v>1.62</v>
      </c>
      <c r="X3" t="n">
        <v>3.01</v>
      </c>
      <c r="Y3" t="n">
        <v>1</v>
      </c>
      <c r="Z3" t="n">
        <v>10</v>
      </c>
      <c r="AA3" t="n">
        <v>225.0453171395364</v>
      </c>
      <c r="AB3" t="n">
        <v>307.9169312088585</v>
      </c>
      <c r="AC3" t="n">
        <v>278.5297714585033</v>
      </c>
      <c r="AD3" t="n">
        <v>225045.3171395364</v>
      </c>
      <c r="AE3" t="n">
        <v>307916.9312088585</v>
      </c>
      <c r="AF3" t="n">
        <v>5.129765565832406e-06</v>
      </c>
      <c r="AG3" t="n">
        <v>5.842013888888889</v>
      </c>
      <c r="AH3" t="n">
        <v>278529.7714585033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5.2994</v>
      </c>
      <c r="E4" t="n">
        <v>18.87</v>
      </c>
      <c r="F4" t="n">
        <v>13.9</v>
      </c>
      <c r="G4" t="n">
        <v>10.17</v>
      </c>
      <c r="H4" t="n">
        <v>0.17</v>
      </c>
      <c r="I4" t="n">
        <v>82</v>
      </c>
      <c r="J4" t="n">
        <v>159.83</v>
      </c>
      <c r="K4" t="n">
        <v>50.28</v>
      </c>
      <c r="L4" t="n">
        <v>1.5</v>
      </c>
      <c r="M4" t="n">
        <v>80</v>
      </c>
      <c r="N4" t="n">
        <v>28.05</v>
      </c>
      <c r="O4" t="n">
        <v>19946.71</v>
      </c>
      <c r="P4" t="n">
        <v>168.44</v>
      </c>
      <c r="Q4" t="n">
        <v>460.72</v>
      </c>
      <c r="R4" t="n">
        <v>118.13</v>
      </c>
      <c r="S4" t="n">
        <v>32.19</v>
      </c>
      <c r="T4" t="n">
        <v>38696.18</v>
      </c>
      <c r="U4" t="n">
        <v>0.27</v>
      </c>
      <c r="V4" t="n">
        <v>0.64</v>
      </c>
      <c r="W4" t="n">
        <v>1.57</v>
      </c>
      <c r="X4" t="n">
        <v>2.37</v>
      </c>
      <c r="Y4" t="n">
        <v>1</v>
      </c>
      <c r="Z4" t="n">
        <v>10</v>
      </c>
      <c r="AA4" t="n">
        <v>212.0717145432362</v>
      </c>
      <c r="AB4" t="n">
        <v>290.1658757816577</v>
      </c>
      <c r="AC4" t="n">
        <v>262.4728518475061</v>
      </c>
      <c r="AD4" t="n">
        <v>212071.7145432362</v>
      </c>
      <c r="AE4" t="n">
        <v>290165.8757816577</v>
      </c>
      <c r="AF4" t="n">
        <v>5.488084878986607e-06</v>
      </c>
      <c r="AG4" t="n">
        <v>5.460069444444446</v>
      </c>
      <c r="AH4" t="n">
        <v>262472.8518475061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5.5505</v>
      </c>
      <c r="E5" t="n">
        <v>18.02</v>
      </c>
      <c r="F5" t="n">
        <v>13.5</v>
      </c>
      <c r="G5" t="n">
        <v>11.91</v>
      </c>
      <c r="H5" t="n">
        <v>0.19</v>
      </c>
      <c r="I5" t="n">
        <v>68</v>
      </c>
      <c r="J5" t="n">
        <v>160.19</v>
      </c>
      <c r="K5" t="n">
        <v>50.28</v>
      </c>
      <c r="L5" t="n">
        <v>1.75</v>
      </c>
      <c r="M5" t="n">
        <v>66</v>
      </c>
      <c r="N5" t="n">
        <v>28.16</v>
      </c>
      <c r="O5" t="n">
        <v>19990.53</v>
      </c>
      <c r="P5" t="n">
        <v>163.09</v>
      </c>
      <c r="Q5" t="n">
        <v>460.77</v>
      </c>
      <c r="R5" t="n">
        <v>104.45</v>
      </c>
      <c r="S5" t="n">
        <v>32.19</v>
      </c>
      <c r="T5" t="n">
        <v>31927.55</v>
      </c>
      <c r="U5" t="n">
        <v>0.31</v>
      </c>
      <c r="V5" t="n">
        <v>0.66</v>
      </c>
      <c r="W5" t="n">
        <v>1.56</v>
      </c>
      <c r="X5" t="n">
        <v>1.96</v>
      </c>
      <c r="Y5" t="n">
        <v>1</v>
      </c>
      <c r="Z5" t="n">
        <v>10</v>
      </c>
      <c r="AA5" t="n">
        <v>192.6685241379095</v>
      </c>
      <c r="AB5" t="n">
        <v>263.6175746607564</v>
      </c>
      <c r="AC5" t="n">
        <v>238.4582833248006</v>
      </c>
      <c r="AD5" t="n">
        <v>192668.5241379095</v>
      </c>
      <c r="AE5" t="n">
        <v>263617.5746607563</v>
      </c>
      <c r="AF5" t="n">
        <v>5.748125282261229e-06</v>
      </c>
      <c r="AG5" t="n">
        <v>5.21412037037037</v>
      </c>
      <c r="AH5" t="n">
        <v>238458.2833248005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5.7627</v>
      </c>
      <c r="E6" t="n">
        <v>17.35</v>
      </c>
      <c r="F6" t="n">
        <v>13.16</v>
      </c>
      <c r="G6" t="n">
        <v>13.61</v>
      </c>
      <c r="H6" t="n">
        <v>0.22</v>
      </c>
      <c r="I6" t="n">
        <v>58</v>
      </c>
      <c r="J6" t="n">
        <v>160.54</v>
      </c>
      <c r="K6" t="n">
        <v>50.28</v>
      </c>
      <c r="L6" t="n">
        <v>2</v>
      </c>
      <c r="M6" t="n">
        <v>56</v>
      </c>
      <c r="N6" t="n">
        <v>28.26</v>
      </c>
      <c r="O6" t="n">
        <v>20034.4</v>
      </c>
      <c r="P6" t="n">
        <v>158.37</v>
      </c>
      <c r="Q6" t="n">
        <v>460.79</v>
      </c>
      <c r="R6" t="n">
        <v>93.79000000000001</v>
      </c>
      <c r="S6" t="n">
        <v>32.19</v>
      </c>
      <c r="T6" t="n">
        <v>26648.11</v>
      </c>
      <c r="U6" t="n">
        <v>0.34</v>
      </c>
      <c r="V6" t="n">
        <v>0.68</v>
      </c>
      <c r="W6" t="n">
        <v>1.53</v>
      </c>
      <c r="X6" t="n">
        <v>1.62</v>
      </c>
      <c r="Y6" t="n">
        <v>1</v>
      </c>
      <c r="Z6" t="n">
        <v>10</v>
      </c>
      <c r="AA6" t="n">
        <v>186.511909841089</v>
      </c>
      <c r="AB6" t="n">
        <v>255.1938233691973</v>
      </c>
      <c r="AC6" t="n">
        <v>230.8384830336961</v>
      </c>
      <c r="AD6" t="n">
        <v>186511.909841089</v>
      </c>
      <c r="AE6" t="n">
        <v>255193.8233691973</v>
      </c>
      <c r="AF6" t="n">
        <v>5.967880652929787e-06</v>
      </c>
      <c r="AG6" t="n">
        <v>5.020254629629631</v>
      </c>
      <c r="AH6" t="n">
        <v>230838.4830336961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5.8961</v>
      </c>
      <c r="E7" t="n">
        <v>16.96</v>
      </c>
      <c r="F7" t="n">
        <v>12.99</v>
      </c>
      <c r="G7" t="n">
        <v>15.29</v>
      </c>
      <c r="H7" t="n">
        <v>0.25</v>
      </c>
      <c r="I7" t="n">
        <v>51</v>
      </c>
      <c r="J7" t="n">
        <v>160.9</v>
      </c>
      <c r="K7" t="n">
        <v>50.28</v>
      </c>
      <c r="L7" t="n">
        <v>2.25</v>
      </c>
      <c r="M7" t="n">
        <v>49</v>
      </c>
      <c r="N7" t="n">
        <v>28.37</v>
      </c>
      <c r="O7" t="n">
        <v>20078.3</v>
      </c>
      <c r="P7" t="n">
        <v>155.76</v>
      </c>
      <c r="Q7" t="n">
        <v>460.72</v>
      </c>
      <c r="R7" t="n">
        <v>88.13</v>
      </c>
      <c r="S7" t="n">
        <v>32.19</v>
      </c>
      <c r="T7" t="n">
        <v>23851.55</v>
      </c>
      <c r="U7" t="n">
        <v>0.37</v>
      </c>
      <c r="V7" t="n">
        <v>0.6899999999999999</v>
      </c>
      <c r="W7" t="n">
        <v>1.53</v>
      </c>
      <c r="X7" t="n">
        <v>1.46</v>
      </c>
      <c r="Y7" t="n">
        <v>1</v>
      </c>
      <c r="Z7" t="n">
        <v>10</v>
      </c>
      <c r="AA7" t="n">
        <v>182.9221904595427</v>
      </c>
      <c r="AB7" t="n">
        <v>250.2822109441261</v>
      </c>
      <c r="AC7" t="n">
        <v>226.3956280049808</v>
      </c>
      <c r="AD7" t="n">
        <v>182922.1904595427</v>
      </c>
      <c r="AE7" t="n">
        <v>250282.2109441261</v>
      </c>
      <c r="AF7" t="n">
        <v>6.106030353434902e-06</v>
      </c>
      <c r="AG7" t="n">
        <v>4.907407407407407</v>
      </c>
      <c r="AH7" t="n">
        <v>226395.6280049807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6.0313</v>
      </c>
      <c r="E8" t="n">
        <v>16.58</v>
      </c>
      <c r="F8" t="n">
        <v>12.81</v>
      </c>
      <c r="G8" t="n">
        <v>17.07</v>
      </c>
      <c r="H8" t="n">
        <v>0.27</v>
      </c>
      <c r="I8" t="n">
        <v>45</v>
      </c>
      <c r="J8" t="n">
        <v>161.26</v>
      </c>
      <c r="K8" t="n">
        <v>50.28</v>
      </c>
      <c r="L8" t="n">
        <v>2.5</v>
      </c>
      <c r="M8" t="n">
        <v>43</v>
      </c>
      <c r="N8" t="n">
        <v>28.48</v>
      </c>
      <c r="O8" t="n">
        <v>20122.23</v>
      </c>
      <c r="P8" t="n">
        <v>153.08</v>
      </c>
      <c r="Q8" t="n">
        <v>460.75</v>
      </c>
      <c r="R8" t="n">
        <v>81.97</v>
      </c>
      <c r="S8" t="n">
        <v>32.19</v>
      </c>
      <c r="T8" t="n">
        <v>20802.83</v>
      </c>
      <c r="U8" t="n">
        <v>0.39</v>
      </c>
      <c r="V8" t="n">
        <v>0.7</v>
      </c>
      <c r="W8" t="n">
        <v>1.52</v>
      </c>
      <c r="X8" t="n">
        <v>1.27</v>
      </c>
      <c r="Y8" t="n">
        <v>1</v>
      </c>
      <c r="Z8" t="n">
        <v>10</v>
      </c>
      <c r="AA8" t="n">
        <v>179.5838975043916</v>
      </c>
      <c r="AB8" t="n">
        <v>245.7146112477996</v>
      </c>
      <c r="AC8" t="n">
        <v>222.2639536130038</v>
      </c>
      <c r="AD8" t="n">
        <v>179583.8975043916</v>
      </c>
      <c r="AE8" t="n">
        <v>245714.6112477996</v>
      </c>
      <c r="AF8" t="n">
        <v>6.246044142852382e-06</v>
      </c>
      <c r="AG8" t="n">
        <v>4.797453703703703</v>
      </c>
      <c r="AH8" t="n">
        <v>222263.9536130038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6.1203</v>
      </c>
      <c r="E9" t="n">
        <v>16.34</v>
      </c>
      <c r="F9" t="n">
        <v>12.69</v>
      </c>
      <c r="G9" t="n">
        <v>18.58</v>
      </c>
      <c r="H9" t="n">
        <v>0.3</v>
      </c>
      <c r="I9" t="n">
        <v>41</v>
      </c>
      <c r="J9" t="n">
        <v>161.61</v>
      </c>
      <c r="K9" t="n">
        <v>50.28</v>
      </c>
      <c r="L9" t="n">
        <v>2.75</v>
      </c>
      <c r="M9" t="n">
        <v>39</v>
      </c>
      <c r="N9" t="n">
        <v>28.58</v>
      </c>
      <c r="O9" t="n">
        <v>20166.2</v>
      </c>
      <c r="P9" t="n">
        <v>151.09</v>
      </c>
      <c r="Q9" t="n">
        <v>460.71</v>
      </c>
      <c r="R9" t="n">
        <v>78.56</v>
      </c>
      <c r="S9" t="n">
        <v>32.19</v>
      </c>
      <c r="T9" t="n">
        <v>19119.25</v>
      </c>
      <c r="U9" t="n">
        <v>0.41</v>
      </c>
      <c r="V9" t="n">
        <v>0.7</v>
      </c>
      <c r="W9" t="n">
        <v>1.51</v>
      </c>
      <c r="X9" t="n">
        <v>1.16</v>
      </c>
      <c r="Y9" t="n">
        <v>1</v>
      </c>
      <c r="Z9" t="n">
        <v>10</v>
      </c>
      <c r="AA9" t="n">
        <v>177.3750346232475</v>
      </c>
      <c r="AB9" t="n">
        <v>242.6923476056669</v>
      </c>
      <c r="AC9" t="n">
        <v>219.5301305711016</v>
      </c>
      <c r="AD9" t="n">
        <v>177375.0346232475</v>
      </c>
      <c r="AE9" t="n">
        <v>242692.3476056669</v>
      </c>
      <c r="AF9" t="n">
        <v>6.338212983519213e-06</v>
      </c>
      <c r="AG9" t="n">
        <v>4.72800925925926</v>
      </c>
      <c r="AH9" t="n">
        <v>219530.1305711016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6.2123</v>
      </c>
      <c r="E10" t="n">
        <v>16.1</v>
      </c>
      <c r="F10" t="n">
        <v>12.58</v>
      </c>
      <c r="G10" t="n">
        <v>20.4</v>
      </c>
      <c r="H10" t="n">
        <v>0.33</v>
      </c>
      <c r="I10" t="n">
        <v>37</v>
      </c>
      <c r="J10" t="n">
        <v>161.97</v>
      </c>
      <c r="K10" t="n">
        <v>50.28</v>
      </c>
      <c r="L10" t="n">
        <v>3</v>
      </c>
      <c r="M10" t="n">
        <v>35</v>
      </c>
      <c r="N10" t="n">
        <v>28.69</v>
      </c>
      <c r="O10" t="n">
        <v>20210.21</v>
      </c>
      <c r="P10" t="n">
        <v>149.3</v>
      </c>
      <c r="Q10" t="n">
        <v>460.8</v>
      </c>
      <c r="R10" t="n">
        <v>74.37</v>
      </c>
      <c r="S10" t="n">
        <v>32.19</v>
      </c>
      <c r="T10" t="n">
        <v>17042.71</v>
      </c>
      <c r="U10" t="n">
        <v>0.43</v>
      </c>
      <c r="V10" t="n">
        <v>0.71</v>
      </c>
      <c r="W10" t="n">
        <v>1.51</v>
      </c>
      <c r="X10" t="n">
        <v>1.05</v>
      </c>
      <c r="Y10" t="n">
        <v>1</v>
      </c>
      <c r="Z10" t="n">
        <v>10</v>
      </c>
      <c r="AA10" t="n">
        <v>175.285944603475</v>
      </c>
      <c r="AB10" t="n">
        <v>239.8339624764686</v>
      </c>
      <c r="AC10" t="n">
        <v>216.9445457068643</v>
      </c>
      <c r="AD10" t="n">
        <v>175285.944603475</v>
      </c>
      <c r="AE10" t="n">
        <v>239833.9624764686</v>
      </c>
      <c r="AF10" t="n">
        <v>6.433488639039984e-06</v>
      </c>
      <c r="AG10" t="n">
        <v>4.658564814814816</v>
      </c>
      <c r="AH10" t="n">
        <v>216944.5457068643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6.2906</v>
      </c>
      <c r="E11" t="n">
        <v>15.9</v>
      </c>
      <c r="F11" t="n">
        <v>12.48</v>
      </c>
      <c r="G11" t="n">
        <v>22.02</v>
      </c>
      <c r="H11" t="n">
        <v>0.35</v>
      </c>
      <c r="I11" t="n">
        <v>34</v>
      </c>
      <c r="J11" t="n">
        <v>162.33</v>
      </c>
      <c r="K11" t="n">
        <v>50.28</v>
      </c>
      <c r="L11" t="n">
        <v>3.25</v>
      </c>
      <c r="M11" t="n">
        <v>32</v>
      </c>
      <c r="N11" t="n">
        <v>28.8</v>
      </c>
      <c r="O11" t="n">
        <v>20254.26</v>
      </c>
      <c r="P11" t="n">
        <v>147.51</v>
      </c>
      <c r="Q11" t="n">
        <v>460.69</v>
      </c>
      <c r="R11" t="n">
        <v>71.40000000000001</v>
      </c>
      <c r="S11" t="n">
        <v>32.19</v>
      </c>
      <c r="T11" t="n">
        <v>15570.84</v>
      </c>
      <c r="U11" t="n">
        <v>0.45</v>
      </c>
      <c r="V11" t="n">
        <v>0.72</v>
      </c>
      <c r="W11" t="n">
        <v>1.5</v>
      </c>
      <c r="X11" t="n">
        <v>0.9399999999999999</v>
      </c>
      <c r="Y11" t="n">
        <v>1</v>
      </c>
      <c r="Z11" t="n">
        <v>10</v>
      </c>
      <c r="AA11" t="n">
        <v>161.8499229222551</v>
      </c>
      <c r="AB11" t="n">
        <v>221.4502048567907</v>
      </c>
      <c r="AC11" t="n">
        <v>200.3153081126368</v>
      </c>
      <c r="AD11" t="n">
        <v>161849.9229222551</v>
      </c>
      <c r="AE11" t="n">
        <v>221450.2048567907</v>
      </c>
      <c r="AF11" t="n">
        <v>6.51457650672777e-06</v>
      </c>
      <c r="AG11" t="n">
        <v>4.600694444444445</v>
      </c>
      <c r="AH11" t="n">
        <v>200315.3081126368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6.3521</v>
      </c>
      <c r="E12" t="n">
        <v>15.74</v>
      </c>
      <c r="F12" t="n">
        <v>12.42</v>
      </c>
      <c r="G12" t="n">
        <v>24.04</v>
      </c>
      <c r="H12" t="n">
        <v>0.38</v>
      </c>
      <c r="I12" t="n">
        <v>31</v>
      </c>
      <c r="J12" t="n">
        <v>162.68</v>
      </c>
      <c r="K12" t="n">
        <v>50.28</v>
      </c>
      <c r="L12" t="n">
        <v>3.5</v>
      </c>
      <c r="M12" t="n">
        <v>29</v>
      </c>
      <c r="N12" t="n">
        <v>28.9</v>
      </c>
      <c r="O12" t="n">
        <v>20298.34</v>
      </c>
      <c r="P12" t="n">
        <v>146.34</v>
      </c>
      <c r="Q12" t="n">
        <v>460.71</v>
      </c>
      <c r="R12" t="n">
        <v>69.63</v>
      </c>
      <c r="S12" t="n">
        <v>32.19</v>
      </c>
      <c r="T12" t="n">
        <v>14703.37</v>
      </c>
      <c r="U12" t="n">
        <v>0.46</v>
      </c>
      <c r="V12" t="n">
        <v>0.72</v>
      </c>
      <c r="W12" t="n">
        <v>1.49</v>
      </c>
      <c r="X12" t="n">
        <v>0.89</v>
      </c>
      <c r="Y12" t="n">
        <v>1</v>
      </c>
      <c r="Z12" t="n">
        <v>10</v>
      </c>
      <c r="AA12" t="n">
        <v>160.5546878268869</v>
      </c>
      <c r="AB12" t="n">
        <v>219.6780070575693</v>
      </c>
      <c r="AC12" t="n">
        <v>198.7122463840772</v>
      </c>
      <c r="AD12" t="n">
        <v>160554.6878268869</v>
      </c>
      <c r="AE12" t="n">
        <v>219678.0070575693</v>
      </c>
      <c r="AF12" t="n">
        <v>6.578266211233502e-06</v>
      </c>
      <c r="AG12" t="n">
        <v>4.554398148148148</v>
      </c>
      <c r="AH12" t="n">
        <v>198712.2463840772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6.4064</v>
      </c>
      <c r="E13" t="n">
        <v>15.61</v>
      </c>
      <c r="F13" t="n">
        <v>12.35</v>
      </c>
      <c r="G13" t="n">
        <v>25.55</v>
      </c>
      <c r="H13" t="n">
        <v>0.41</v>
      </c>
      <c r="I13" t="n">
        <v>29</v>
      </c>
      <c r="J13" t="n">
        <v>163.04</v>
      </c>
      <c r="K13" t="n">
        <v>50.28</v>
      </c>
      <c r="L13" t="n">
        <v>3.75</v>
      </c>
      <c r="M13" t="n">
        <v>27</v>
      </c>
      <c r="N13" t="n">
        <v>29.01</v>
      </c>
      <c r="O13" t="n">
        <v>20342.46</v>
      </c>
      <c r="P13" t="n">
        <v>144.82</v>
      </c>
      <c r="Q13" t="n">
        <v>460.74</v>
      </c>
      <c r="R13" t="n">
        <v>67.22</v>
      </c>
      <c r="S13" t="n">
        <v>32.19</v>
      </c>
      <c r="T13" t="n">
        <v>13504.99</v>
      </c>
      <c r="U13" t="n">
        <v>0.48</v>
      </c>
      <c r="V13" t="n">
        <v>0.72</v>
      </c>
      <c r="W13" t="n">
        <v>1.49</v>
      </c>
      <c r="X13" t="n">
        <v>0.82</v>
      </c>
      <c r="Y13" t="n">
        <v>1</v>
      </c>
      <c r="Z13" t="n">
        <v>10</v>
      </c>
      <c r="AA13" t="n">
        <v>159.2200291355349</v>
      </c>
      <c r="AB13" t="n">
        <v>217.8518681550765</v>
      </c>
      <c r="AC13" t="n">
        <v>197.0603916154358</v>
      </c>
      <c r="AD13" t="n">
        <v>159220.0291355349</v>
      </c>
      <c r="AE13" t="n">
        <v>217851.8681550765</v>
      </c>
      <c r="AF13" t="n">
        <v>6.634499560089782e-06</v>
      </c>
      <c r="AG13" t="n">
        <v>4.516782407407407</v>
      </c>
      <c r="AH13" t="n">
        <v>197060.3916154358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6.4644</v>
      </c>
      <c r="E14" t="n">
        <v>15.47</v>
      </c>
      <c r="F14" t="n">
        <v>12.28</v>
      </c>
      <c r="G14" t="n">
        <v>27.28</v>
      </c>
      <c r="H14" t="n">
        <v>0.43</v>
      </c>
      <c r="I14" t="n">
        <v>27</v>
      </c>
      <c r="J14" t="n">
        <v>163.4</v>
      </c>
      <c r="K14" t="n">
        <v>50.28</v>
      </c>
      <c r="L14" t="n">
        <v>4</v>
      </c>
      <c r="M14" t="n">
        <v>25</v>
      </c>
      <c r="N14" t="n">
        <v>29.12</v>
      </c>
      <c r="O14" t="n">
        <v>20386.62</v>
      </c>
      <c r="P14" t="n">
        <v>143.67</v>
      </c>
      <c r="Q14" t="n">
        <v>460.71</v>
      </c>
      <c r="R14" t="n">
        <v>64.5</v>
      </c>
      <c r="S14" t="n">
        <v>32.19</v>
      </c>
      <c r="T14" t="n">
        <v>12158.98</v>
      </c>
      <c r="U14" t="n">
        <v>0.5</v>
      </c>
      <c r="V14" t="n">
        <v>0.73</v>
      </c>
      <c r="W14" t="n">
        <v>1.49</v>
      </c>
      <c r="X14" t="n">
        <v>0.74</v>
      </c>
      <c r="Y14" t="n">
        <v>1</v>
      </c>
      <c r="Z14" t="n">
        <v>10</v>
      </c>
      <c r="AA14" t="n">
        <v>157.8335285569459</v>
      </c>
      <c r="AB14" t="n">
        <v>215.9547968953635</v>
      </c>
      <c r="AC14" t="n">
        <v>195.344374174193</v>
      </c>
      <c r="AD14" t="n">
        <v>157833.5285569459</v>
      </c>
      <c r="AE14" t="n">
        <v>215954.7968953635</v>
      </c>
      <c r="AF14" t="n">
        <v>6.69456464726592e-06</v>
      </c>
      <c r="AG14" t="n">
        <v>4.476273148148148</v>
      </c>
      <c r="AH14" t="n">
        <v>195344.374174193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6.5131</v>
      </c>
      <c r="E15" t="n">
        <v>15.35</v>
      </c>
      <c r="F15" t="n">
        <v>12.22</v>
      </c>
      <c r="G15" t="n">
        <v>29.34</v>
      </c>
      <c r="H15" t="n">
        <v>0.46</v>
      </c>
      <c r="I15" t="n">
        <v>25</v>
      </c>
      <c r="J15" t="n">
        <v>163.76</v>
      </c>
      <c r="K15" t="n">
        <v>50.28</v>
      </c>
      <c r="L15" t="n">
        <v>4.25</v>
      </c>
      <c r="M15" t="n">
        <v>23</v>
      </c>
      <c r="N15" t="n">
        <v>29.23</v>
      </c>
      <c r="O15" t="n">
        <v>20430.81</v>
      </c>
      <c r="P15" t="n">
        <v>142.34</v>
      </c>
      <c r="Q15" t="n">
        <v>460.74</v>
      </c>
      <c r="R15" t="n">
        <v>62.99</v>
      </c>
      <c r="S15" t="n">
        <v>32.19</v>
      </c>
      <c r="T15" t="n">
        <v>11413.02</v>
      </c>
      <c r="U15" t="n">
        <v>0.51</v>
      </c>
      <c r="V15" t="n">
        <v>0.73</v>
      </c>
      <c r="W15" t="n">
        <v>1.49</v>
      </c>
      <c r="X15" t="n">
        <v>0.6899999999999999</v>
      </c>
      <c r="Y15" t="n">
        <v>1</v>
      </c>
      <c r="Z15" t="n">
        <v>10</v>
      </c>
      <c r="AA15" t="n">
        <v>156.6920191804825</v>
      </c>
      <c r="AB15" t="n">
        <v>214.3929334066477</v>
      </c>
      <c r="AC15" t="n">
        <v>193.9315727447505</v>
      </c>
      <c r="AD15" t="n">
        <v>156692.0191804825</v>
      </c>
      <c r="AE15" t="n">
        <v>214392.9334066477</v>
      </c>
      <c r="AF15" t="n">
        <v>6.744998608394848e-06</v>
      </c>
      <c r="AG15" t="n">
        <v>4.441550925925926</v>
      </c>
      <c r="AH15" t="n">
        <v>193931.5727447505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6.5382</v>
      </c>
      <c r="E16" t="n">
        <v>15.29</v>
      </c>
      <c r="F16" t="n">
        <v>12.2</v>
      </c>
      <c r="G16" t="n">
        <v>30.49</v>
      </c>
      <c r="H16" t="n">
        <v>0.49</v>
      </c>
      <c r="I16" t="n">
        <v>24</v>
      </c>
      <c r="J16" t="n">
        <v>164.12</v>
      </c>
      <c r="K16" t="n">
        <v>50.28</v>
      </c>
      <c r="L16" t="n">
        <v>4.5</v>
      </c>
      <c r="M16" t="n">
        <v>22</v>
      </c>
      <c r="N16" t="n">
        <v>29.34</v>
      </c>
      <c r="O16" t="n">
        <v>20475.04</v>
      </c>
      <c r="P16" t="n">
        <v>141.83</v>
      </c>
      <c r="Q16" t="n">
        <v>460.69</v>
      </c>
      <c r="R16" t="n">
        <v>61.96</v>
      </c>
      <c r="S16" t="n">
        <v>32.19</v>
      </c>
      <c r="T16" t="n">
        <v>10901.27</v>
      </c>
      <c r="U16" t="n">
        <v>0.52</v>
      </c>
      <c r="V16" t="n">
        <v>0.73</v>
      </c>
      <c r="W16" t="n">
        <v>1.49</v>
      </c>
      <c r="X16" t="n">
        <v>0.66</v>
      </c>
      <c r="Y16" t="n">
        <v>1</v>
      </c>
      <c r="Z16" t="n">
        <v>10</v>
      </c>
      <c r="AA16" t="n">
        <v>156.1927709921748</v>
      </c>
      <c r="AB16" t="n">
        <v>213.7098400101298</v>
      </c>
      <c r="AC16" t="n">
        <v>193.3136728232684</v>
      </c>
      <c r="AD16" t="n">
        <v>156192.7709921748</v>
      </c>
      <c r="AE16" t="n">
        <v>213709.8400101298</v>
      </c>
      <c r="AF16" t="n">
        <v>6.770992292672797e-06</v>
      </c>
      <c r="AG16" t="n">
        <v>4.424189814814815</v>
      </c>
      <c r="AH16" t="n">
        <v>193313.6728232684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6.5638</v>
      </c>
      <c r="E17" t="n">
        <v>15.24</v>
      </c>
      <c r="F17" t="n">
        <v>12.17</v>
      </c>
      <c r="G17" t="n">
        <v>31.75</v>
      </c>
      <c r="H17" t="n">
        <v>0.51</v>
      </c>
      <c r="I17" t="n">
        <v>23</v>
      </c>
      <c r="J17" t="n">
        <v>164.48</v>
      </c>
      <c r="K17" t="n">
        <v>50.28</v>
      </c>
      <c r="L17" t="n">
        <v>4.75</v>
      </c>
      <c r="M17" t="n">
        <v>21</v>
      </c>
      <c r="N17" t="n">
        <v>29.45</v>
      </c>
      <c r="O17" t="n">
        <v>20519.3</v>
      </c>
      <c r="P17" t="n">
        <v>140.91</v>
      </c>
      <c r="Q17" t="n">
        <v>460.75</v>
      </c>
      <c r="R17" t="n">
        <v>61.27</v>
      </c>
      <c r="S17" t="n">
        <v>32.19</v>
      </c>
      <c r="T17" t="n">
        <v>10564.77</v>
      </c>
      <c r="U17" t="n">
        <v>0.53</v>
      </c>
      <c r="V17" t="n">
        <v>0.73</v>
      </c>
      <c r="W17" t="n">
        <v>1.48</v>
      </c>
      <c r="X17" t="n">
        <v>0.64</v>
      </c>
      <c r="Y17" t="n">
        <v>1</v>
      </c>
      <c r="Z17" t="n">
        <v>10</v>
      </c>
      <c r="AA17" t="n">
        <v>155.5248286067922</v>
      </c>
      <c r="AB17" t="n">
        <v>212.7959317709114</v>
      </c>
      <c r="AC17" t="n">
        <v>192.4869867037225</v>
      </c>
      <c r="AD17" t="n">
        <v>155524.8286067922</v>
      </c>
      <c r="AE17" t="n">
        <v>212795.9317709114</v>
      </c>
      <c r="AF17" t="n">
        <v>6.797503779426403e-06</v>
      </c>
      <c r="AG17" t="n">
        <v>4.409722222222222</v>
      </c>
      <c r="AH17" t="n">
        <v>192486.9867037225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6.623</v>
      </c>
      <c r="E18" t="n">
        <v>15.1</v>
      </c>
      <c r="F18" t="n">
        <v>12.1</v>
      </c>
      <c r="G18" t="n">
        <v>34.57</v>
      </c>
      <c r="H18" t="n">
        <v>0.54</v>
      </c>
      <c r="I18" t="n">
        <v>21</v>
      </c>
      <c r="J18" t="n">
        <v>164.83</v>
      </c>
      <c r="K18" t="n">
        <v>50.28</v>
      </c>
      <c r="L18" t="n">
        <v>5</v>
      </c>
      <c r="M18" t="n">
        <v>19</v>
      </c>
      <c r="N18" t="n">
        <v>29.55</v>
      </c>
      <c r="O18" t="n">
        <v>20563.61</v>
      </c>
      <c r="P18" t="n">
        <v>139.26</v>
      </c>
      <c r="Q18" t="n">
        <v>460.7</v>
      </c>
      <c r="R18" t="n">
        <v>58.66</v>
      </c>
      <c r="S18" t="n">
        <v>32.19</v>
      </c>
      <c r="T18" t="n">
        <v>9268.32</v>
      </c>
      <c r="U18" t="n">
        <v>0.55</v>
      </c>
      <c r="V18" t="n">
        <v>0.74</v>
      </c>
      <c r="W18" t="n">
        <v>1.48</v>
      </c>
      <c r="X18" t="n">
        <v>0.5600000000000001</v>
      </c>
      <c r="Y18" t="n">
        <v>1</v>
      </c>
      <c r="Z18" t="n">
        <v>10</v>
      </c>
      <c r="AA18" t="n">
        <v>154.1733766602348</v>
      </c>
      <c r="AB18" t="n">
        <v>210.9468155957805</v>
      </c>
      <c r="AC18" t="n">
        <v>190.8143475810947</v>
      </c>
      <c r="AD18" t="n">
        <v>154173.3766602348</v>
      </c>
      <c r="AE18" t="n">
        <v>210946.8155957805</v>
      </c>
      <c r="AF18" t="n">
        <v>6.858811592544116e-06</v>
      </c>
      <c r="AG18" t="n">
        <v>4.369212962962963</v>
      </c>
      <c r="AH18" t="n">
        <v>190814.3475810947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6.6465</v>
      </c>
      <c r="E19" t="n">
        <v>15.05</v>
      </c>
      <c r="F19" t="n">
        <v>12.08</v>
      </c>
      <c r="G19" t="n">
        <v>36.23</v>
      </c>
      <c r="H19" t="n">
        <v>0.5600000000000001</v>
      </c>
      <c r="I19" t="n">
        <v>20</v>
      </c>
      <c r="J19" t="n">
        <v>165.19</v>
      </c>
      <c r="K19" t="n">
        <v>50.28</v>
      </c>
      <c r="L19" t="n">
        <v>5.25</v>
      </c>
      <c r="M19" t="n">
        <v>18</v>
      </c>
      <c r="N19" t="n">
        <v>29.66</v>
      </c>
      <c r="O19" t="n">
        <v>20607.95</v>
      </c>
      <c r="P19" t="n">
        <v>138.66</v>
      </c>
      <c r="Q19" t="n">
        <v>460.75</v>
      </c>
      <c r="R19" t="n">
        <v>58.2</v>
      </c>
      <c r="S19" t="n">
        <v>32.19</v>
      </c>
      <c r="T19" t="n">
        <v>9043.549999999999</v>
      </c>
      <c r="U19" t="n">
        <v>0.55</v>
      </c>
      <c r="V19" t="n">
        <v>0.74</v>
      </c>
      <c r="W19" t="n">
        <v>1.48</v>
      </c>
      <c r="X19" t="n">
        <v>0.54</v>
      </c>
      <c r="Y19" t="n">
        <v>1</v>
      </c>
      <c r="Z19" t="n">
        <v>10</v>
      </c>
      <c r="AA19" t="n">
        <v>153.6758809051503</v>
      </c>
      <c r="AB19" t="n">
        <v>210.2661199557105</v>
      </c>
      <c r="AC19" t="n">
        <v>190.1986165775504</v>
      </c>
      <c r="AD19" t="n">
        <v>153675.8809051503</v>
      </c>
      <c r="AE19" t="n">
        <v>210266.1199557105</v>
      </c>
      <c r="AF19" t="n">
        <v>6.883148308899965e-06</v>
      </c>
      <c r="AG19" t="n">
        <v>4.354745370370371</v>
      </c>
      <c r="AH19" t="n">
        <v>190198.6165775504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6.6673</v>
      </c>
      <c r="E20" t="n">
        <v>15</v>
      </c>
      <c r="F20" t="n">
        <v>12.06</v>
      </c>
      <c r="G20" t="n">
        <v>38.09</v>
      </c>
      <c r="H20" t="n">
        <v>0.59</v>
      </c>
      <c r="I20" t="n">
        <v>19</v>
      </c>
      <c r="J20" t="n">
        <v>165.55</v>
      </c>
      <c r="K20" t="n">
        <v>50.28</v>
      </c>
      <c r="L20" t="n">
        <v>5.5</v>
      </c>
      <c r="M20" t="n">
        <v>17</v>
      </c>
      <c r="N20" t="n">
        <v>29.77</v>
      </c>
      <c r="O20" t="n">
        <v>20652.33</v>
      </c>
      <c r="P20" t="n">
        <v>137.77</v>
      </c>
      <c r="Q20" t="n">
        <v>460.69</v>
      </c>
      <c r="R20" t="n">
        <v>57.65</v>
      </c>
      <c r="S20" t="n">
        <v>32.19</v>
      </c>
      <c r="T20" t="n">
        <v>8773.200000000001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153.1046452989883</v>
      </c>
      <c r="AB20" t="n">
        <v>209.4845301982238</v>
      </c>
      <c r="AC20" t="n">
        <v>189.4916206495498</v>
      </c>
      <c r="AD20" t="n">
        <v>153104.6452989883</v>
      </c>
      <c r="AE20" t="n">
        <v>209484.5301982238</v>
      </c>
      <c r="AF20" t="n">
        <v>6.904688891887269e-06</v>
      </c>
      <c r="AG20" t="n">
        <v>4.340277777777778</v>
      </c>
      <c r="AH20" t="n">
        <v>189491.6206495498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6.6737</v>
      </c>
      <c r="E21" t="n">
        <v>14.98</v>
      </c>
      <c r="F21" t="n">
        <v>12.05</v>
      </c>
      <c r="G21" t="n">
        <v>38.04</v>
      </c>
      <c r="H21" t="n">
        <v>0.61</v>
      </c>
      <c r="I21" t="n">
        <v>19</v>
      </c>
      <c r="J21" t="n">
        <v>165.91</v>
      </c>
      <c r="K21" t="n">
        <v>50.28</v>
      </c>
      <c r="L21" t="n">
        <v>5.75</v>
      </c>
      <c r="M21" t="n">
        <v>17</v>
      </c>
      <c r="N21" t="n">
        <v>29.88</v>
      </c>
      <c r="O21" t="n">
        <v>20696.74</v>
      </c>
      <c r="P21" t="n">
        <v>136.98</v>
      </c>
      <c r="Q21" t="n">
        <v>460.69</v>
      </c>
      <c r="R21" t="n">
        <v>57.07</v>
      </c>
      <c r="S21" t="n">
        <v>32.19</v>
      </c>
      <c r="T21" t="n">
        <v>8482.07</v>
      </c>
      <c r="U21" t="n">
        <v>0.5600000000000001</v>
      </c>
      <c r="V21" t="n">
        <v>0.74</v>
      </c>
      <c r="W21" t="n">
        <v>1.48</v>
      </c>
      <c r="X21" t="n">
        <v>0.51</v>
      </c>
      <c r="Y21" t="n">
        <v>1</v>
      </c>
      <c r="Z21" t="n">
        <v>10</v>
      </c>
      <c r="AA21" t="n">
        <v>152.7364883784726</v>
      </c>
      <c r="AB21" t="n">
        <v>208.9808016576374</v>
      </c>
      <c r="AC21" t="n">
        <v>189.0359672538894</v>
      </c>
      <c r="AD21" t="n">
        <v>152736.4883784726</v>
      </c>
      <c r="AE21" t="n">
        <v>208980.8016576374</v>
      </c>
      <c r="AF21" t="n">
        <v>6.911316763575671e-06</v>
      </c>
      <c r="AG21" t="n">
        <v>4.334490740740741</v>
      </c>
      <c r="AH21" t="n">
        <v>189035.9672538894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6.6998</v>
      </c>
      <c r="E22" t="n">
        <v>14.93</v>
      </c>
      <c r="F22" t="n">
        <v>12.02</v>
      </c>
      <c r="G22" t="n">
        <v>40.07</v>
      </c>
      <c r="H22" t="n">
        <v>0.64</v>
      </c>
      <c r="I22" t="n">
        <v>18</v>
      </c>
      <c r="J22" t="n">
        <v>166.27</v>
      </c>
      <c r="K22" t="n">
        <v>50.28</v>
      </c>
      <c r="L22" t="n">
        <v>6</v>
      </c>
      <c r="M22" t="n">
        <v>16</v>
      </c>
      <c r="N22" t="n">
        <v>29.99</v>
      </c>
      <c r="O22" t="n">
        <v>20741.2</v>
      </c>
      <c r="P22" t="n">
        <v>136.03</v>
      </c>
      <c r="Q22" t="n">
        <v>460.69</v>
      </c>
      <c r="R22" t="n">
        <v>56.28</v>
      </c>
      <c r="S22" t="n">
        <v>32.19</v>
      </c>
      <c r="T22" t="n">
        <v>8092.34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152.0793623888615</v>
      </c>
      <c r="AB22" t="n">
        <v>208.0816928882994</v>
      </c>
      <c r="AC22" t="n">
        <v>188.2226681635897</v>
      </c>
      <c r="AD22" t="n">
        <v>152079.3623888615</v>
      </c>
      <c r="AE22" t="n">
        <v>208081.6928882994</v>
      </c>
      <c r="AF22" t="n">
        <v>6.938346052804932e-06</v>
      </c>
      <c r="AG22" t="n">
        <v>4.320023148148148</v>
      </c>
      <c r="AH22" t="n">
        <v>188222.6681635897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6.7324</v>
      </c>
      <c r="E23" t="n">
        <v>14.85</v>
      </c>
      <c r="F23" t="n">
        <v>11.98</v>
      </c>
      <c r="G23" t="n">
        <v>42.29</v>
      </c>
      <c r="H23" t="n">
        <v>0.66</v>
      </c>
      <c r="I23" t="n">
        <v>17</v>
      </c>
      <c r="J23" t="n">
        <v>166.64</v>
      </c>
      <c r="K23" t="n">
        <v>50.28</v>
      </c>
      <c r="L23" t="n">
        <v>6.25</v>
      </c>
      <c r="M23" t="n">
        <v>15</v>
      </c>
      <c r="N23" t="n">
        <v>30.11</v>
      </c>
      <c r="O23" t="n">
        <v>20785.69</v>
      </c>
      <c r="P23" t="n">
        <v>135.15</v>
      </c>
      <c r="Q23" t="n">
        <v>460.7</v>
      </c>
      <c r="R23" t="n">
        <v>54.84</v>
      </c>
      <c r="S23" t="n">
        <v>32.19</v>
      </c>
      <c r="T23" t="n">
        <v>7375.15</v>
      </c>
      <c r="U23" t="n">
        <v>0.59</v>
      </c>
      <c r="V23" t="n">
        <v>0.75</v>
      </c>
      <c r="W23" t="n">
        <v>1.48</v>
      </c>
      <c r="X23" t="n">
        <v>0.45</v>
      </c>
      <c r="Y23" t="n">
        <v>1</v>
      </c>
      <c r="Z23" t="n">
        <v>10</v>
      </c>
      <c r="AA23" t="n">
        <v>151.3719438887636</v>
      </c>
      <c r="AB23" t="n">
        <v>207.1137716873643</v>
      </c>
      <c r="AC23" t="n">
        <v>187.3471240035855</v>
      </c>
      <c r="AD23" t="n">
        <v>151371.9438887636</v>
      </c>
      <c r="AE23" t="n">
        <v>207113.7716873643</v>
      </c>
      <c r="AF23" t="n">
        <v>6.972106774217728e-06</v>
      </c>
      <c r="AG23" t="n">
        <v>4.296875</v>
      </c>
      <c r="AH23" t="n">
        <v>187347.1240035855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6.7536</v>
      </c>
      <c r="E24" t="n">
        <v>14.81</v>
      </c>
      <c r="F24" t="n">
        <v>11.97</v>
      </c>
      <c r="G24" t="n">
        <v>44.88</v>
      </c>
      <c r="H24" t="n">
        <v>0.6899999999999999</v>
      </c>
      <c r="I24" t="n">
        <v>16</v>
      </c>
      <c r="J24" t="n">
        <v>167</v>
      </c>
      <c r="K24" t="n">
        <v>50.28</v>
      </c>
      <c r="L24" t="n">
        <v>6.5</v>
      </c>
      <c r="M24" t="n">
        <v>14</v>
      </c>
      <c r="N24" t="n">
        <v>30.22</v>
      </c>
      <c r="O24" t="n">
        <v>20830.22</v>
      </c>
      <c r="P24" t="n">
        <v>134.36</v>
      </c>
      <c r="Q24" t="n">
        <v>460.69</v>
      </c>
      <c r="R24" t="n">
        <v>54.49</v>
      </c>
      <c r="S24" t="n">
        <v>32.19</v>
      </c>
      <c r="T24" t="n">
        <v>7207.69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150.8624700305529</v>
      </c>
      <c r="AB24" t="n">
        <v>206.4166870781604</v>
      </c>
      <c r="AC24" t="n">
        <v>186.7165681711195</v>
      </c>
      <c r="AD24" t="n">
        <v>150862.4700305529</v>
      </c>
      <c r="AE24" t="n">
        <v>206416.6870781604</v>
      </c>
      <c r="AF24" t="n">
        <v>6.994061599185556e-06</v>
      </c>
      <c r="AG24" t="n">
        <v>4.285300925925926</v>
      </c>
      <c r="AH24" t="n">
        <v>186716.5681711195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6.7578</v>
      </c>
      <c r="E25" t="n">
        <v>14.8</v>
      </c>
      <c r="F25" t="n">
        <v>11.96</v>
      </c>
      <c r="G25" t="n">
        <v>44.84</v>
      </c>
      <c r="H25" t="n">
        <v>0.71</v>
      </c>
      <c r="I25" t="n">
        <v>16</v>
      </c>
      <c r="J25" t="n">
        <v>167.36</v>
      </c>
      <c r="K25" t="n">
        <v>50.28</v>
      </c>
      <c r="L25" t="n">
        <v>6.75</v>
      </c>
      <c r="M25" t="n">
        <v>14</v>
      </c>
      <c r="N25" t="n">
        <v>30.33</v>
      </c>
      <c r="O25" t="n">
        <v>20874.78</v>
      </c>
      <c r="P25" t="n">
        <v>133.77</v>
      </c>
      <c r="Q25" t="n">
        <v>460.72</v>
      </c>
      <c r="R25" t="n">
        <v>54.29</v>
      </c>
      <c r="S25" t="n">
        <v>32.19</v>
      </c>
      <c r="T25" t="n">
        <v>7105.17</v>
      </c>
      <c r="U25" t="n">
        <v>0.59</v>
      </c>
      <c r="V25" t="n">
        <v>0.75</v>
      </c>
      <c r="W25" t="n">
        <v>1.47</v>
      </c>
      <c r="X25" t="n">
        <v>0.42</v>
      </c>
      <c r="Y25" t="n">
        <v>1</v>
      </c>
      <c r="Z25" t="n">
        <v>10</v>
      </c>
      <c r="AA25" t="n">
        <v>150.5943178049978</v>
      </c>
      <c r="AB25" t="n">
        <v>206.0497893731149</v>
      </c>
      <c r="AC25" t="n">
        <v>186.3846866680992</v>
      </c>
      <c r="AD25" t="n">
        <v>150594.3178049978</v>
      </c>
      <c r="AE25" t="n">
        <v>206049.7893731149</v>
      </c>
      <c r="AF25" t="n">
        <v>6.99841113998107e-06</v>
      </c>
      <c r="AG25" t="n">
        <v>4.282407407407407</v>
      </c>
      <c r="AH25" t="n">
        <v>186384.6866680993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6.7861</v>
      </c>
      <c r="E26" t="n">
        <v>14.74</v>
      </c>
      <c r="F26" t="n">
        <v>11.93</v>
      </c>
      <c r="G26" t="n">
        <v>47.71</v>
      </c>
      <c r="H26" t="n">
        <v>0.74</v>
      </c>
      <c r="I26" t="n">
        <v>15</v>
      </c>
      <c r="J26" t="n">
        <v>167.72</v>
      </c>
      <c r="K26" t="n">
        <v>50.28</v>
      </c>
      <c r="L26" t="n">
        <v>7</v>
      </c>
      <c r="M26" t="n">
        <v>13</v>
      </c>
      <c r="N26" t="n">
        <v>30.44</v>
      </c>
      <c r="O26" t="n">
        <v>20919.39</v>
      </c>
      <c r="P26" t="n">
        <v>132.95</v>
      </c>
      <c r="Q26" t="n">
        <v>460.69</v>
      </c>
      <c r="R26" t="n">
        <v>53.34</v>
      </c>
      <c r="S26" t="n">
        <v>32.19</v>
      </c>
      <c r="T26" t="n">
        <v>6638.41</v>
      </c>
      <c r="U26" t="n">
        <v>0.6</v>
      </c>
      <c r="V26" t="n">
        <v>0.75</v>
      </c>
      <c r="W26" t="n">
        <v>1.47</v>
      </c>
      <c r="X26" t="n">
        <v>0.39</v>
      </c>
      <c r="Y26" t="n">
        <v>1</v>
      </c>
      <c r="Z26" t="n">
        <v>10</v>
      </c>
      <c r="AA26" t="n">
        <v>149.9785800463368</v>
      </c>
      <c r="AB26" t="n">
        <v>205.2073098072825</v>
      </c>
      <c r="AC26" t="n">
        <v>185.6226121696021</v>
      </c>
      <c r="AD26" t="n">
        <v>149978.5800463367</v>
      </c>
      <c r="AE26" t="n">
        <v>205207.3098072825</v>
      </c>
      <c r="AF26" t="n">
        <v>7.02771876010322e-06</v>
      </c>
      <c r="AG26" t="n">
        <v>4.265046296296297</v>
      </c>
      <c r="AH26" t="n">
        <v>185622.6121696021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6.7813</v>
      </c>
      <c r="E27" t="n">
        <v>14.75</v>
      </c>
      <c r="F27" t="n">
        <v>11.94</v>
      </c>
      <c r="G27" t="n">
        <v>47.75</v>
      </c>
      <c r="H27" t="n">
        <v>0.76</v>
      </c>
      <c r="I27" t="n">
        <v>15</v>
      </c>
      <c r="J27" t="n">
        <v>168.08</v>
      </c>
      <c r="K27" t="n">
        <v>50.28</v>
      </c>
      <c r="L27" t="n">
        <v>7.25</v>
      </c>
      <c r="M27" t="n">
        <v>13</v>
      </c>
      <c r="N27" t="n">
        <v>30.55</v>
      </c>
      <c r="O27" t="n">
        <v>20964.03</v>
      </c>
      <c r="P27" t="n">
        <v>132.44</v>
      </c>
      <c r="Q27" t="n">
        <v>460.76</v>
      </c>
      <c r="R27" t="n">
        <v>53.5</v>
      </c>
      <c r="S27" t="n">
        <v>32.19</v>
      </c>
      <c r="T27" t="n">
        <v>6718.74</v>
      </c>
      <c r="U27" t="n">
        <v>0.6</v>
      </c>
      <c r="V27" t="n">
        <v>0.75</v>
      </c>
      <c r="W27" t="n">
        <v>1.48</v>
      </c>
      <c r="X27" t="n">
        <v>0.4</v>
      </c>
      <c r="Y27" t="n">
        <v>1</v>
      </c>
      <c r="Z27" t="n">
        <v>10</v>
      </c>
      <c r="AA27" t="n">
        <v>149.85874927433</v>
      </c>
      <c r="AB27" t="n">
        <v>205.0433520584624</v>
      </c>
      <c r="AC27" t="n">
        <v>185.4743023182131</v>
      </c>
      <c r="AD27" t="n">
        <v>149858.74927433</v>
      </c>
      <c r="AE27" t="n">
        <v>205043.3520584624</v>
      </c>
      <c r="AF27" t="n">
        <v>7.02274785633692e-06</v>
      </c>
      <c r="AG27" t="n">
        <v>4.267939814814815</v>
      </c>
      <c r="AH27" t="n">
        <v>185474.3023182132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6.816</v>
      </c>
      <c r="E28" t="n">
        <v>14.67</v>
      </c>
      <c r="F28" t="n">
        <v>11.9</v>
      </c>
      <c r="G28" t="n">
        <v>50.98</v>
      </c>
      <c r="H28" t="n">
        <v>0.79</v>
      </c>
      <c r="I28" t="n">
        <v>14</v>
      </c>
      <c r="J28" t="n">
        <v>168.44</v>
      </c>
      <c r="K28" t="n">
        <v>50.28</v>
      </c>
      <c r="L28" t="n">
        <v>7.5</v>
      </c>
      <c r="M28" t="n">
        <v>12</v>
      </c>
      <c r="N28" t="n">
        <v>30.66</v>
      </c>
      <c r="O28" t="n">
        <v>21008.71</v>
      </c>
      <c r="P28" t="n">
        <v>131.82</v>
      </c>
      <c r="Q28" t="n">
        <v>460.71</v>
      </c>
      <c r="R28" t="n">
        <v>52.52</v>
      </c>
      <c r="S28" t="n">
        <v>32.19</v>
      </c>
      <c r="T28" t="n">
        <v>6233.5</v>
      </c>
      <c r="U28" t="n">
        <v>0.61</v>
      </c>
      <c r="V28" t="n">
        <v>0.75</v>
      </c>
      <c r="W28" t="n">
        <v>1.46</v>
      </c>
      <c r="X28" t="n">
        <v>0.36</v>
      </c>
      <c r="Y28" t="n">
        <v>1</v>
      </c>
      <c r="Z28" t="n">
        <v>10</v>
      </c>
      <c r="AA28" t="n">
        <v>149.2426438237639</v>
      </c>
      <c r="AB28" t="n">
        <v>204.2003694003442</v>
      </c>
      <c r="AC28" t="n">
        <v>184.7117727418519</v>
      </c>
      <c r="AD28" t="n">
        <v>149242.6438237639</v>
      </c>
      <c r="AE28" t="n">
        <v>204200.3694003441</v>
      </c>
      <c r="AF28" t="n">
        <v>7.05868334814747e-06</v>
      </c>
      <c r="AG28" t="n">
        <v>4.244791666666667</v>
      </c>
      <c r="AH28" t="n">
        <v>184711.7727418519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6.8079</v>
      </c>
      <c r="E29" t="n">
        <v>14.69</v>
      </c>
      <c r="F29" t="n">
        <v>11.91</v>
      </c>
      <c r="G29" t="n">
        <v>51.06</v>
      </c>
      <c r="H29" t="n">
        <v>0.8100000000000001</v>
      </c>
      <c r="I29" t="n">
        <v>14</v>
      </c>
      <c r="J29" t="n">
        <v>168.81</v>
      </c>
      <c r="K29" t="n">
        <v>50.28</v>
      </c>
      <c r="L29" t="n">
        <v>7.75</v>
      </c>
      <c r="M29" t="n">
        <v>12</v>
      </c>
      <c r="N29" t="n">
        <v>30.78</v>
      </c>
      <c r="O29" t="n">
        <v>21053.43</v>
      </c>
      <c r="P29" t="n">
        <v>130.87</v>
      </c>
      <c r="Q29" t="n">
        <v>460.69</v>
      </c>
      <c r="R29" t="n">
        <v>52.96</v>
      </c>
      <c r="S29" t="n">
        <v>32.19</v>
      </c>
      <c r="T29" t="n">
        <v>6453.97</v>
      </c>
      <c r="U29" t="n">
        <v>0.61</v>
      </c>
      <c r="V29" t="n">
        <v>0.75</v>
      </c>
      <c r="W29" t="n">
        <v>1.47</v>
      </c>
      <c r="X29" t="n">
        <v>0.38</v>
      </c>
      <c r="Y29" t="n">
        <v>1</v>
      </c>
      <c r="Z29" t="n">
        <v>10</v>
      </c>
      <c r="AA29" t="n">
        <v>148.9979962337995</v>
      </c>
      <c r="AB29" t="n">
        <v>203.8656317746651</v>
      </c>
      <c r="AC29" t="n">
        <v>184.4089820053603</v>
      </c>
      <c r="AD29" t="n">
        <v>148997.9962337995</v>
      </c>
      <c r="AE29" t="n">
        <v>203865.6317746651</v>
      </c>
      <c r="AF29" t="n">
        <v>7.050294948041837e-06</v>
      </c>
      <c r="AG29" t="n">
        <v>4.250578703703703</v>
      </c>
      <c r="AH29" t="n">
        <v>184408.9820053603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6.8402</v>
      </c>
      <c r="E30" t="n">
        <v>14.62</v>
      </c>
      <c r="F30" t="n">
        <v>11.88</v>
      </c>
      <c r="G30" t="n">
        <v>54.81</v>
      </c>
      <c r="H30" t="n">
        <v>0.84</v>
      </c>
      <c r="I30" t="n">
        <v>13</v>
      </c>
      <c r="J30" t="n">
        <v>169.17</v>
      </c>
      <c r="K30" t="n">
        <v>50.28</v>
      </c>
      <c r="L30" t="n">
        <v>8</v>
      </c>
      <c r="M30" t="n">
        <v>11</v>
      </c>
      <c r="N30" t="n">
        <v>30.89</v>
      </c>
      <c r="O30" t="n">
        <v>21098.19</v>
      </c>
      <c r="P30" t="n">
        <v>130.57</v>
      </c>
      <c r="Q30" t="n">
        <v>460.69</v>
      </c>
      <c r="R30" t="n">
        <v>51.63</v>
      </c>
      <c r="S30" t="n">
        <v>32.19</v>
      </c>
      <c r="T30" t="n">
        <v>5791.32</v>
      </c>
      <c r="U30" t="n">
        <v>0.62</v>
      </c>
      <c r="V30" t="n">
        <v>0.75</v>
      </c>
      <c r="W30" t="n">
        <v>1.47</v>
      </c>
      <c r="X30" t="n">
        <v>0.34</v>
      </c>
      <c r="Y30" t="n">
        <v>1</v>
      </c>
      <c r="Z30" t="n">
        <v>10</v>
      </c>
      <c r="AA30" t="n">
        <v>148.5396789403053</v>
      </c>
      <c r="AB30" t="n">
        <v>203.2385418341745</v>
      </c>
      <c r="AC30" t="n">
        <v>183.8417406486637</v>
      </c>
      <c r="AD30" t="n">
        <v>148539.6789403053</v>
      </c>
      <c r="AE30" t="n">
        <v>203238.5418341745</v>
      </c>
      <c r="AF30" t="n">
        <v>7.083744987969238e-06</v>
      </c>
      <c r="AG30" t="n">
        <v>4.230324074074074</v>
      </c>
      <c r="AH30" t="n">
        <v>183841.7406486637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6.8432</v>
      </c>
      <c r="E31" t="n">
        <v>14.61</v>
      </c>
      <c r="F31" t="n">
        <v>11.87</v>
      </c>
      <c r="G31" t="n">
        <v>54.78</v>
      </c>
      <c r="H31" t="n">
        <v>0.86</v>
      </c>
      <c r="I31" t="n">
        <v>13</v>
      </c>
      <c r="J31" t="n">
        <v>169.53</v>
      </c>
      <c r="K31" t="n">
        <v>50.28</v>
      </c>
      <c r="L31" t="n">
        <v>8.25</v>
      </c>
      <c r="M31" t="n">
        <v>11</v>
      </c>
      <c r="N31" t="n">
        <v>31</v>
      </c>
      <c r="O31" t="n">
        <v>21142.98</v>
      </c>
      <c r="P31" t="n">
        <v>130.09</v>
      </c>
      <c r="Q31" t="n">
        <v>460.73</v>
      </c>
      <c r="R31" t="n">
        <v>51.52</v>
      </c>
      <c r="S31" t="n">
        <v>32.19</v>
      </c>
      <c r="T31" t="n">
        <v>5739.35</v>
      </c>
      <c r="U31" t="n">
        <v>0.62</v>
      </c>
      <c r="V31" t="n">
        <v>0.75</v>
      </c>
      <c r="W31" t="n">
        <v>1.46</v>
      </c>
      <c r="X31" t="n">
        <v>0.34</v>
      </c>
      <c r="Y31" t="n">
        <v>1</v>
      </c>
      <c r="Z31" t="n">
        <v>10</v>
      </c>
      <c r="AA31" t="n">
        <v>148.3264683109521</v>
      </c>
      <c r="AB31" t="n">
        <v>202.9468176449046</v>
      </c>
      <c r="AC31" t="n">
        <v>183.5778582065802</v>
      </c>
      <c r="AD31" t="n">
        <v>148326.4683109521</v>
      </c>
      <c r="AE31" t="n">
        <v>202946.8176449046</v>
      </c>
      <c r="AF31" t="n">
        <v>7.086851802823176e-06</v>
      </c>
      <c r="AG31" t="n">
        <v>4.227430555555555</v>
      </c>
      <c r="AH31" t="n">
        <v>183577.8582065802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6.8673</v>
      </c>
      <c r="E32" t="n">
        <v>14.56</v>
      </c>
      <c r="F32" t="n">
        <v>11.85</v>
      </c>
      <c r="G32" t="n">
        <v>59.25</v>
      </c>
      <c r="H32" t="n">
        <v>0.89</v>
      </c>
      <c r="I32" t="n">
        <v>12</v>
      </c>
      <c r="J32" t="n">
        <v>169.9</v>
      </c>
      <c r="K32" t="n">
        <v>50.28</v>
      </c>
      <c r="L32" t="n">
        <v>8.5</v>
      </c>
      <c r="M32" t="n">
        <v>10</v>
      </c>
      <c r="N32" t="n">
        <v>31.12</v>
      </c>
      <c r="O32" t="n">
        <v>21187.82</v>
      </c>
      <c r="P32" t="n">
        <v>128.3</v>
      </c>
      <c r="Q32" t="n">
        <v>460.72</v>
      </c>
      <c r="R32" t="n">
        <v>50.89</v>
      </c>
      <c r="S32" t="n">
        <v>32.19</v>
      </c>
      <c r="T32" t="n">
        <v>5428.05</v>
      </c>
      <c r="U32" t="n">
        <v>0.63</v>
      </c>
      <c r="V32" t="n">
        <v>0.75</v>
      </c>
      <c r="W32" t="n">
        <v>1.46</v>
      </c>
      <c r="X32" t="n">
        <v>0.32</v>
      </c>
      <c r="Y32" t="n">
        <v>1</v>
      </c>
      <c r="Z32" t="n">
        <v>10</v>
      </c>
      <c r="AA32" t="n">
        <v>147.4402537529997</v>
      </c>
      <c r="AB32" t="n">
        <v>201.7342597896878</v>
      </c>
      <c r="AC32" t="n">
        <v>182.4810251712292</v>
      </c>
      <c r="AD32" t="n">
        <v>147440.2537529997</v>
      </c>
      <c r="AE32" t="n">
        <v>201734.2597896878</v>
      </c>
      <c r="AF32" t="n">
        <v>7.111809882149812e-06</v>
      </c>
      <c r="AG32" t="n">
        <v>4.212962962962963</v>
      </c>
      <c r="AH32" t="n">
        <v>182481.0251712292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6.871</v>
      </c>
      <c r="E33" t="n">
        <v>14.55</v>
      </c>
      <c r="F33" t="n">
        <v>11.84</v>
      </c>
      <c r="G33" t="n">
        <v>59.21</v>
      </c>
      <c r="H33" t="n">
        <v>0.91</v>
      </c>
      <c r="I33" t="n">
        <v>12</v>
      </c>
      <c r="J33" t="n">
        <v>170.26</v>
      </c>
      <c r="K33" t="n">
        <v>50.28</v>
      </c>
      <c r="L33" t="n">
        <v>8.75</v>
      </c>
      <c r="M33" t="n">
        <v>10</v>
      </c>
      <c r="N33" t="n">
        <v>31.23</v>
      </c>
      <c r="O33" t="n">
        <v>21232.69</v>
      </c>
      <c r="P33" t="n">
        <v>128.45</v>
      </c>
      <c r="Q33" t="n">
        <v>460.71</v>
      </c>
      <c r="R33" t="n">
        <v>50.41</v>
      </c>
      <c r="S33" t="n">
        <v>32.19</v>
      </c>
      <c r="T33" t="n">
        <v>5187.92</v>
      </c>
      <c r="U33" t="n">
        <v>0.64</v>
      </c>
      <c r="V33" t="n">
        <v>0.75</v>
      </c>
      <c r="W33" t="n">
        <v>1.47</v>
      </c>
      <c r="X33" t="n">
        <v>0.31</v>
      </c>
      <c r="Y33" t="n">
        <v>1</v>
      </c>
      <c r="Z33" t="n">
        <v>10</v>
      </c>
      <c r="AA33" t="n">
        <v>147.4437029817926</v>
      </c>
      <c r="AB33" t="n">
        <v>201.7389791766916</v>
      </c>
      <c r="AC33" t="n">
        <v>182.485294146561</v>
      </c>
      <c r="AD33" t="n">
        <v>147443.7029817926</v>
      </c>
      <c r="AE33" t="n">
        <v>201738.9791766916</v>
      </c>
      <c r="AF33" t="n">
        <v>7.115641620469669e-06</v>
      </c>
      <c r="AG33" t="n">
        <v>4.210069444444445</v>
      </c>
      <c r="AH33" t="n">
        <v>182485.294146561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6.8643</v>
      </c>
      <c r="E34" t="n">
        <v>14.57</v>
      </c>
      <c r="F34" t="n">
        <v>11.86</v>
      </c>
      <c r="G34" t="n">
        <v>59.28</v>
      </c>
      <c r="H34" t="n">
        <v>0.9399999999999999</v>
      </c>
      <c r="I34" t="n">
        <v>12</v>
      </c>
      <c r="J34" t="n">
        <v>170.62</v>
      </c>
      <c r="K34" t="n">
        <v>50.28</v>
      </c>
      <c r="L34" t="n">
        <v>9</v>
      </c>
      <c r="M34" t="n">
        <v>10</v>
      </c>
      <c r="N34" t="n">
        <v>31.34</v>
      </c>
      <c r="O34" t="n">
        <v>21277.6</v>
      </c>
      <c r="P34" t="n">
        <v>127.23</v>
      </c>
      <c r="Q34" t="n">
        <v>460.69</v>
      </c>
      <c r="R34" t="n">
        <v>50.92</v>
      </c>
      <c r="S34" t="n">
        <v>32.19</v>
      </c>
      <c r="T34" t="n">
        <v>5444.41</v>
      </c>
      <c r="U34" t="n">
        <v>0.63</v>
      </c>
      <c r="V34" t="n">
        <v>0.75</v>
      </c>
      <c r="W34" t="n">
        <v>1.47</v>
      </c>
      <c r="X34" t="n">
        <v>0.32</v>
      </c>
      <c r="Y34" t="n">
        <v>1</v>
      </c>
      <c r="Z34" t="n">
        <v>10</v>
      </c>
      <c r="AA34" t="n">
        <v>147.1061832596728</v>
      </c>
      <c r="AB34" t="n">
        <v>201.2771698025682</v>
      </c>
      <c r="AC34" t="n">
        <v>182.0675592109503</v>
      </c>
      <c r="AD34" t="n">
        <v>147106.1832596728</v>
      </c>
      <c r="AE34" t="n">
        <v>201277.1698025682</v>
      </c>
      <c r="AF34" t="n">
        <v>7.108703067295874e-06</v>
      </c>
      <c r="AG34" t="n">
        <v>4.215856481481482</v>
      </c>
      <c r="AH34" t="n">
        <v>182067.5592109503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6.9014</v>
      </c>
      <c r="E35" t="n">
        <v>14.49</v>
      </c>
      <c r="F35" t="n">
        <v>11.81</v>
      </c>
      <c r="G35" t="n">
        <v>64.42</v>
      </c>
      <c r="H35" t="n">
        <v>0.96</v>
      </c>
      <c r="I35" t="n">
        <v>11</v>
      </c>
      <c r="J35" t="n">
        <v>170.99</v>
      </c>
      <c r="K35" t="n">
        <v>50.28</v>
      </c>
      <c r="L35" t="n">
        <v>9.25</v>
      </c>
      <c r="M35" t="n">
        <v>9</v>
      </c>
      <c r="N35" t="n">
        <v>31.46</v>
      </c>
      <c r="O35" t="n">
        <v>21322.55</v>
      </c>
      <c r="P35" t="n">
        <v>125.96</v>
      </c>
      <c r="Q35" t="n">
        <v>460.75</v>
      </c>
      <c r="R35" t="n">
        <v>49.54</v>
      </c>
      <c r="S35" t="n">
        <v>32.19</v>
      </c>
      <c r="T35" t="n">
        <v>4754.97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146.2466476651618</v>
      </c>
      <c r="AB35" t="n">
        <v>200.1011152821247</v>
      </c>
      <c r="AC35" t="n">
        <v>181.0037456833347</v>
      </c>
      <c r="AD35" t="n">
        <v>146246.6476651618</v>
      </c>
      <c r="AE35" t="n">
        <v>200101.1152821247</v>
      </c>
      <c r="AF35" t="n">
        <v>7.147124010989576e-06</v>
      </c>
      <c r="AG35" t="n">
        <v>4.192708333333333</v>
      </c>
      <c r="AH35" t="n">
        <v>181003.7456833347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6.8956</v>
      </c>
      <c r="E36" t="n">
        <v>14.5</v>
      </c>
      <c r="F36" t="n">
        <v>11.82</v>
      </c>
      <c r="G36" t="n">
        <v>64.48999999999999</v>
      </c>
      <c r="H36" t="n">
        <v>0.98</v>
      </c>
      <c r="I36" t="n">
        <v>11</v>
      </c>
      <c r="J36" t="n">
        <v>171.35</v>
      </c>
      <c r="K36" t="n">
        <v>50.28</v>
      </c>
      <c r="L36" t="n">
        <v>9.5</v>
      </c>
      <c r="M36" t="n">
        <v>9</v>
      </c>
      <c r="N36" t="n">
        <v>31.57</v>
      </c>
      <c r="O36" t="n">
        <v>21367.54</v>
      </c>
      <c r="P36" t="n">
        <v>126.67</v>
      </c>
      <c r="Q36" t="n">
        <v>460.69</v>
      </c>
      <c r="R36" t="n">
        <v>49.69</v>
      </c>
      <c r="S36" t="n">
        <v>32.19</v>
      </c>
      <c r="T36" t="n">
        <v>4833.11</v>
      </c>
      <c r="U36" t="n">
        <v>0.65</v>
      </c>
      <c r="V36" t="n">
        <v>0.76</v>
      </c>
      <c r="W36" t="n">
        <v>1.47</v>
      </c>
      <c r="X36" t="n">
        <v>0.29</v>
      </c>
      <c r="Y36" t="n">
        <v>1</v>
      </c>
      <c r="Z36" t="n">
        <v>10</v>
      </c>
      <c r="AA36" t="n">
        <v>146.5631287638061</v>
      </c>
      <c r="AB36" t="n">
        <v>200.5341386834502</v>
      </c>
      <c r="AC36" t="n">
        <v>181.39544193899</v>
      </c>
      <c r="AD36" t="n">
        <v>146563.1287638061</v>
      </c>
      <c r="AE36" t="n">
        <v>200534.1386834502</v>
      </c>
      <c r="AF36" t="n">
        <v>7.141117502271962e-06</v>
      </c>
      <c r="AG36" t="n">
        <v>4.195601851851852</v>
      </c>
      <c r="AH36" t="n">
        <v>181395.44193899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6.8973</v>
      </c>
      <c r="E37" t="n">
        <v>14.5</v>
      </c>
      <c r="F37" t="n">
        <v>11.82</v>
      </c>
      <c r="G37" t="n">
        <v>64.47</v>
      </c>
      <c r="H37" t="n">
        <v>1.01</v>
      </c>
      <c r="I37" t="n">
        <v>11</v>
      </c>
      <c r="J37" t="n">
        <v>171.72</v>
      </c>
      <c r="K37" t="n">
        <v>50.28</v>
      </c>
      <c r="L37" t="n">
        <v>9.75</v>
      </c>
      <c r="M37" t="n">
        <v>9</v>
      </c>
      <c r="N37" t="n">
        <v>31.69</v>
      </c>
      <c r="O37" t="n">
        <v>21412.57</v>
      </c>
      <c r="P37" t="n">
        <v>125.76</v>
      </c>
      <c r="Q37" t="n">
        <v>460.75</v>
      </c>
      <c r="R37" t="n">
        <v>49.68</v>
      </c>
      <c r="S37" t="n">
        <v>32.19</v>
      </c>
      <c r="T37" t="n">
        <v>4825.88</v>
      </c>
      <c r="U37" t="n">
        <v>0.65</v>
      </c>
      <c r="V37" t="n">
        <v>0.76</v>
      </c>
      <c r="W37" t="n">
        <v>1.47</v>
      </c>
      <c r="X37" t="n">
        <v>0.29</v>
      </c>
      <c r="Y37" t="n">
        <v>1</v>
      </c>
      <c r="Z37" t="n">
        <v>10</v>
      </c>
      <c r="AA37" t="n">
        <v>146.2286392775685</v>
      </c>
      <c r="AB37" t="n">
        <v>200.0764754117455</v>
      </c>
      <c r="AC37" t="n">
        <v>180.9814574076022</v>
      </c>
      <c r="AD37" t="n">
        <v>146228.6392775685</v>
      </c>
      <c r="AE37" t="n">
        <v>200076.4754117455</v>
      </c>
      <c r="AF37" t="n">
        <v>7.142878030689194e-06</v>
      </c>
      <c r="AG37" t="n">
        <v>4.195601851851852</v>
      </c>
      <c r="AH37" t="n">
        <v>180981.4574076022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6.9308</v>
      </c>
      <c r="E38" t="n">
        <v>14.43</v>
      </c>
      <c r="F38" t="n">
        <v>11.78</v>
      </c>
      <c r="G38" t="n">
        <v>70.69</v>
      </c>
      <c r="H38" t="n">
        <v>1.03</v>
      </c>
      <c r="I38" t="n">
        <v>10</v>
      </c>
      <c r="J38" t="n">
        <v>172.08</v>
      </c>
      <c r="K38" t="n">
        <v>50.28</v>
      </c>
      <c r="L38" t="n">
        <v>10</v>
      </c>
      <c r="M38" t="n">
        <v>8</v>
      </c>
      <c r="N38" t="n">
        <v>31.8</v>
      </c>
      <c r="O38" t="n">
        <v>21457.64</v>
      </c>
      <c r="P38" t="n">
        <v>124.31</v>
      </c>
      <c r="Q38" t="n">
        <v>460.72</v>
      </c>
      <c r="R38" t="n">
        <v>48.5</v>
      </c>
      <c r="S38" t="n">
        <v>32.19</v>
      </c>
      <c r="T38" t="n">
        <v>4240.47</v>
      </c>
      <c r="U38" t="n">
        <v>0.66</v>
      </c>
      <c r="V38" t="n">
        <v>0.76</v>
      </c>
      <c r="W38" t="n">
        <v>1.46</v>
      </c>
      <c r="X38" t="n">
        <v>0.25</v>
      </c>
      <c r="Y38" t="n">
        <v>1</v>
      </c>
      <c r="Z38" t="n">
        <v>10</v>
      </c>
      <c r="AA38" t="n">
        <v>145.362016069549</v>
      </c>
      <c r="AB38" t="n">
        <v>198.8907233058163</v>
      </c>
      <c r="AC38" t="n">
        <v>179.9088718184489</v>
      </c>
      <c r="AD38" t="n">
        <v>145362.016069549</v>
      </c>
      <c r="AE38" t="n">
        <v>198890.7233058163</v>
      </c>
      <c r="AF38" t="n">
        <v>7.17757079655817e-06</v>
      </c>
      <c r="AG38" t="n">
        <v>4.175347222222222</v>
      </c>
      <c r="AH38" t="n">
        <v>179908.8718184489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6.9264</v>
      </c>
      <c r="E39" t="n">
        <v>14.44</v>
      </c>
      <c r="F39" t="n">
        <v>11.79</v>
      </c>
      <c r="G39" t="n">
        <v>70.73999999999999</v>
      </c>
      <c r="H39" t="n">
        <v>1.05</v>
      </c>
      <c r="I39" t="n">
        <v>10</v>
      </c>
      <c r="J39" t="n">
        <v>172.45</v>
      </c>
      <c r="K39" t="n">
        <v>50.28</v>
      </c>
      <c r="L39" t="n">
        <v>10.25</v>
      </c>
      <c r="M39" t="n">
        <v>8</v>
      </c>
      <c r="N39" t="n">
        <v>31.92</v>
      </c>
      <c r="O39" t="n">
        <v>21502.75</v>
      </c>
      <c r="P39" t="n">
        <v>123.72</v>
      </c>
      <c r="Q39" t="n">
        <v>460.69</v>
      </c>
      <c r="R39" t="n">
        <v>48.95</v>
      </c>
      <c r="S39" t="n">
        <v>32.19</v>
      </c>
      <c r="T39" t="n">
        <v>4468.06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145.2100258461673</v>
      </c>
      <c r="AB39" t="n">
        <v>198.68276357685</v>
      </c>
      <c r="AC39" t="n">
        <v>179.7207594741419</v>
      </c>
      <c r="AD39" t="n">
        <v>145210.0258461673</v>
      </c>
      <c r="AE39" t="n">
        <v>198682.76357685</v>
      </c>
      <c r="AF39" t="n">
        <v>7.173014134772395e-06</v>
      </c>
      <c r="AG39" t="n">
        <v>4.17824074074074</v>
      </c>
      <c r="AH39" t="n">
        <v>179720.7594741419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6.9237</v>
      </c>
      <c r="E40" t="n">
        <v>14.44</v>
      </c>
      <c r="F40" t="n">
        <v>11.8</v>
      </c>
      <c r="G40" t="n">
        <v>70.78</v>
      </c>
      <c r="H40" t="n">
        <v>1.08</v>
      </c>
      <c r="I40" t="n">
        <v>10</v>
      </c>
      <c r="J40" t="n">
        <v>172.82</v>
      </c>
      <c r="K40" t="n">
        <v>50.28</v>
      </c>
      <c r="L40" t="n">
        <v>10.5</v>
      </c>
      <c r="M40" t="n">
        <v>8</v>
      </c>
      <c r="N40" t="n">
        <v>32.04</v>
      </c>
      <c r="O40" t="n">
        <v>21547.89</v>
      </c>
      <c r="P40" t="n">
        <v>123.25</v>
      </c>
      <c r="Q40" t="n">
        <v>460.69</v>
      </c>
      <c r="R40" t="n">
        <v>49</v>
      </c>
      <c r="S40" t="n">
        <v>32.19</v>
      </c>
      <c r="T40" t="n">
        <v>4491.72</v>
      </c>
      <c r="U40" t="n">
        <v>0.66</v>
      </c>
      <c r="V40" t="n">
        <v>0.76</v>
      </c>
      <c r="W40" t="n">
        <v>1.47</v>
      </c>
      <c r="X40" t="n">
        <v>0.26</v>
      </c>
      <c r="Y40" t="n">
        <v>1</v>
      </c>
      <c r="Z40" t="n">
        <v>10</v>
      </c>
      <c r="AA40" t="n">
        <v>145.0848066426866</v>
      </c>
      <c r="AB40" t="n">
        <v>198.5114331383664</v>
      </c>
      <c r="AC40" t="n">
        <v>179.5657805722433</v>
      </c>
      <c r="AD40" t="n">
        <v>145084.8066426866</v>
      </c>
      <c r="AE40" t="n">
        <v>198511.4331383664</v>
      </c>
      <c r="AF40" t="n">
        <v>7.170218001403851e-06</v>
      </c>
      <c r="AG40" t="n">
        <v>4.17824074074074</v>
      </c>
      <c r="AH40" t="n">
        <v>179565.7805722433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6.9259</v>
      </c>
      <c r="E41" t="n">
        <v>14.44</v>
      </c>
      <c r="F41" t="n">
        <v>11.79</v>
      </c>
      <c r="G41" t="n">
        <v>70.75</v>
      </c>
      <c r="H41" t="n">
        <v>1.1</v>
      </c>
      <c r="I41" t="n">
        <v>10</v>
      </c>
      <c r="J41" t="n">
        <v>173.18</v>
      </c>
      <c r="K41" t="n">
        <v>50.28</v>
      </c>
      <c r="L41" t="n">
        <v>10.75</v>
      </c>
      <c r="M41" t="n">
        <v>8</v>
      </c>
      <c r="N41" t="n">
        <v>32.15</v>
      </c>
      <c r="O41" t="n">
        <v>21593.08</v>
      </c>
      <c r="P41" t="n">
        <v>121.88</v>
      </c>
      <c r="Q41" t="n">
        <v>460.71</v>
      </c>
      <c r="R41" t="n">
        <v>48.96</v>
      </c>
      <c r="S41" t="n">
        <v>32.19</v>
      </c>
      <c r="T41" t="n">
        <v>4473.03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144.5718730932342</v>
      </c>
      <c r="AB41" t="n">
        <v>197.809614826975</v>
      </c>
      <c r="AC41" t="n">
        <v>178.9309428154826</v>
      </c>
      <c r="AD41" t="n">
        <v>144571.8730932342</v>
      </c>
      <c r="AE41" t="n">
        <v>197809.614826975</v>
      </c>
      <c r="AF41" t="n">
        <v>7.172496332296738e-06</v>
      </c>
      <c r="AG41" t="n">
        <v>4.17824074074074</v>
      </c>
      <c r="AH41" t="n">
        <v>178930.9428154826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6.9575</v>
      </c>
      <c r="E42" t="n">
        <v>14.37</v>
      </c>
      <c r="F42" t="n">
        <v>11.76</v>
      </c>
      <c r="G42" t="n">
        <v>78.39</v>
      </c>
      <c r="H42" t="n">
        <v>1.12</v>
      </c>
      <c r="I42" t="n">
        <v>9</v>
      </c>
      <c r="J42" t="n">
        <v>173.55</v>
      </c>
      <c r="K42" t="n">
        <v>50.28</v>
      </c>
      <c r="L42" t="n">
        <v>11</v>
      </c>
      <c r="M42" t="n">
        <v>7</v>
      </c>
      <c r="N42" t="n">
        <v>32.27</v>
      </c>
      <c r="O42" t="n">
        <v>21638.31</v>
      </c>
      <c r="P42" t="n">
        <v>120.85</v>
      </c>
      <c r="Q42" t="n">
        <v>460.69</v>
      </c>
      <c r="R42" t="n">
        <v>47.88</v>
      </c>
      <c r="S42" t="n">
        <v>32.19</v>
      </c>
      <c r="T42" t="n">
        <v>3939.64</v>
      </c>
      <c r="U42" t="n">
        <v>0.67</v>
      </c>
      <c r="V42" t="n">
        <v>0.76</v>
      </c>
      <c r="W42" t="n">
        <v>1.46</v>
      </c>
      <c r="X42" t="n">
        <v>0.22</v>
      </c>
      <c r="Y42" t="n">
        <v>1</v>
      </c>
      <c r="Z42" t="n">
        <v>10</v>
      </c>
      <c r="AA42" t="n">
        <v>143.8941389618015</v>
      </c>
      <c r="AB42" t="n">
        <v>196.8823090888294</v>
      </c>
      <c r="AC42" t="n">
        <v>178.0921378355036</v>
      </c>
      <c r="AD42" t="n">
        <v>143894.1389618015</v>
      </c>
      <c r="AE42" t="n">
        <v>196882.3090888294</v>
      </c>
      <c r="AF42" t="n">
        <v>7.205221448758219e-06</v>
      </c>
      <c r="AG42" t="n">
        <v>4.157986111111111</v>
      </c>
      <c r="AH42" t="n">
        <v>178092.1378355036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6.9552</v>
      </c>
      <c r="E43" t="n">
        <v>14.38</v>
      </c>
      <c r="F43" t="n">
        <v>11.76</v>
      </c>
      <c r="G43" t="n">
        <v>78.42</v>
      </c>
      <c r="H43" t="n">
        <v>1.15</v>
      </c>
      <c r="I43" t="n">
        <v>9</v>
      </c>
      <c r="J43" t="n">
        <v>173.92</v>
      </c>
      <c r="K43" t="n">
        <v>50.28</v>
      </c>
      <c r="L43" t="n">
        <v>11.25</v>
      </c>
      <c r="M43" t="n">
        <v>7</v>
      </c>
      <c r="N43" t="n">
        <v>32.39</v>
      </c>
      <c r="O43" t="n">
        <v>21683.57</v>
      </c>
      <c r="P43" t="n">
        <v>121.3</v>
      </c>
      <c r="Q43" t="n">
        <v>460.7</v>
      </c>
      <c r="R43" t="n">
        <v>47.89</v>
      </c>
      <c r="S43" t="n">
        <v>32.19</v>
      </c>
      <c r="T43" t="n">
        <v>3942.46</v>
      </c>
      <c r="U43" t="n">
        <v>0.67</v>
      </c>
      <c r="V43" t="n">
        <v>0.76</v>
      </c>
      <c r="W43" t="n">
        <v>1.46</v>
      </c>
      <c r="X43" t="n">
        <v>0.23</v>
      </c>
      <c r="Y43" t="n">
        <v>1</v>
      </c>
      <c r="Z43" t="n">
        <v>10</v>
      </c>
      <c r="AA43" t="n">
        <v>144.070382072172</v>
      </c>
      <c r="AB43" t="n">
        <v>197.1234526877355</v>
      </c>
      <c r="AC43" t="n">
        <v>178.3102670277774</v>
      </c>
      <c r="AD43" t="n">
        <v>144070.382072172</v>
      </c>
      <c r="AE43" t="n">
        <v>197123.4526877355</v>
      </c>
      <c r="AF43" t="n">
        <v>7.2028395573702e-06</v>
      </c>
      <c r="AG43" t="n">
        <v>4.16087962962963</v>
      </c>
      <c r="AH43" t="n">
        <v>178310.2670277774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6.9518</v>
      </c>
      <c r="E44" t="n">
        <v>14.38</v>
      </c>
      <c r="F44" t="n">
        <v>11.77</v>
      </c>
      <c r="G44" t="n">
        <v>78.47</v>
      </c>
      <c r="H44" t="n">
        <v>1.17</v>
      </c>
      <c r="I44" t="n">
        <v>9</v>
      </c>
      <c r="J44" t="n">
        <v>174.28</v>
      </c>
      <c r="K44" t="n">
        <v>50.28</v>
      </c>
      <c r="L44" t="n">
        <v>11.5</v>
      </c>
      <c r="M44" t="n">
        <v>7</v>
      </c>
      <c r="N44" t="n">
        <v>32.5</v>
      </c>
      <c r="O44" t="n">
        <v>21728.87</v>
      </c>
      <c r="P44" t="n">
        <v>121.34</v>
      </c>
      <c r="Q44" t="n">
        <v>460.7</v>
      </c>
      <c r="R44" t="n">
        <v>48.32</v>
      </c>
      <c r="S44" t="n">
        <v>32.19</v>
      </c>
      <c r="T44" t="n">
        <v>4157.45</v>
      </c>
      <c r="U44" t="n">
        <v>0.67</v>
      </c>
      <c r="V44" t="n">
        <v>0.76</v>
      </c>
      <c r="W44" t="n">
        <v>1.46</v>
      </c>
      <c r="X44" t="n">
        <v>0.24</v>
      </c>
      <c r="Y44" t="n">
        <v>1</v>
      </c>
      <c r="Z44" t="n">
        <v>10</v>
      </c>
      <c r="AA44" t="n">
        <v>144.128697689061</v>
      </c>
      <c r="AB44" t="n">
        <v>197.2032426874665</v>
      </c>
      <c r="AC44" t="n">
        <v>178.38244198192</v>
      </c>
      <c r="AD44" t="n">
        <v>144128.697689061</v>
      </c>
      <c r="AE44" t="n">
        <v>197203.2426874665</v>
      </c>
      <c r="AF44" t="n">
        <v>7.199318500535738e-06</v>
      </c>
      <c r="AG44" t="n">
        <v>4.16087962962963</v>
      </c>
      <c r="AH44" t="n">
        <v>178382.44198192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6.9536</v>
      </c>
      <c r="E45" t="n">
        <v>14.38</v>
      </c>
      <c r="F45" t="n">
        <v>11.77</v>
      </c>
      <c r="G45" t="n">
        <v>78.44</v>
      </c>
      <c r="H45" t="n">
        <v>1.19</v>
      </c>
      <c r="I45" t="n">
        <v>9</v>
      </c>
      <c r="J45" t="n">
        <v>174.65</v>
      </c>
      <c r="K45" t="n">
        <v>50.28</v>
      </c>
      <c r="L45" t="n">
        <v>11.75</v>
      </c>
      <c r="M45" t="n">
        <v>7</v>
      </c>
      <c r="N45" t="n">
        <v>32.62</v>
      </c>
      <c r="O45" t="n">
        <v>21774.22</v>
      </c>
      <c r="P45" t="n">
        <v>119.09</v>
      </c>
      <c r="Q45" t="n">
        <v>460.69</v>
      </c>
      <c r="R45" t="n">
        <v>48.15</v>
      </c>
      <c r="S45" t="n">
        <v>32.19</v>
      </c>
      <c r="T45" t="n">
        <v>4071.85</v>
      </c>
      <c r="U45" t="n">
        <v>0.67</v>
      </c>
      <c r="V45" t="n">
        <v>0.76</v>
      </c>
      <c r="W45" t="n">
        <v>1.46</v>
      </c>
      <c r="X45" t="n">
        <v>0.23</v>
      </c>
      <c r="Y45" t="n">
        <v>1</v>
      </c>
      <c r="Z45" t="n">
        <v>10</v>
      </c>
      <c r="AA45" t="n">
        <v>143.3305611192468</v>
      </c>
      <c r="AB45" t="n">
        <v>196.1111970213468</v>
      </c>
      <c r="AC45" t="n">
        <v>177.3946196214787</v>
      </c>
      <c r="AD45" t="n">
        <v>143330.5611192468</v>
      </c>
      <c r="AE45" t="n">
        <v>196111.1970213468</v>
      </c>
      <c r="AF45" t="n">
        <v>7.201182589448099e-06</v>
      </c>
      <c r="AG45" t="n">
        <v>4.16087962962963</v>
      </c>
      <c r="AH45" t="n">
        <v>177394.6196214787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6.9581</v>
      </c>
      <c r="E46" t="n">
        <v>14.37</v>
      </c>
      <c r="F46" t="n">
        <v>11.76</v>
      </c>
      <c r="G46" t="n">
        <v>78.38</v>
      </c>
      <c r="H46" t="n">
        <v>1.22</v>
      </c>
      <c r="I46" t="n">
        <v>9</v>
      </c>
      <c r="J46" t="n">
        <v>175.02</v>
      </c>
      <c r="K46" t="n">
        <v>50.28</v>
      </c>
      <c r="L46" t="n">
        <v>12</v>
      </c>
      <c r="M46" t="n">
        <v>7</v>
      </c>
      <c r="N46" t="n">
        <v>32.74</v>
      </c>
      <c r="O46" t="n">
        <v>21819.6</v>
      </c>
      <c r="P46" t="n">
        <v>118.29</v>
      </c>
      <c r="Q46" t="n">
        <v>460.72</v>
      </c>
      <c r="R46" t="n">
        <v>47.81</v>
      </c>
      <c r="S46" t="n">
        <v>32.19</v>
      </c>
      <c r="T46" t="n">
        <v>3903.34</v>
      </c>
      <c r="U46" t="n">
        <v>0.67</v>
      </c>
      <c r="V46" t="n">
        <v>0.76</v>
      </c>
      <c r="W46" t="n">
        <v>1.46</v>
      </c>
      <c r="X46" t="n">
        <v>0.22</v>
      </c>
      <c r="Y46" t="n">
        <v>1</v>
      </c>
      <c r="Z46" t="n">
        <v>10</v>
      </c>
      <c r="AA46" t="n">
        <v>142.9991264222475</v>
      </c>
      <c r="AB46" t="n">
        <v>195.6577134470458</v>
      </c>
      <c r="AC46" t="n">
        <v>176.9844158830407</v>
      </c>
      <c r="AD46" t="n">
        <v>142999.1264222475</v>
      </c>
      <c r="AE46" t="n">
        <v>195657.7134470458</v>
      </c>
      <c r="AF46" t="n">
        <v>7.205842811729007e-06</v>
      </c>
      <c r="AG46" t="n">
        <v>4.157986111111111</v>
      </c>
      <c r="AH46" t="n">
        <v>176984.4158830407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6.9896</v>
      </c>
      <c r="E47" t="n">
        <v>14.31</v>
      </c>
      <c r="F47" t="n">
        <v>11.72</v>
      </c>
      <c r="G47" t="n">
        <v>87.94</v>
      </c>
      <c r="H47" t="n">
        <v>1.24</v>
      </c>
      <c r="I47" t="n">
        <v>8</v>
      </c>
      <c r="J47" t="n">
        <v>175.39</v>
      </c>
      <c r="K47" t="n">
        <v>50.28</v>
      </c>
      <c r="L47" t="n">
        <v>12.25</v>
      </c>
      <c r="M47" t="n">
        <v>6</v>
      </c>
      <c r="N47" t="n">
        <v>32.86</v>
      </c>
      <c r="O47" t="n">
        <v>21865.03</v>
      </c>
      <c r="P47" t="n">
        <v>117.56</v>
      </c>
      <c r="Q47" t="n">
        <v>460.69</v>
      </c>
      <c r="R47" t="n">
        <v>46.71</v>
      </c>
      <c r="S47" t="n">
        <v>32.19</v>
      </c>
      <c r="T47" t="n">
        <v>3355.82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142.4212570193515</v>
      </c>
      <c r="AB47" t="n">
        <v>194.8670470362051</v>
      </c>
      <c r="AC47" t="n">
        <v>176.2692095647431</v>
      </c>
      <c r="AD47" t="n">
        <v>142421.2570193515</v>
      </c>
      <c r="AE47" t="n">
        <v>194867.0470362051</v>
      </c>
      <c r="AF47" t="n">
        <v>7.238464367695358e-06</v>
      </c>
      <c r="AG47" t="n">
        <v>4.140625</v>
      </c>
      <c r="AH47" t="n">
        <v>176269.2095647431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6.9904</v>
      </c>
      <c r="E48" t="n">
        <v>14.31</v>
      </c>
      <c r="F48" t="n">
        <v>11.72</v>
      </c>
      <c r="G48" t="n">
        <v>87.92</v>
      </c>
      <c r="H48" t="n">
        <v>1.26</v>
      </c>
      <c r="I48" t="n">
        <v>8</v>
      </c>
      <c r="J48" t="n">
        <v>175.76</v>
      </c>
      <c r="K48" t="n">
        <v>50.28</v>
      </c>
      <c r="L48" t="n">
        <v>12.5</v>
      </c>
      <c r="M48" t="n">
        <v>6</v>
      </c>
      <c r="N48" t="n">
        <v>32.98</v>
      </c>
      <c r="O48" t="n">
        <v>21910.49</v>
      </c>
      <c r="P48" t="n">
        <v>117.22</v>
      </c>
      <c r="Q48" t="n">
        <v>460.69</v>
      </c>
      <c r="R48" t="n">
        <v>46.56</v>
      </c>
      <c r="S48" t="n">
        <v>32.19</v>
      </c>
      <c r="T48" t="n">
        <v>3284.54</v>
      </c>
      <c r="U48" t="n">
        <v>0.6899999999999999</v>
      </c>
      <c r="V48" t="n">
        <v>0.76</v>
      </c>
      <c r="W48" t="n">
        <v>1.46</v>
      </c>
      <c r="X48" t="n">
        <v>0.19</v>
      </c>
      <c r="Y48" t="n">
        <v>1</v>
      </c>
      <c r="Z48" t="n">
        <v>10</v>
      </c>
      <c r="AA48" t="n">
        <v>142.2969496260717</v>
      </c>
      <c r="AB48" t="n">
        <v>194.6969641766646</v>
      </c>
      <c r="AC48" t="n">
        <v>176.1153591746043</v>
      </c>
      <c r="AD48" t="n">
        <v>142296.9496260717</v>
      </c>
      <c r="AE48" t="n">
        <v>194696.9641766646</v>
      </c>
      <c r="AF48" t="n">
        <v>7.239292851656409e-06</v>
      </c>
      <c r="AG48" t="n">
        <v>4.140625</v>
      </c>
      <c r="AH48" t="n">
        <v>176115.3591746043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6.9904</v>
      </c>
      <c r="E49" t="n">
        <v>14.31</v>
      </c>
      <c r="F49" t="n">
        <v>11.72</v>
      </c>
      <c r="G49" t="n">
        <v>87.92</v>
      </c>
      <c r="H49" t="n">
        <v>1.28</v>
      </c>
      <c r="I49" t="n">
        <v>8</v>
      </c>
      <c r="J49" t="n">
        <v>176.12</v>
      </c>
      <c r="K49" t="n">
        <v>50.28</v>
      </c>
      <c r="L49" t="n">
        <v>12.75</v>
      </c>
      <c r="M49" t="n">
        <v>6</v>
      </c>
      <c r="N49" t="n">
        <v>33.09</v>
      </c>
      <c r="O49" t="n">
        <v>21956</v>
      </c>
      <c r="P49" t="n">
        <v>116.57</v>
      </c>
      <c r="Q49" t="n">
        <v>460.69</v>
      </c>
      <c r="R49" t="n">
        <v>46.76</v>
      </c>
      <c r="S49" t="n">
        <v>32.19</v>
      </c>
      <c r="T49" t="n">
        <v>3380.12</v>
      </c>
      <c r="U49" t="n">
        <v>0.6899999999999999</v>
      </c>
      <c r="V49" t="n">
        <v>0.76</v>
      </c>
      <c r="W49" t="n">
        <v>1.46</v>
      </c>
      <c r="X49" t="n">
        <v>0.19</v>
      </c>
      <c r="Y49" t="n">
        <v>1</v>
      </c>
      <c r="Z49" t="n">
        <v>10</v>
      </c>
      <c r="AA49" t="n">
        <v>142.0720524293751</v>
      </c>
      <c r="AB49" t="n">
        <v>194.3892499103803</v>
      </c>
      <c r="AC49" t="n">
        <v>175.8370127260144</v>
      </c>
      <c r="AD49" t="n">
        <v>142072.0524293751</v>
      </c>
      <c r="AE49" t="n">
        <v>194389.2499103803</v>
      </c>
      <c r="AF49" t="n">
        <v>7.239292851656409e-06</v>
      </c>
      <c r="AG49" t="n">
        <v>4.140625</v>
      </c>
      <c r="AH49" t="n">
        <v>175837.0127260144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6.9846</v>
      </c>
      <c r="E50" t="n">
        <v>14.32</v>
      </c>
      <c r="F50" t="n">
        <v>11.73</v>
      </c>
      <c r="G50" t="n">
        <v>88.01000000000001</v>
      </c>
      <c r="H50" t="n">
        <v>1.31</v>
      </c>
      <c r="I50" t="n">
        <v>8</v>
      </c>
      <c r="J50" t="n">
        <v>176.49</v>
      </c>
      <c r="K50" t="n">
        <v>50.28</v>
      </c>
      <c r="L50" t="n">
        <v>13</v>
      </c>
      <c r="M50" t="n">
        <v>5</v>
      </c>
      <c r="N50" t="n">
        <v>33.21</v>
      </c>
      <c r="O50" t="n">
        <v>22001.54</v>
      </c>
      <c r="P50" t="n">
        <v>115.67</v>
      </c>
      <c r="Q50" t="n">
        <v>460.72</v>
      </c>
      <c r="R50" t="n">
        <v>47.05</v>
      </c>
      <c r="S50" t="n">
        <v>32.19</v>
      </c>
      <c r="T50" t="n">
        <v>3526.83</v>
      </c>
      <c r="U50" t="n">
        <v>0.68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141.8235186158071</v>
      </c>
      <c r="AB50" t="n">
        <v>194.0491949821188</v>
      </c>
      <c r="AC50" t="n">
        <v>175.529412162836</v>
      </c>
      <c r="AD50" t="n">
        <v>141823.5186158071</v>
      </c>
      <c r="AE50" t="n">
        <v>194049.1949821188</v>
      </c>
      <c r="AF50" t="n">
        <v>7.233286342938794e-06</v>
      </c>
      <c r="AG50" t="n">
        <v>4.143518518518518</v>
      </c>
      <c r="AH50" t="n">
        <v>175529.412162836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6.985</v>
      </c>
      <c r="E51" t="n">
        <v>14.32</v>
      </c>
      <c r="F51" t="n">
        <v>11.73</v>
      </c>
      <c r="G51" t="n">
        <v>88.01000000000001</v>
      </c>
      <c r="H51" t="n">
        <v>1.33</v>
      </c>
      <c r="I51" t="n">
        <v>8</v>
      </c>
      <c r="J51" t="n">
        <v>176.86</v>
      </c>
      <c r="K51" t="n">
        <v>50.28</v>
      </c>
      <c r="L51" t="n">
        <v>13.25</v>
      </c>
      <c r="M51" t="n">
        <v>5</v>
      </c>
      <c r="N51" t="n">
        <v>33.33</v>
      </c>
      <c r="O51" t="n">
        <v>22047.13</v>
      </c>
      <c r="P51" t="n">
        <v>114.52</v>
      </c>
      <c r="Q51" t="n">
        <v>460.69</v>
      </c>
      <c r="R51" t="n">
        <v>46.95</v>
      </c>
      <c r="S51" t="n">
        <v>32.19</v>
      </c>
      <c r="T51" t="n">
        <v>3476.1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141.4220131909578</v>
      </c>
      <c r="AB51" t="n">
        <v>193.4998375466711</v>
      </c>
      <c r="AC51" t="n">
        <v>175.0324846299992</v>
      </c>
      <c r="AD51" t="n">
        <v>141422.0131909578</v>
      </c>
      <c r="AE51" t="n">
        <v>193499.8375466711</v>
      </c>
      <c r="AF51" t="n">
        <v>7.23370058491932e-06</v>
      </c>
      <c r="AG51" t="n">
        <v>4.143518518518518</v>
      </c>
      <c r="AH51" t="n">
        <v>175032.4846299992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6.9834</v>
      </c>
      <c r="E52" t="n">
        <v>14.32</v>
      </c>
      <c r="F52" t="n">
        <v>11.74</v>
      </c>
      <c r="G52" t="n">
        <v>88.03</v>
      </c>
      <c r="H52" t="n">
        <v>1.35</v>
      </c>
      <c r="I52" t="n">
        <v>8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113.56</v>
      </c>
      <c r="Q52" t="n">
        <v>460.69</v>
      </c>
      <c r="R52" t="n">
        <v>47.14</v>
      </c>
      <c r="S52" t="n">
        <v>32.19</v>
      </c>
      <c r="T52" t="n">
        <v>3570.86</v>
      </c>
      <c r="U52" t="n">
        <v>0.68</v>
      </c>
      <c r="V52" t="n">
        <v>0.76</v>
      </c>
      <c r="W52" t="n">
        <v>1.46</v>
      </c>
      <c r="X52" t="n">
        <v>0.2</v>
      </c>
      <c r="Y52" t="n">
        <v>1</v>
      </c>
      <c r="Z52" t="n">
        <v>10</v>
      </c>
      <c r="AA52" t="n">
        <v>141.117670599456</v>
      </c>
      <c r="AB52" t="n">
        <v>193.0834225863311</v>
      </c>
      <c r="AC52" t="n">
        <v>174.6558117290318</v>
      </c>
      <c r="AD52" t="n">
        <v>141117.670599456</v>
      </c>
      <c r="AE52" t="n">
        <v>193083.4225863311</v>
      </c>
      <c r="AF52" t="n">
        <v>7.232043616997218e-06</v>
      </c>
      <c r="AG52" t="n">
        <v>4.143518518518518</v>
      </c>
      <c r="AH52" t="n">
        <v>174655.8117290318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7.011</v>
      </c>
      <c r="E53" t="n">
        <v>14.26</v>
      </c>
      <c r="F53" t="n">
        <v>11.71</v>
      </c>
      <c r="G53" t="n">
        <v>100.4</v>
      </c>
      <c r="H53" t="n">
        <v>1.37</v>
      </c>
      <c r="I53" t="n">
        <v>7</v>
      </c>
      <c r="J53" t="n">
        <v>177.6</v>
      </c>
      <c r="K53" t="n">
        <v>50.28</v>
      </c>
      <c r="L53" t="n">
        <v>13.75</v>
      </c>
      <c r="M53" t="n">
        <v>2</v>
      </c>
      <c r="N53" t="n">
        <v>33.57</v>
      </c>
      <c r="O53" t="n">
        <v>22138.42</v>
      </c>
      <c r="P53" t="n">
        <v>113.2</v>
      </c>
      <c r="Q53" t="n">
        <v>460.69</v>
      </c>
      <c r="R53" t="n">
        <v>46.17</v>
      </c>
      <c r="S53" t="n">
        <v>32.19</v>
      </c>
      <c r="T53" t="n">
        <v>3090.49</v>
      </c>
      <c r="U53" t="n">
        <v>0.7</v>
      </c>
      <c r="V53" t="n">
        <v>0.76</v>
      </c>
      <c r="W53" t="n">
        <v>1.46</v>
      </c>
      <c r="X53" t="n">
        <v>0.18</v>
      </c>
      <c r="Y53" t="n">
        <v>1</v>
      </c>
      <c r="Z53" t="n">
        <v>10</v>
      </c>
      <c r="AA53" t="n">
        <v>140.7243155208731</v>
      </c>
      <c r="AB53" t="n">
        <v>192.5452168142129</v>
      </c>
      <c r="AC53" t="n">
        <v>174.1689715604278</v>
      </c>
      <c r="AD53" t="n">
        <v>140724.3155208731</v>
      </c>
      <c r="AE53" t="n">
        <v>192545.2168142129</v>
      </c>
      <c r="AF53" t="n">
        <v>7.260626313653449e-06</v>
      </c>
      <c r="AG53" t="n">
        <v>4.126157407407407</v>
      </c>
      <c r="AH53" t="n">
        <v>174168.9715604279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7.0104</v>
      </c>
      <c r="E54" t="n">
        <v>14.26</v>
      </c>
      <c r="F54" t="n">
        <v>11.71</v>
      </c>
      <c r="G54" t="n">
        <v>100.41</v>
      </c>
      <c r="H54" t="n">
        <v>1.4</v>
      </c>
      <c r="I54" t="n">
        <v>7</v>
      </c>
      <c r="J54" t="n">
        <v>177.97</v>
      </c>
      <c r="K54" t="n">
        <v>50.28</v>
      </c>
      <c r="L54" t="n">
        <v>14</v>
      </c>
      <c r="M54" t="n">
        <v>1</v>
      </c>
      <c r="N54" t="n">
        <v>33.69</v>
      </c>
      <c r="O54" t="n">
        <v>22184.13</v>
      </c>
      <c r="P54" t="n">
        <v>113.69</v>
      </c>
      <c r="Q54" t="n">
        <v>460.71</v>
      </c>
      <c r="R54" t="n">
        <v>46.27</v>
      </c>
      <c r="S54" t="n">
        <v>32.19</v>
      </c>
      <c r="T54" t="n">
        <v>3140.2</v>
      </c>
      <c r="U54" t="n">
        <v>0.7</v>
      </c>
      <c r="V54" t="n">
        <v>0.76</v>
      </c>
      <c r="W54" t="n">
        <v>1.46</v>
      </c>
      <c r="X54" t="n">
        <v>0.18</v>
      </c>
      <c r="Y54" t="n">
        <v>1</v>
      </c>
      <c r="Z54" t="n">
        <v>10</v>
      </c>
      <c r="AA54" t="n">
        <v>140.89821187141</v>
      </c>
      <c r="AB54" t="n">
        <v>192.7831494727829</v>
      </c>
      <c r="AC54" t="n">
        <v>174.3841962600046</v>
      </c>
      <c r="AD54" t="n">
        <v>140898.21187141</v>
      </c>
      <c r="AE54" t="n">
        <v>192783.1494727829</v>
      </c>
      <c r="AF54" t="n">
        <v>7.260004950682661e-06</v>
      </c>
      <c r="AG54" t="n">
        <v>4.126157407407407</v>
      </c>
      <c r="AH54" t="n">
        <v>174384.1962600046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7.0072</v>
      </c>
      <c r="E55" t="n">
        <v>14.27</v>
      </c>
      <c r="F55" t="n">
        <v>11.72</v>
      </c>
      <c r="G55" t="n">
        <v>100.47</v>
      </c>
      <c r="H55" t="n">
        <v>1.42</v>
      </c>
      <c r="I55" t="n">
        <v>7</v>
      </c>
      <c r="J55" t="n">
        <v>178.34</v>
      </c>
      <c r="K55" t="n">
        <v>50.28</v>
      </c>
      <c r="L55" t="n">
        <v>14.25</v>
      </c>
      <c r="M55" t="n">
        <v>1</v>
      </c>
      <c r="N55" t="n">
        <v>33.82</v>
      </c>
      <c r="O55" t="n">
        <v>22229.88</v>
      </c>
      <c r="P55" t="n">
        <v>113.85</v>
      </c>
      <c r="Q55" t="n">
        <v>460.74</v>
      </c>
      <c r="R55" t="n">
        <v>46.5</v>
      </c>
      <c r="S55" t="n">
        <v>32.19</v>
      </c>
      <c r="T55" t="n">
        <v>3259.44</v>
      </c>
      <c r="U55" t="n">
        <v>0.6899999999999999</v>
      </c>
      <c r="V55" t="n">
        <v>0.76</v>
      </c>
      <c r="W55" t="n">
        <v>1.46</v>
      </c>
      <c r="X55" t="n">
        <v>0.19</v>
      </c>
      <c r="Y55" t="n">
        <v>1</v>
      </c>
      <c r="Z55" t="n">
        <v>10</v>
      </c>
      <c r="AA55" t="n">
        <v>140.9943274421082</v>
      </c>
      <c r="AB55" t="n">
        <v>192.9146590369318</v>
      </c>
      <c r="AC55" t="n">
        <v>174.503154735926</v>
      </c>
      <c r="AD55" t="n">
        <v>140994.3274421082</v>
      </c>
      <c r="AE55" t="n">
        <v>192914.6590369318</v>
      </c>
      <c r="AF55" t="n">
        <v>7.256691014838462e-06</v>
      </c>
      <c r="AG55" t="n">
        <v>4.129050925925926</v>
      </c>
      <c r="AH55" t="n">
        <v>174503.154735926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7.0102</v>
      </c>
      <c r="E56" t="n">
        <v>14.26</v>
      </c>
      <c r="F56" t="n">
        <v>11.71</v>
      </c>
      <c r="G56" t="n">
        <v>100.41</v>
      </c>
      <c r="H56" t="n">
        <v>1.44</v>
      </c>
      <c r="I56" t="n">
        <v>7</v>
      </c>
      <c r="J56" t="n">
        <v>178.72</v>
      </c>
      <c r="K56" t="n">
        <v>50.28</v>
      </c>
      <c r="L56" t="n">
        <v>14.5</v>
      </c>
      <c r="M56" t="n">
        <v>0</v>
      </c>
      <c r="N56" t="n">
        <v>33.94</v>
      </c>
      <c r="O56" t="n">
        <v>22275.67</v>
      </c>
      <c r="P56" t="n">
        <v>113.85</v>
      </c>
      <c r="Q56" t="n">
        <v>460.69</v>
      </c>
      <c r="R56" t="n">
        <v>46.25</v>
      </c>
      <c r="S56" t="n">
        <v>32.19</v>
      </c>
      <c r="T56" t="n">
        <v>3130.1</v>
      </c>
      <c r="U56" t="n">
        <v>0.7</v>
      </c>
      <c r="V56" t="n">
        <v>0.76</v>
      </c>
      <c r="W56" t="n">
        <v>1.46</v>
      </c>
      <c r="X56" t="n">
        <v>0.18</v>
      </c>
      <c r="Y56" t="n">
        <v>1</v>
      </c>
      <c r="Z56" t="n">
        <v>10</v>
      </c>
      <c r="AA56" t="n">
        <v>140.9550338751139</v>
      </c>
      <c r="AB56" t="n">
        <v>192.8608958450604</v>
      </c>
      <c r="AC56" t="n">
        <v>174.4545226276296</v>
      </c>
      <c r="AD56" t="n">
        <v>140955.0338751139</v>
      </c>
      <c r="AE56" t="n">
        <v>192860.8958450604</v>
      </c>
      <c r="AF56" t="n">
        <v>7.259797829692399e-06</v>
      </c>
      <c r="AG56" t="n">
        <v>4.126157407407407</v>
      </c>
      <c r="AH56" t="n">
        <v>174454.5226276296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3.535</v>
      </c>
      <c r="E2" t="n">
        <v>28.29</v>
      </c>
      <c r="F2" t="n">
        <v>17.25</v>
      </c>
      <c r="G2" t="n">
        <v>5.42</v>
      </c>
      <c r="H2" t="n">
        <v>0.08</v>
      </c>
      <c r="I2" t="n">
        <v>191</v>
      </c>
      <c r="J2" t="n">
        <v>222.93</v>
      </c>
      <c r="K2" t="n">
        <v>56.94</v>
      </c>
      <c r="L2" t="n">
        <v>1</v>
      </c>
      <c r="M2" t="n">
        <v>189</v>
      </c>
      <c r="N2" t="n">
        <v>49.99</v>
      </c>
      <c r="O2" t="n">
        <v>27728.69</v>
      </c>
      <c r="P2" t="n">
        <v>261.95</v>
      </c>
      <c r="Q2" t="n">
        <v>461.05</v>
      </c>
      <c r="R2" t="n">
        <v>227.33</v>
      </c>
      <c r="S2" t="n">
        <v>32.19</v>
      </c>
      <c r="T2" t="n">
        <v>92752.08</v>
      </c>
      <c r="U2" t="n">
        <v>0.14</v>
      </c>
      <c r="V2" t="n">
        <v>0.52</v>
      </c>
      <c r="W2" t="n">
        <v>1.75</v>
      </c>
      <c r="X2" t="n">
        <v>5.7</v>
      </c>
      <c r="Y2" t="n">
        <v>1</v>
      </c>
      <c r="Z2" t="n">
        <v>10</v>
      </c>
      <c r="AA2" t="n">
        <v>402.9644135504595</v>
      </c>
      <c r="AB2" t="n">
        <v>551.3536881549901</v>
      </c>
      <c r="AC2" t="n">
        <v>498.7332659872385</v>
      </c>
      <c r="AD2" t="n">
        <v>402964.4135504595</v>
      </c>
      <c r="AE2" t="n">
        <v>551353.6881549901</v>
      </c>
      <c r="AF2" t="n">
        <v>3.297999664843618e-06</v>
      </c>
      <c r="AG2" t="n">
        <v>8.185763888888889</v>
      </c>
      <c r="AH2" t="n">
        <v>498733.2659872385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4.1102</v>
      </c>
      <c r="E3" t="n">
        <v>24.33</v>
      </c>
      <c r="F3" t="n">
        <v>15.61</v>
      </c>
      <c r="G3" t="n">
        <v>6.79</v>
      </c>
      <c r="H3" t="n">
        <v>0.1</v>
      </c>
      <c r="I3" t="n">
        <v>138</v>
      </c>
      <c r="J3" t="n">
        <v>223.35</v>
      </c>
      <c r="K3" t="n">
        <v>56.94</v>
      </c>
      <c r="L3" t="n">
        <v>1.25</v>
      </c>
      <c r="M3" t="n">
        <v>136</v>
      </c>
      <c r="N3" t="n">
        <v>50.15</v>
      </c>
      <c r="O3" t="n">
        <v>27780.03</v>
      </c>
      <c r="P3" t="n">
        <v>236.73</v>
      </c>
      <c r="Q3" t="n">
        <v>460.81</v>
      </c>
      <c r="R3" t="n">
        <v>173.5</v>
      </c>
      <c r="S3" t="n">
        <v>32.19</v>
      </c>
      <c r="T3" t="n">
        <v>66101.47</v>
      </c>
      <c r="U3" t="n">
        <v>0.19</v>
      </c>
      <c r="V3" t="n">
        <v>0.57</v>
      </c>
      <c r="W3" t="n">
        <v>1.68</v>
      </c>
      <c r="X3" t="n">
        <v>4.08</v>
      </c>
      <c r="Y3" t="n">
        <v>1</v>
      </c>
      <c r="Z3" t="n">
        <v>10</v>
      </c>
      <c r="AA3" t="n">
        <v>324.9282938243489</v>
      </c>
      <c r="AB3" t="n">
        <v>444.5812264350976</v>
      </c>
      <c r="AC3" t="n">
        <v>402.1510181578013</v>
      </c>
      <c r="AD3" t="n">
        <v>324928.2938243489</v>
      </c>
      <c r="AE3" t="n">
        <v>444581.2264350976</v>
      </c>
      <c r="AF3" t="n">
        <v>3.834635989374891e-06</v>
      </c>
      <c r="AG3" t="n">
        <v>7.039930555555554</v>
      </c>
      <c r="AH3" t="n">
        <v>402151.0181578013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4.5051</v>
      </c>
      <c r="E4" t="n">
        <v>22.2</v>
      </c>
      <c r="F4" t="n">
        <v>14.75</v>
      </c>
      <c r="G4" t="n">
        <v>8.119999999999999</v>
      </c>
      <c r="H4" t="n">
        <v>0.12</v>
      </c>
      <c r="I4" t="n">
        <v>109</v>
      </c>
      <c r="J4" t="n">
        <v>223.76</v>
      </c>
      <c r="K4" t="n">
        <v>56.94</v>
      </c>
      <c r="L4" t="n">
        <v>1.5</v>
      </c>
      <c r="M4" t="n">
        <v>107</v>
      </c>
      <c r="N4" t="n">
        <v>50.32</v>
      </c>
      <c r="O4" t="n">
        <v>27831.42</v>
      </c>
      <c r="P4" t="n">
        <v>223.35</v>
      </c>
      <c r="Q4" t="n">
        <v>460.88</v>
      </c>
      <c r="R4" t="n">
        <v>145.27</v>
      </c>
      <c r="S4" t="n">
        <v>32.19</v>
      </c>
      <c r="T4" t="n">
        <v>52134.14</v>
      </c>
      <c r="U4" t="n">
        <v>0.22</v>
      </c>
      <c r="V4" t="n">
        <v>0.61</v>
      </c>
      <c r="W4" t="n">
        <v>1.63</v>
      </c>
      <c r="X4" t="n">
        <v>3.21</v>
      </c>
      <c r="Y4" t="n">
        <v>1</v>
      </c>
      <c r="Z4" t="n">
        <v>10</v>
      </c>
      <c r="AA4" t="n">
        <v>286.5150288773486</v>
      </c>
      <c r="AB4" t="n">
        <v>392.0225026609665</v>
      </c>
      <c r="AC4" t="n">
        <v>354.6084252140411</v>
      </c>
      <c r="AD4" t="n">
        <v>286515.0288773486</v>
      </c>
      <c r="AE4" t="n">
        <v>392022.5026609665</v>
      </c>
      <c r="AF4" t="n">
        <v>4.20306033665827e-06</v>
      </c>
      <c r="AG4" t="n">
        <v>6.423611111111111</v>
      </c>
      <c r="AH4" t="n">
        <v>354608.4252140411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4.8363</v>
      </c>
      <c r="E5" t="n">
        <v>20.68</v>
      </c>
      <c r="F5" t="n">
        <v>14.11</v>
      </c>
      <c r="G5" t="n">
        <v>9.51</v>
      </c>
      <c r="H5" t="n">
        <v>0.14</v>
      </c>
      <c r="I5" t="n">
        <v>89</v>
      </c>
      <c r="J5" t="n">
        <v>224.18</v>
      </c>
      <c r="K5" t="n">
        <v>56.94</v>
      </c>
      <c r="L5" t="n">
        <v>1.75</v>
      </c>
      <c r="M5" t="n">
        <v>87</v>
      </c>
      <c r="N5" t="n">
        <v>50.49</v>
      </c>
      <c r="O5" t="n">
        <v>27882.87</v>
      </c>
      <c r="P5" t="n">
        <v>213.24</v>
      </c>
      <c r="Q5" t="n">
        <v>460.82</v>
      </c>
      <c r="R5" t="n">
        <v>124.41</v>
      </c>
      <c r="S5" t="n">
        <v>32.19</v>
      </c>
      <c r="T5" t="n">
        <v>41801.8</v>
      </c>
      <c r="U5" t="n">
        <v>0.26</v>
      </c>
      <c r="V5" t="n">
        <v>0.63</v>
      </c>
      <c r="W5" t="n">
        <v>1.59</v>
      </c>
      <c r="X5" t="n">
        <v>2.57</v>
      </c>
      <c r="Y5" t="n">
        <v>1</v>
      </c>
      <c r="Z5" t="n">
        <v>10</v>
      </c>
      <c r="AA5" t="n">
        <v>268.746150053003</v>
      </c>
      <c r="AB5" t="n">
        <v>367.7103387458884</v>
      </c>
      <c r="AC5" t="n">
        <v>332.6165801006817</v>
      </c>
      <c r="AD5" t="n">
        <v>268746.150053003</v>
      </c>
      <c r="AE5" t="n">
        <v>367710.3387458884</v>
      </c>
      <c r="AF5" t="n">
        <v>4.512055383050407e-06</v>
      </c>
      <c r="AG5" t="n">
        <v>5.983796296296297</v>
      </c>
      <c r="AH5" t="n">
        <v>332616.5801006817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5.0671</v>
      </c>
      <c r="E6" t="n">
        <v>19.74</v>
      </c>
      <c r="F6" t="n">
        <v>13.74</v>
      </c>
      <c r="G6" t="n">
        <v>10.85</v>
      </c>
      <c r="H6" t="n">
        <v>0.16</v>
      </c>
      <c r="I6" t="n">
        <v>76</v>
      </c>
      <c r="J6" t="n">
        <v>224.6</v>
      </c>
      <c r="K6" t="n">
        <v>56.94</v>
      </c>
      <c r="L6" t="n">
        <v>2</v>
      </c>
      <c r="M6" t="n">
        <v>74</v>
      </c>
      <c r="N6" t="n">
        <v>50.65</v>
      </c>
      <c r="O6" t="n">
        <v>27934.37</v>
      </c>
      <c r="P6" t="n">
        <v>207.2</v>
      </c>
      <c r="Q6" t="n">
        <v>460.81</v>
      </c>
      <c r="R6" t="n">
        <v>112.06</v>
      </c>
      <c r="S6" t="n">
        <v>32.19</v>
      </c>
      <c r="T6" t="n">
        <v>35692.34</v>
      </c>
      <c r="U6" t="n">
        <v>0.29</v>
      </c>
      <c r="V6" t="n">
        <v>0.65</v>
      </c>
      <c r="W6" t="n">
        <v>1.58</v>
      </c>
      <c r="X6" t="n">
        <v>2.2</v>
      </c>
      <c r="Y6" t="n">
        <v>1</v>
      </c>
      <c r="Z6" t="n">
        <v>10</v>
      </c>
      <c r="AA6" t="n">
        <v>246.188852803724</v>
      </c>
      <c r="AB6" t="n">
        <v>336.8464494915461</v>
      </c>
      <c r="AC6" t="n">
        <v>304.6982971191345</v>
      </c>
      <c r="AD6" t="n">
        <v>246188.852803724</v>
      </c>
      <c r="AE6" t="n">
        <v>336846.4494915461</v>
      </c>
      <c r="AF6" t="n">
        <v>4.727381641224639e-06</v>
      </c>
      <c r="AG6" t="n">
        <v>5.711805555555554</v>
      </c>
      <c r="AH6" t="n">
        <v>304698.2971191345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5.2612</v>
      </c>
      <c r="E7" t="n">
        <v>19.01</v>
      </c>
      <c r="F7" t="n">
        <v>13.45</v>
      </c>
      <c r="G7" t="n">
        <v>12.23</v>
      </c>
      <c r="H7" t="n">
        <v>0.18</v>
      </c>
      <c r="I7" t="n">
        <v>66</v>
      </c>
      <c r="J7" t="n">
        <v>225.01</v>
      </c>
      <c r="K7" t="n">
        <v>56.94</v>
      </c>
      <c r="L7" t="n">
        <v>2.25</v>
      </c>
      <c r="M7" t="n">
        <v>64</v>
      </c>
      <c r="N7" t="n">
        <v>50.82</v>
      </c>
      <c r="O7" t="n">
        <v>27985.94</v>
      </c>
      <c r="P7" t="n">
        <v>202.54</v>
      </c>
      <c r="Q7" t="n">
        <v>460.8</v>
      </c>
      <c r="R7" t="n">
        <v>103.21</v>
      </c>
      <c r="S7" t="n">
        <v>32.19</v>
      </c>
      <c r="T7" t="n">
        <v>31319.46</v>
      </c>
      <c r="U7" t="n">
        <v>0.31</v>
      </c>
      <c r="V7" t="n">
        <v>0.66</v>
      </c>
      <c r="W7" t="n">
        <v>1.55</v>
      </c>
      <c r="X7" t="n">
        <v>1.91</v>
      </c>
      <c r="Y7" t="n">
        <v>1</v>
      </c>
      <c r="Z7" t="n">
        <v>10</v>
      </c>
      <c r="AA7" t="n">
        <v>238.5132957418996</v>
      </c>
      <c r="AB7" t="n">
        <v>326.3444136978844</v>
      </c>
      <c r="AC7" t="n">
        <v>295.1985608819166</v>
      </c>
      <c r="AD7" t="n">
        <v>238513.2957418996</v>
      </c>
      <c r="AE7" t="n">
        <v>326344.4136978844</v>
      </c>
      <c r="AF7" t="n">
        <v>4.908468412072204e-06</v>
      </c>
      <c r="AG7" t="n">
        <v>5.500578703703705</v>
      </c>
      <c r="AH7" t="n">
        <v>295198.5608819167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5.4436</v>
      </c>
      <c r="E8" t="n">
        <v>18.37</v>
      </c>
      <c r="F8" t="n">
        <v>13.16</v>
      </c>
      <c r="G8" t="n">
        <v>13.62</v>
      </c>
      <c r="H8" t="n">
        <v>0.2</v>
      </c>
      <c r="I8" t="n">
        <v>58</v>
      </c>
      <c r="J8" t="n">
        <v>225.43</v>
      </c>
      <c r="K8" t="n">
        <v>56.94</v>
      </c>
      <c r="L8" t="n">
        <v>2.5</v>
      </c>
      <c r="M8" t="n">
        <v>56</v>
      </c>
      <c r="N8" t="n">
        <v>50.99</v>
      </c>
      <c r="O8" t="n">
        <v>28037.57</v>
      </c>
      <c r="P8" t="n">
        <v>197.9</v>
      </c>
      <c r="Q8" t="n">
        <v>460.71</v>
      </c>
      <c r="R8" t="n">
        <v>93.69</v>
      </c>
      <c r="S8" t="n">
        <v>32.19</v>
      </c>
      <c r="T8" t="n">
        <v>26599.34</v>
      </c>
      <c r="U8" t="n">
        <v>0.34</v>
      </c>
      <c r="V8" t="n">
        <v>0.68</v>
      </c>
      <c r="W8" t="n">
        <v>1.53</v>
      </c>
      <c r="X8" t="n">
        <v>1.63</v>
      </c>
      <c r="Y8" t="n">
        <v>1</v>
      </c>
      <c r="Z8" t="n">
        <v>10</v>
      </c>
      <c r="AA8" t="n">
        <v>231.4737637410169</v>
      </c>
      <c r="AB8" t="n">
        <v>316.712615452048</v>
      </c>
      <c r="AC8" t="n">
        <v>286.486007942346</v>
      </c>
      <c r="AD8" t="n">
        <v>231473.7637410169</v>
      </c>
      <c r="AE8" t="n">
        <v>316712.615452048</v>
      </c>
      <c r="AF8" t="n">
        <v>5.078639597041788e-06</v>
      </c>
      <c r="AG8" t="n">
        <v>5.315393518518519</v>
      </c>
      <c r="AH8" t="n">
        <v>286486.007942346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5.5734</v>
      </c>
      <c r="E9" t="n">
        <v>17.94</v>
      </c>
      <c r="F9" t="n">
        <v>13</v>
      </c>
      <c r="G9" t="n">
        <v>15</v>
      </c>
      <c r="H9" t="n">
        <v>0.22</v>
      </c>
      <c r="I9" t="n">
        <v>52</v>
      </c>
      <c r="J9" t="n">
        <v>225.85</v>
      </c>
      <c r="K9" t="n">
        <v>56.94</v>
      </c>
      <c r="L9" t="n">
        <v>2.75</v>
      </c>
      <c r="M9" t="n">
        <v>50</v>
      </c>
      <c r="N9" t="n">
        <v>51.16</v>
      </c>
      <c r="O9" t="n">
        <v>28089.25</v>
      </c>
      <c r="P9" t="n">
        <v>195.03</v>
      </c>
      <c r="Q9" t="n">
        <v>460.78</v>
      </c>
      <c r="R9" t="n">
        <v>88.29000000000001</v>
      </c>
      <c r="S9" t="n">
        <v>32.19</v>
      </c>
      <c r="T9" t="n">
        <v>23927.32</v>
      </c>
      <c r="U9" t="n">
        <v>0.36</v>
      </c>
      <c r="V9" t="n">
        <v>0.6899999999999999</v>
      </c>
      <c r="W9" t="n">
        <v>1.53</v>
      </c>
      <c r="X9" t="n">
        <v>1.46</v>
      </c>
      <c r="Y9" t="n">
        <v>1</v>
      </c>
      <c r="Z9" t="n">
        <v>10</v>
      </c>
      <c r="AA9" t="n">
        <v>214.8320700196263</v>
      </c>
      <c r="AB9" t="n">
        <v>293.9427159227416</v>
      </c>
      <c r="AC9" t="n">
        <v>265.8892356663547</v>
      </c>
      <c r="AD9" t="n">
        <v>214832.0700196263</v>
      </c>
      <c r="AE9" t="n">
        <v>293942.7159227416</v>
      </c>
      <c r="AF9" t="n">
        <v>5.199737293363344e-06</v>
      </c>
      <c r="AG9" t="n">
        <v>5.190972222222222</v>
      </c>
      <c r="AH9" t="n">
        <v>265889.2356663547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5.6594</v>
      </c>
      <c r="E10" t="n">
        <v>17.67</v>
      </c>
      <c r="F10" t="n">
        <v>12.9</v>
      </c>
      <c r="G10" t="n">
        <v>16.13</v>
      </c>
      <c r="H10" t="n">
        <v>0.24</v>
      </c>
      <c r="I10" t="n">
        <v>48</v>
      </c>
      <c r="J10" t="n">
        <v>226.27</v>
      </c>
      <c r="K10" t="n">
        <v>56.94</v>
      </c>
      <c r="L10" t="n">
        <v>3</v>
      </c>
      <c r="M10" t="n">
        <v>46</v>
      </c>
      <c r="N10" t="n">
        <v>51.33</v>
      </c>
      <c r="O10" t="n">
        <v>28140.99</v>
      </c>
      <c r="P10" t="n">
        <v>193.38</v>
      </c>
      <c r="Q10" t="n">
        <v>460.72</v>
      </c>
      <c r="R10" t="n">
        <v>85.16</v>
      </c>
      <c r="S10" t="n">
        <v>32.19</v>
      </c>
      <c r="T10" t="n">
        <v>22383.72</v>
      </c>
      <c r="U10" t="n">
        <v>0.38</v>
      </c>
      <c r="V10" t="n">
        <v>0.6899999999999999</v>
      </c>
      <c r="W10" t="n">
        <v>1.52</v>
      </c>
      <c r="X10" t="n">
        <v>1.37</v>
      </c>
      <c r="Y10" t="n">
        <v>1</v>
      </c>
      <c r="Z10" t="n">
        <v>10</v>
      </c>
      <c r="AA10" t="n">
        <v>212.1956705070893</v>
      </c>
      <c r="AB10" t="n">
        <v>290.3354777999527</v>
      </c>
      <c r="AC10" t="n">
        <v>262.6262672872131</v>
      </c>
      <c r="AD10" t="n">
        <v>212195.6705070894</v>
      </c>
      <c r="AE10" t="n">
        <v>290335.4777999527</v>
      </c>
      <c r="AF10" t="n">
        <v>5.27997151434681e-06</v>
      </c>
      <c r="AG10" t="n">
        <v>5.112847222222222</v>
      </c>
      <c r="AH10" t="n">
        <v>262626.2672872131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5.7518</v>
      </c>
      <c r="E11" t="n">
        <v>17.39</v>
      </c>
      <c r="F11" t="n">
        <v>12.79</v>
      </c>
      <c r="G11" t="n">
        <v>17.45</v>
      </c>
      <c r="H11" t="n">
        <v>0.25</v>
      </c>
      <c r="I11" t="n">
        <v>44</v>
      </c>
      <c r="J11" t="n">
        <v>226.69</v>
      </c>
      <c r="K11" t="n">
        <v>56.94</v>
      </c>
      <c r="L11" t="n">
        <v>3.25</v>
      </c>
      <c r="M11" t="n">
        <v>42</v>
      </c>
      <c r="N11" t="n">
        <v>51.5</v>
      </c>
      <c r="O11" t="n">
        <v>28192.8</v>
      </c>
      <c r="P11" t="n">
        <v>191.38</v>
      </c>
      <c r="Q11" t="n">
        <v>460.77</v>
      </c>
      <c r="R11" t="n">
        <v>81.17</v>
      </c>
      <c r="S11" t="n">
        <v>32.19</v>
      </c>
      <c r="T11" t="n">
        <v>20405.6</v>
      </c>
      <c r="U11" t="n">
        <v>0.4</v>
      </c>
      <c r="V11" t="n">
        <v>0.7</v>
      </c>
      <c r="W11" t="n">
        <v>1.53</v>
      </c>
      <c r="X11" t="n">
        <v>1.26</v>
      </c>
      <c r="Y11" t="n">
        <v>1</v>
      </c>
      <c r="Z11" t="n">
        <v>10</v>
      </c>
      <c r="AA11" t="n">
        <v>209.3499866234706</v>
      </c>
      <c r="AB11" t="n">
        <v>286.4418875676748</v>
      </c>
      <c r="AC11" t="n">
        <v>259.1042758420144</v>
      </c>
      <c r="AD11" t="n">
        <v>209349.9866234706</v>
      </c>
      <c r="AE11" t="n">
        <v>286441.8875676748</v>
      </c>
      <c r="AF11" t="n">
        <v>5.366176654101138e-06</v>
      </c>
      <c r="AG11" t="n">
        <v>5.031828703703704</v>
      </c>
      <c r="AH11" t="n">
        <v>259104.2758420144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5.8658</v>
      </c>
      <c r="E12" t="n">
        <v>17.05</v>
      </c>
      <c r="F12" t="n">
        <v>12.63</v>
      </c>
      <c r="G12" t="n">
        <v>18.95</v>
      </c>
      <c r="H12" t="n">
        <v>0.27</v>
      </c>
      <c r="I12" t="n">
        <v>40</v>
      </c>
      <c r="J12" t="n">
        <v>227.11</v>
      </c>
      <c r="K12" t="n">
        <v>56.94</v>
      </c>
      <c r="L12" t="n">
        <v>3.5</v>
      </c>
      <c r="M12" t="n">
        <v>38</v>
      </c>
      <c r="N12" t="n">
        <v>51.67</v>
      </c>
      <c r="O12" t="n">
        <v>28244.66</v>
      </c>
      <c r="P12" t="n">
        <v>188.52</v>
      </c>
      <c r="Q12" t="n">
        <v>460.71</v>
      </c>
      <c r="R12" t="n">
        <v>76.45999999999999</v>
      </c>
      <c r="S12" t="n">
        <v>32.19</v>
      </c>
      <c r="T12" t="n">
        <v>18070.16</v>
      </c>
      <c r="U12" t="n">
        <v>0.42</v>
      </c>
      <c r="V12" t="n">
        <v>0.71</v>
      </c>
      <c r="W12" t="n">
        <v>1.5</v>
      </c>
      <c r="X12" t="n">
        <v>1.1</v>
      </c>
      <c r="Y12" t="n">
        <v>1</v>
      </c>
      <c r="Z12" t="n">
        <v>10</v>
      </c>
      <c r="AA12" t="n">
        <v>205.5799112323782</v>
      </c>
      <c r="AB12" t="n">
        <v>281.2835040935971</v>
      </c>
      <c r="AC12" t="n">
        <v>254.4382012468643</v>
      </c>
      <c r="AD12" t="n">
        <v>205579.9112323782</v>
      </c>
      <c r="AE12" t="n">
        <v>281283.5040935971</v>
      </c>
      <c r="AF12" t="n">
        <v>5.472533644707128e-06</v>
      </c>
      <c r="AG12" t="n">
        <v>4.933449074074074</v>
      </c>
      <c r="AH12" t="n">
        <v>254438.2012468643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5.9278</v>
      </c>
      <c r="E13" t="n">
        <v>16.87</v>
      </c>
      <c r="F13" t="n">
        <v>12.59</v>
      </c>
      <c r="G13" t="n">
        <v>20.41</v>
      </c>
      <c r="H13" t="n">
        <v>0.29</v>
      </c>
      <c r="I13" t="n">
        <v>37</v>
      </c>
      <c r="J13" t="n">
        <v>227.53</v>
      </c>
      <c r="K13" t="n">
        <v>56.94</v>
      </c>
      <c r="L13" t="n">
        <v>3.75</v>
      </c>
      <c r="M13" t="n">
        <v>35</v>
      </c>
      <c r="N13" t="n">
        <v>51.84</v>
      </c>
      <c r="O13" t="n">
        <v>28296.58</v>
      </c>
      <c r="P13" t="n">
        <v>187.55</v>
      </c>
      <c r="Q13" t="n">
        <v>460.71</v>
      </c>
      <c r="R13" t="n">
        <v>74.61</v>
      </c>
      <c r="S13" t="n">
        <v>32.19</v>
      </c>
      <c r="T13" t="n">
        <v>17164.88</v>
      </c>
      <c r="U13" t="n">
        <v>0.43</v>
      </c>
      <c r="V13" t="n">
        <v>0.71</v>
      </c>
      <c r="W13" t="n">
        <v>1.51</v>
      </c>
      <c r="X13" t="n">
        <v>1.05</v>
      </c>
      <c r="Y13" t="n">
        <v>1</v>
      </c>
      <c r="Z13" t="n">
        <v>10</v>
      </c>
      <c r="AA13" t="n">
        <v>204.0156270815323</v>
      </c>
      <c r="AB13" t="n">
        <v>279.1431815070646</v>
      </c>
      <c r="AC13" t="n">
        <v>252.5021480440282</v>
      </c>
      <c r="AD13" t="n">
        <v>204015.6270815323</v>
      </c>
      <c r="AE13" t="n">
        <v>279143.1815070646</v>
      </c>
      <c r="AF13" t="n">
        <v>5.530376920299859e-06</v>
      </c>
      <c r="AG13" t="n">
        <v>4.881365740740741</v>
      </c>
      <c r="AH13" t="n">
        <v>252502.1480440282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5.9798</v>
      </c>
      <c r="E14" t="n">
        <v>16.72</v>
      </c>
      <c r="F14" t="n">
        <v>12.53</v>
      </c>
      <c r="G14" t="n">
        <v>21.47</v>
      </c>
      <c r="H14" t="n">
        <v>0.31</v>
      </c>
      <c r="I14" t="n">
        <v>35</v>
      </c>
      <c r="J14" t="n">
        <v>227.95</v>
      </c>
      <c r="K14" t="n">
        <v>56.94</v>
      </c>
      <c r="L14" t="n">
        <v>4</v>
      </c>
      <c r="M14" t="n">
        <v>33</v>
      </c>
      <c r="N14" t="n">
        <v>52.01</v>
      </c>
      <c r="O14" t="n">
        <v>28348.56</v>
      </c>
      <c r="P14" t="n">
        <v>186.28</v>
      </c>
      <c r="Q14" t="n">
        <v>460.72</v>
      </c>
      <c r="R14" t="n">
        <v>72.73999999999999</v>
      </c>
      <c r="S14" t="n">
        <v>32.19</v>
      </c>
      <c r="T14" t="n">
        <v>16238.94</v>
      </c>
      <c r="U14" t="n">
        <v>0.44</v>
      </c>
      <c r="V14" t="n">
        <v>0.71</v>
      </c>
      <c r="W14" t="n">
        <v>1.51</v>
      </c>
      <c r="X14" t="n">
        <v>0.99</v>
      </c>
      <c r="Y14" t="n">
        <v>1</v>
      </c>
      <c r="Z14" t="n">
        <v>10</v>
      </c>
      <c r="AA14" t="n">
        <v>202.4903106248405</v>
      </c>
      <c r="AB14" t="n">
        <v>277.0561762388072</v>
      </c>
      <c r="AC14" t="n">
        <v>250.6143236294423</v>
      </c>
      <c r="AD14" t="n">
        <v>202490.3106248405</v>
      </c>
      <c r="AE14" t="n">
        <v>277056.1762388072</v>
      </c>
      <c r="AF14" t="n">
        <v>5.578890635313117e-06</v>
      </c>
      <c r="AG14" t="n">
        <v>4.837962962962963</v>
      </c>
      <c r="AH14" t="n">
        <v>250614.3236294423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6.0415</v>
      </c>
      <c r="E15" t="n">
        <v>16.55</v>
      </c>
      <c r="F15" t="n">
        <v>12.44</v>
      </c>
      <c r="G15" t="n">
        <v>22.62</v>
      </c>
      <c r="H15" t="n">
        <v>0.33</v>
      </c>
      <c r="I15" t="n">
        <v>33</v>
      </c>
      <c r="J15" t="n">
        <v>228.38</v>
      </c>
      <c r="K15" t="n">
        <v>56.94</v>
      </c>
      <c r="L15" t="n">
        <v>4.25</v>
      </c>
      <c r="M15" t="n">
        <v>31</v>
      </c>
      <c r="N15" t="n">
        <v>52.18</v>
      </c>
      <c r="O15" t="n">
        <v>28400.61</v>
      </c>
      <c r="P15" t="n">
        <v>184.89</v>
      </c>
      <c r="Q15" t="n">
        <v>460.69</v>
      </c>
      <c r="R15" t="n">
        <v>70.04000000000001</v>
      </c>
      <c r="S15" t="n">
        <v>32.19</v>
      </c>
      <c r="T15" t="n">
        <v>14896.32</v>
      </c>
      <c r="U15" t="n">
        <v>0.46</v>
      </c>
      <c r="V15" t="n">
        <v>0.72</v>
      </c>
      <c r="W15" t="n">
        <v>1.5</v>
      </c>
      <c r="X15" t="n">
        <v>0.91</v>
      </c>
      <c r="Y15" t="n">
        <v>1</v>
      </c>
      <c r="Z15" t="n">
        <v>10</v>
      </c>
      <c r="AA15" t="n">
        <v>200.7235150779437</v>
      </c>
      <c r="AB15" t="n">
        <v>274.6387686260258</v>
      </c>
      <c r="AC15" t="n">
        <v>248.4276300063711</v>
      </c>
      <c r="AD15" t="n">
        <v>200723.5150779437</v>
      </c>
      <c r="AE15" t="n">
        <v>274638.7686260258</v>
      </c>
      <c r="AF15" t="n">
        <v>5.636454024088464e-06</v>
      </c>
      <c r="AG15" t="n">
        <v>4.788773148148148</v>
      </c>
      <c r="AH15" t="n">
        <v>248427.6300063711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6.0876</v>
      </c>
      <c r="E16" t="n">
        <v>16.43</v>
      </c>
      <c r="F16" t="n">
        <v>12.41</v>
      </c>
      <c r="G16" t="n">
        <v>24.01</v>
      </c>
      <c r="H16" t="n">
        <v>0.35</v>
      </c>
      <c r="I16" t="n">
        <v>31</v>
      </c>
      <c r="J16" t="n">
        <v>228.8</v>
      </c>
      <c r="K16" t="n">
        <v>56.94</v>
      </c>
      <c r="L16" t="n">
        <v>4.5</v>
      </c>
      <c r="M16" t="n">
        <v>29</v>
      </c>
      <c r="N16" t="n">
        <v>52.36</v>
      </c>
      <c r="O16" t="n">
        <v>28452.71</v>
      </c>
      <c r="P16" t="n">
        <v>183.89</v>
      </c>
      <c r="Q16" t="n">
        <v>460.69</v>
      </c>
      <c r="R16" t="n">
        <v>68.72</v>
      </c>
      <c r="S16" t="n">
        <v>32.19</v>
      </c>
      <c r="T16" t="n">
        <v>14248.71</v>
      </c>
      <c r="U16" t="n">
        <v>0.47</v>
      </c>
      <c r="V16" t="n">
        <v>0.72</v>
      </c>
      <c r="W16" t="n">
        <v>1.5</v>
      </c>
      <c r="X16" t="n">
        <v>0.87</v>
      </c>
      <c r="Y16" t="n">
        <v>1</v>
      </c>
      <c r="Z16" t="n">
        <v>10</v>
      </c>
      <c r="AA16" t="n">
        <v>199.5164350020766</v>
      </c>
      <c r="AB16" t="n">
        <v>272.9871884136107</v>
      </c>
      <c r="AC16" t="n">
        <v>246.933674291421</v>
      </c>
      <c r="AD16" t="n">
        <v>199516.4350020766</v>
      </c>
      <c r="AE16" t="n">
        <v>272987.1884136107</v>
      </c>
      <c r="AF16" t="n">
        <v>5.679463298359834e-06</v>
      </c>
      <c r="AG16" t="n">
        <v>4.754050925925926</v>
      </c>
      <c r="AH16" t="n">
        <v>246933.674291421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6.1405</v>
      </c>
      <c r="E17" t="n">
        <v>16.29</v>
      </c>
      <c r="F17" t="n">
        <v>12.35</v>
      </c>
      <c r="G17" t="n">
        <v>25.56</v>
      </c>
      <c r="H17" t="n">
        <v>0.37</v>
      </c>
      <c r="I17" t="n">
        <v>29</v>
      </c>
      <c r="J17" t="n">
        <v>229.22</v>
      </c>
      <c r="K17" t="n">
        <v>56.94</v>
      </c>
      <c r="L17" t="n">
        <v>4.75</v>
      </c>
      <c r="M17" t="n">
        <v>27</v>
      </c>
      <c r="N17" t="n">
        <v>52.53</v>
      </c>
      <c r="O17" t="n">
        <v>28504.87</v>
      </c>
      <c r="P17" t="n">
        <v>182.83</v>
      </c>
      <c r="Q17" t="n">
        <v>460.72</v>
      </c>
      <c r="R17" t="n">
        <v>67.2</v>
      </c>
      <c r="S17" t="n">
        <v>32.19</v>
      </c>
      <c r="T17" t="n">
        <v>13496.13</v>
      </c>
      <c r="U17" t="n">
        <v>0.48</v>
      </c>
      <c r="V17" t="n">
        <v>0.72</v>
      </c>
      <c r="W17" t="n">
        <v>1.49</v>
      </c>
      <c r="X17" t="n">
        <v>0.82</v>
      </c>
      <c r="Y17" t="n">
        <v>1</v>
      </c>
      <c r="Z17" t="n">
        <v>10</v>
      </c>
      <c r="AA17" t="n">
        <v>198.1375159944428</v>
      </c>
      <c r="AB17" t="n">
        <v>271.1004905937539</v>
      </c>
      <c r="AC17" t="n">
        <v>245.2270402634937</v>
      </c>
      <c r="AD17" t="n">
        <v>198137.5159944428</v>
      </c>
      <c r="AE17" t="n">
        <v>271100.4905937539</v>
      </c>
      <c r="AF17" t="n">
        <v>5.728816673825245e-06</v>
      </c>
      <c r="AG17" t="n">
        <v>4.713541666666667</v>
      </c>
      <c r="AH17" t="n">
        <v>245227.0402634937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6.1699</v>
      </c>
      <c r="E18" t="n">
        <v>16.21</v>
      </c>
      <c r="F18" t="n">
        <v>12.32</v>
      </c>
      <c r="G18" t="n">
        <v>26.4</v>
      </c>
      <c r="H18" t="n">
        <v>0.39</v>
      </c>
      <c r="I18" t="n">
        <v>28</v>
      </c>
      <c r="J18" t="n">
        <v>229.65</v>
      </c>
      <c r="K18" t="n">
        <v>56.94</v>
      </c>
      <c r="L18" t="n">
        <v>5</v>
      </c>
      <c r="M18" t="n">
        <v>26</v>
      </c>
      <c r="N18" t="n">
        <v>52.7</v>
      </c>
      <c r="O18" t="n">
        <v>28557.1</v>
      </c>
      <c r="P18" t="n">
        <v>182</v>
      </c>
      <c r="Q18" t="n">
        <v>460.74</v>
      </c>
      <c r="R18" t="n">
        <v>65.84</v>
      </c>
      <c r="S18" t="n">
        <v>32.19</v>
      </c>
      <c r="T18" t="n">
        <v>12824.01</v>
      </c>
      <c r="U18" t="n">
        <v>0.49</v>
      </c>
      <c r="V18" t="n">
        <v>0.73</v>
      </c>
      <c r="W18" t="n">
        <v>1.5</v>
      </c>
      <c r="X18" t="n">
        <v>0.78</v>
      </c>
      <c r="Y18" t="n">
        <v>1</v>
      </c>
      <c r="Z18" t="n">
        <v>10</v>
      </c>
      <c r="AA18" t="n">
        <v>197.293539200641</v>
      </c>
      <c r="AB18" t="n">
        <v>269.9457243108465</v>
      </c>
      <c r="AC18" t="n">
        <v>244.182483253902</v>
      </c>
      <c r="AD18" t="n">
        <v>197293.539200641</v>
      </c>
      <c r="AE18" t="n">
        <v>269945.7243108465</v>
      </c>
      <c r="AF18" t="n">
        <v>5.756245581928894e-06</v>
      </c>
      <c r="AG18" t="n">
        <v>4.690393518518519</v>
      </c>
      <c r="AH18" t="n">
        <v>244182.483253902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6.2237</v>
      </c>
      <c r="E19" t="n">
        <v>16.07</v>
      </c>
      <c r="F19" t="n">
        <v>12.27</v>
      </c>
      <c r="G19" t="n">
        <v>28.31</v>
      </c>
      <c r="H19" t="n">
        <v>0.41</v>
      </c>
      <c r="I19" t="n">
        <v>26</v>
      </c>
      <c r="J19" t="n">
        <v>230.07</v>
      </c>
      <c r="K19" t="n">
        <v>56.94</v>
      </c>
      <c r="L19" t="n">
        <v>5.25</v>
      </c>
      <c r="M19" t="n">
        <v>24</v>
      </c>
      <c r="N19" t="n">
        <v>52.88</v>
      </c>
      <c r="O19" t="n">
        <v>28609.38</v>
      </c>
      <c r="P19" t="n">
        <v>180.84</v>
      </c>
      <c r="Q19" t="n">
        <v>460.73</v>
      </c>
      <c r="R19" t="n">
        <v>64.2</v>
      </c>
      <c r="S19" t="n">
        <v>32.19</v>
      </c>
      <c r="T19" t="n">
        <v>12012.87</v>
      </c>
      <c r="U19" t="n">
        <v>0.5</v>
      </c>
      <c r="V19" t="n">
        <v>0.73</v>
      </c>
      <c r="W19" t="n">
        <v>1.49</v>
      </c>
      <c r="X19" t="n">
        <v>0.73</v>
      </c>
      <c r="Y19" t="n">
        <v>1</v>
      </c>
      <c r="Z19" t="n">
        <v>10</v>
      </c>
      <c r="AA19" t="n">
        <v>195.9187773216679</v>
      </c>
      <c r="AB19" t="n">
        <v>268.0647144578228</v>
      </c>
      <c r="AC19" t="n">
        <v>242.4809943412364</v>
      </c>
      <c r="AD19" t="n">
        <v>195918.7773216679</v>
      </c>
      <c r="AE19" t="n">
        <v>268064.7144578228</v>
      </c>
      <c r="AF19" t="n">
        <v>5.806438617846458e-06</v>
      </c>
      <c r="AG19" t="n">
        <v>4.64988425925926</v>
      </c>
      <c r="AH19" t="n">
        <v>242480.9943412364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6.2555</v>
      </c>
      <c r="E20" t="n">
        <v>15.99</v>
      </c>
      <c r="F20" t="n">
        <v>12.23</v>
      </c>
      <c r="G20" t="n">
        <v>29.35</v>
      </c>
      <c r="H20" t="n">
        <v>0.42</v>
      </c>
      <c r="I20" t="n">
        <v>25</v>
      </c>
      <c r="J20" t="n">
        <v>230.49</v>
      </c>
      <c r="K20" t="n">
        <v>56.94</v>
      </c>
      <c r="L20" t="n">
        <v>5.5</v>
      </c>
      <c r="M20" t="n">
        <v>23</v>
      </c>
      <c r="N20" t="n">
        <v>53.05</v>
      </c>
      <c r="O20" t="n">
        <v>28661.73</v>
      </c>
      <c r="P20" t="n">
        <v>179.87</v>
      </c>
      <c r="Q20" t="n">
        <v>460.74</v>
      </c>
      <c r="R20" t="n">
        <v>63.2</v>
      </c>
      <c r="S20" t="n">
        <v>32.19</v>
      </c>
      <c r="T20" t="n">
        <v>11518.51</v>
      </c>
      <c r="U20" t="n">
        <v>0.51</v>
      </c>
      <c r="V20" t="n">
        <v>0.73</v>
      </c>
      <c r="W20" t="n">
        <v>1.48</v>
      </c>
      <c r="X20" t="n">
        <v>0.6899999999999999</v>
      </c>
      <c r="Y20" t="n">
        <v>1</v>
      </c>
      <c r="Z20" t="n">
        <v>10</v>
      </c>
      <c r="AA20" t="n">
        <v>194.9870808918394</v>
      </c>
      <c r="AB20" t="n">
        <v>266.7899262989866</v>
      </c>
      <c r="AC20" t="n">
        <v>241.3278701751026</v>
      </c>
      <c r="AD20" t="n">
        <v>194987.0808918394</v>
      </c>
      <c r="AE20" t="n">
        <v>266789.9262989866</v>
      </c>
      <c r="AF20" t="n">
        <v>5.83610662048918e-06</v>
      </c>
      <c r="AG20" t="n">
        <v>4.626736111111112</v>
      </c>
      <c r="AH20" t="n">
        <v>241327.8701751026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6.2878</v>
      </c>
      <c r="E21" t="n">
        <v>15.9</v>
      </c>
      <c r="F21" t="n">
        <v>12.19</v>
      </c>
      <c r="G21" t="n">
        <v>30.47</v>
      </c>
      <c r="H21" t="n">
        <v>0.44</v>
      </c>
      <c r="I21" t="n">
        <v>24</v>
      </c>
      <c r="J21" t="n">
        <v>230.92</v>
      </c>
      <c r="K21" t="n">
        <v>56.94</v>
      </c>
      <c r="L21" t="n">
        <v>5.75</v>
      </c>
      <c r="M21" t="n">
        <v>22</v>
      </c>
      <c r="N21" t="n">
        <v>53.23</v>
      </c>
      <c r="O21" t="n">
        <v>28714.14</v>
      </c>
      <c r="P21" t="n">
        <v>179.3</v>
      </c>
      <c r="Q21" t="n">
        <v>460.69</v>
      </c>
      <c r="R21" t="n">
        <v>61.82</v>
      </c>
      <c r="S21" t="n">
        <v>32.19</v>
      </c>
      <c r="T21" t="n">
        <v>10831.03</v>
      </c>
      <c r="U21" t="n">
        <v>0.52</v>
      </c>
      <c r="V21" t="n">
        <v>0.73</v>
      </c>
      <c r="W21" t="n">
        <v>1.49</v>
      </c>
      <c r="X21" t="n">
        <v>0.66</v>
      </c>
      <c r="Y21" t="n">
        <v>1</v>
      </c>
      <c r="Z21" t="n">
        <v>10</v>
      </c>
      <c r="AA21" t="n">
        <v>181.8954207001525</v>
      </c>
      <c r="AB21" t="n">
        <v>248.8773392614442</v>
      </c>
      <c r="AC21" t="n">
        <v>225.1248353039437</v>
      </c>
      <c r="AD21" t="n">
        <v>181895.4207001525</v>
      </c>
      <c r="AE21" t="n">
        <v>248877.3392614442</v>
      </c>
      <c r="AF21" t="n">
        <v>5.866241101160878e-06</v>
      </c>
      <c r="AG21" t="n">
        <v>4.600694444444445</v>
      </c>
      <c r="AH21" t="n">
        <v>225124.8353039437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6.3119</v>
      </c>
      <c r="E22" t="n">
        <v>15.84</v>
      </c>
      <c r="F22" t="n">
        <v>12.17</v>
      </c>
      <c r="G22" t="n">
        <v>31.76</v>
      </c>
      <c r="H22" t="n">
        <v>0.46</v>
      </c>
      <c r="I22" t="n">
        <v>23</v>
      </c>
      <c r="J22" t="n">
        <v>231.34</v>
      </c>
      <c r="K22" t="n">
        <v>56.94</v>
      </c>
      <c r="L22" t="n">
        <v>6</v>
      </c>
      <c r="M22" t="n">
        <v>21</v>
      </c>
      <c r="N22" t="n">
        <v>53.4</v>
      </c>
      <c r="O22" t="n">
        <v>28766.61</v>
      </c>
      <c r="P22" t="n">
        <v>178.69</v>
      </c>
      <c r="Q22" t="n">
        <v>460.7</v>
      </c>
      <c r="R22" t="n">
        <v>61.29</v>
      </c>
      <c r="S22" t="n">
        <v>32.19</v>
      </c>
      <c r="T22" t="n">
        <v>10574.76</v>
      </c>
      <c r="U22" t="n">
        <v>0.53</v>
      </c>
      <c r="V22" t="n">
        <v>0.73</v>
      </c>
      <c r="W22" t="n">
        <v>1.49</v>
      </c>
      <c r="X22" t="n">
        <v>0.64</v>
      </c>
      <c r="Y22" t="n">
        <v>1</v>
      </c>
      <c r="Z22" t="n">
        <v>10</v>
      </c>
      <c r="AA22" t="n">
        <v>181.2699471098346</v>
      </c>
      <c r="AB22" t="n">
        <v>248.0215387012244</v>
      </c>
      <c r="AC22" t="n">
        <v>224.3507111480675</v>
      </c>
      <c r="AD22" t="n">
        <v>181269.9471098346</v>
      </c>
      <c r="AE22" t="n">
        <v>248021.5387012244</v>
      </c>
      <c r="AF22" t="n">
        <v>5.888725342157407e-06</v>
      </c>
      <c r="AG22" t="n">
        <v>4.583333333333333</v>
      </c>
      <c r="AH22" t="n">
        <v>224350.7111480675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6.342</v>
      </c>
      <c r="E23" t="n">
        <v>15.77</v>
      </c>
      <c r="F23" t="n">
        <v>12.14</v>
      </c>
      <c r="G23" t="n">
        <v>33.11</v>
      </c>
      <c r="H23" t="n">
        <v>0.48</v>
      </c>
      <c r="I23" t="n">
        <v>22</v>
      </c>
      <c r="J23" t="n">
        <v>231.77</v>
      </c>
      <c r="K23" t="n">
        <v>56.94</v>
      </c>
      <c r="L23" t="n">
        <v>6.25</v>
      </c>
      <c r="M23" t="n">
        <v>20</v>
      </c>
      <c r="N23" t="n">
        <v>53.58</v>
      </c>
      <c r="O23" t="n">
        <v>28819.14</v>
      </c>
      <c r="P23" t="n">
        <v>177.57</v>
      </c>
      <c r="Q23" t="n">
        <v>460.7</v>
      </c>
      <c r="R23" t="n">
        <v>60.07</v>
      </c>
      <c r="S23" t="n">
        <v>32.19</v>
      </c>
      <c r="T23" t="n">
        <v>9966.389999999999</v>
      </c>
      <c r="U23" t="n">
        <v>0.54</v>
      </c>
      <c r="V23" t="n">
        <v>0.74</v>
      </c>
      <c r="W23" t="n">
        <v>1.49</v>
      </c>
      <c r="X23" t="n">
        <v>0.61</v>
      </c>
      <c r="Y23" t="n">
        <v>1</v>
      </c>
      <c r="Z23" t="n">
        <v>10</v>
      </c>
      <c r="AA23" t="n">
        <v>180.3492336352971</v>
      </c>
      <c r="AB23" t="n">
        <v>246.761777906351</v>
      </c>
      <c r="AC23" t="n">
        <v>223.211180155371</v>
      </c>
      <c r="AD23" t="n">
        <v>180349.233635297</v>
      </c>
      <c r="AE23" t="n">
        <v>246761.777906351</v>
      </c>
      <c r="AF23" t="n">
        <v>5.916807319501619e-06</v>
      </c>
      <c r="AG23" t="n">
        <v>4.563078703703703</v>
      </c>
      <c r="AH23" t="n">
        <v>223211.180155371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6.3726</v>
      </c>
      <c r="E24" t="n">
        <v>15.69</v>
      </c>
      <c r="F24" t="n">
        <v>12.11</v>
      </c>
      <c r="G24" t="n">
        <v>34.6</v>
      </c>
      <c r="H24" t="n">
        <v>0.5</v>
      </c>
      <c r="I24" t="n">
        <v>21</v>
      </c>
      <c r="J24" t="n">
        <v>232.2</v>
      </c>
      <c r="K24" t="n">
        <v>56.94</v>
      </c>
      <c r="L24" t="n">
        <v>6.5</v>
      </c>
      <c r="M24" t="n">
        <v>19</v>
      </c>
      <c r="N24" t="n">
        <v>53.75</v>
      </c>
      <c r="O24" t="n">
        <v>28871.74</v>
      </c>
      <c r="P24" t="n">
        <v>177.02</v>
      </c>
      <c r="Q24" t="n">
        <v>460.77</v>
      </c>
      <c r="R24" t="n">
        <v>59.31</v>
      </c>
      <c r="S24" t="n">
        <v>32.19</v>
      </c>
      <c r="T24" t="n">
        <v>9592.65</v>
      </c>
      <c r="U24" t="n">
        <v>0.54</v>
      </c>
      <c r="V24" t="n">
        <v>0.74</v>
      </c>
      <c r="W24" t="n">
        <v>1.48</v>
      </c>
      <c r="X24" t="n">
        <v>0.58</v>
      </c>
      <c r="Y24" t="n">
        <v>1</v>
      </c>
      <c r="Z24" t="n">
        <v>10</v>
      </c>
      <c r="AA24" t="n">
        <v>179.6464895825083</v>
      </c>
      <c r="AB24" t="n">
        <v>245.8002524904464</v>
      </c>
      <c r="AC24" t="n">
        <v>222.3414213756506</v>
      </c>
      <c r="AD24" t="n">
        <v>179646.4895825083</v>
      </c>
      <c r="AE24" t="n">
        <v>245800.2524904464</v>
      </c>
      <c r="AF24" t="n">
        <v>5.945355774874807e-06</v>
      </c>
      <c r="AG24" t="n">
        <v>4.539930555555555</v>
      </c>
      <c r="AH24" t="n">
        <v>222341.4213756507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6.4091</v>
      </c>
      <c r="E25" t="n">
        <v>15.6</v>
      </c>
      <c r="F25" t="n">
        <v>12.06</v>
      </c>
      <c r="G25" t="n">
        <v>36.19</v>
      </c>
      <c r="H25" t="n">
        <v>0.52</v>
      </c>
      <c r="I25" t="n">
        <v>20</v>
      </c>
      <c r="J25" t="n">
        <v>232.62</v>
      </c>
      <c r="K25" t="n">
        <v>56.94</v>
      </c>
      <c r="L25" t="n">
        <v>6.75</v>
      </c>
      <c r="M25" t="n">
        <v>18</v>
      </c>
      <c r="N25" t="n">
        <v>53.93</v>
      </c>
      <c r="O25" t="n">
        <v>28924.39</v>
      </c>
      <c r="P25" t="n">
        <v>176.24</v>
      </c>
      <c r="Q25" t="n">
        <v>460.69</v>
      </c>
      <c r="R25" t="n">
        <v>57.84</v>
      </c>
      <c r="S25" t="n">
        <v>32.19</v>
      </c>
      <c r="T25" t="n">
        <v>8864.23</v>
      </c>
      <c r="U25" t="n">
        <v>0.5600000000000001</v>
      </c>
      <c r="V25" t="n">
        <v>0.74</v>
      </c>
      <c r="W25" t="n">
        <v>1.48</v>
      </c>
      <c r="X25" t="n">
        <v>0.53</v>
      </c>
      <c r="Y25" t="n">
        <v>1</v>
      </c>
      <c r="Z25" t="n">
        <v>10</v>
      </c>
      <c r="AA25" t="n">
        <v>178.7433074708423</v>
      </c>
      <c r="AB25" t="n">
        <v>244.5644788796829</v>
      </c>
      <c r="AC25" t="n">
        <v>221.2235882638788</v>
      </c>
      <c r="AD25" t="n">
        <v>178743.3074708423</v>
      </c>
      <c r="AE25" t="n">
        <v>244564.4788796829</v>
      </c>
      <c r="AF25" t="n">
        <v>5.979408670989882e-06</v>
      </c>
      <c r="AG25" t="n">
        <v>4.513888888888888</v>
      </c>
      <c r="AH25" t="n">
        <v>221223.5882638788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6.4308</v>
      </c>
      <c r="E26" t="n">
        <v>15.55</v>
      </c>
      <c r="F26" t="n">
        <v>12.06</v>
      </c>
      <c r="G26" t="n">
        <v>38.07</v>
      </c>
      <c r="H26" t="n">
        <v>0.53</v>
      </c>
      <c r="I26" t="n">
        <v>19</v>
      </c>
      <c r="J26" t="n">
        <v>233.05</v>
      </c>
      <c r="K26" t="n">
        <v>56.94</v>
      </c>
      <c r="L26" t="n">
        <v>7</v>
      </c>
      <c r="M26" t="n">
        <v>17</v>
      </c>
      <c r="N26" t="n">
        <v>54.11</v>
      </c>
      <c r="O26" t="n">
        <v>28977.11</v>
      </c>
      <c r="P26" t="n">
        <v>175.46</v>
      </c>
      <c r="Q26" t="n">
        <v>460.69</v>
      </c>
      <c r="R26" t="n">
        <v>57.51</v>
      </c>
      <c r="S26" t="n">
        <v>32.19</v>
      </c>
      <c r="T26" t="n">
        <v>8703.379999999999</v>
      </c>
      <c r="U26" t="n">
        <v>0.5600000000000001</v>
      </c>
      <c r="V26" t="n">
        <v>0.74</v>
      </c>
      <c r="W26" t="n">
        <v>1.48</v>
      </c>
      <c r="X26" t="n">
        <v>0.52</v>
      </c>
      <c r="Y26" t="n">
        <v>1</v>
      </c>
      <c r="Z26" t="n">
        <v>10</v>
      </c>
      <c r="AA26" t="n">
        <v>177.9778063021643</v>
      </c>
      <c r="AB26" t="n">
        <v>243.5170864091702</v>
      </c>
      <c r="AC26" t="n">
        <v>220.2761574607269</v>
      </c>
      <c r="AD26" t="n">
        <v>177977.8063021643</v>
      </c>
      <c r="AE26" t="n">
        <v>243517.0864091702</v>
      </c>
      <c r="AF26" t="n">
        <v>5.999653817447338e-06</v>
      </c>
      <c r="AG26" t="n">
        <v>4.499421296296297</v>
      </c>
      <c r="AH26" t="n">
        <v>220276.1574607269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6.4301</v>
      </c>
      <c r="E27" t="n">
        <v>15.55</v>
      </c>
      <c r="F27" t="n">
        <v>12.06</v>
      </c>
      <c r="G27" t="n">
        <v>38.08</v>
      </c>
      <c r="H27" t="n">
        <v>0.55</v>
      </c>
      <c r="I27" t="n">
        <v>19</v>
      </c>
      <c r="J27" t="n">
        <v>233.48</v>
      </c>
      <c r="K27" t="n">
        <v>56.94</v>
      </c>
      <c r="L27" t="n">
        <v>7.25</v>
      </c>
      <c r="M27" t="n">
        <v>17</v>
      </c>
      <c r="N27" t="n">
        <v>54.29</v>
      </c>
      <c r="O27" t="n">
        <v>29029.89</v>
      </c>
      <c r="P27" t="n">
        <v>175.17</v>
      </c>
      <c r="Q27" t="n">
        <v>460.69</v>
      </c>
      <c r="R27" t="n">
        <v>57.52</v>
      </c>
      <c r="S27" t="n">
        <v>32.19</v>
      </c>
      <c r="T27" t="n">
        <v>8706.030000000001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177.8783879799965</v>
      </c>
      <c r="AB27" t="n">
        <v>243.3810578747534</v>
      </c>
      <c r="AC27" t="n">
        <v>220.1531112987176</v>
      </c>
      <c r="AD27" t="n">
        <v>177878.3879799965</v>
      </c>
      <c r="AE27" t="n">
        <v>243381.0578747534</v>
      </c>
      <c r="AF27" t="n">
        <v>5.999000748206775e-06</v>
      </c>
      <c r="AG27" t="n">
        <v>4.499421296296297</v>
      </c>
      <c r="AH27" t="n">
        <v>220153.1112987176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6.4613</v>
      </c>
      <c r="E28" t="n">
        <v>15.48</v>
      </c>
      <c r="F28" t="n">
        <v>12.03</v>
      </c>
      <c r="G28" t="n">
        <v>40.09</v>
      </c>
      <c r="H28" t="n">
        <v>0.57</v>
      </c>
      <c r="I28" t="n">
        <v>18</v>
      </c>
      <c r="J28" t="n">
        <v>233.91</v>
      </c>
      <c r="K28" t="n">
        <v>56.94</v>
      </c>
      <c r="L28" t="n">
        <v>7.5</v>
      </c>
      <c r="M28" t="n">
        <v>16</v>
      </c>
      <c r="N28" t="n">
        <v>54.46</v>
      </c>
      <c r="O28" t="n">
        <v>29082.74</v>
      </c>
      <c r="P28" t="n">
        <v>174.64</v>
      </c>
      <c r="Q28" t="n">
        <v>460.69</v>
      </c>
      <c r="R28" t="n">
        <v>56.52</v>
      </c>
      <c r="S28" t="n">
        <v>32.19</v>
      </c>
      <c r="T28" t="n">
        <v>8212.33</v>
      </c>
      <c r="U28" t="n">
        <v>0.57</v>
      </c>
      <c r="V28" t="n">
        <v>0.74</v>
      </c>
      <c r="W28" t="n">
        <v>1.48</v>
      </c>
      <c r="X28" t="n">
        <v>0.49</v>
      </c>
      <c r="Y28" t="n">
        <v>1</v>
      </c>
      <c r="Z28" t="n">
        <v>10</v>
      </c>
      <c r="AA28" t="n">
        <v>177.195437532351</v>
      </c>
      <c r="AB28" t="n">
        <v>242.446614942638</v>
      </c>
      <c r="AC28" t="n">
        <v>219.3078502885441</v>
      </c>
      <c r="AD28" t="n">
        <v>177195.437532351</v>
      </c>
      <c r="AE28" t="n">
        <v>242446.614942638</v>
      </c>
      <c r="AF28" t="n">
        <v>6.028108977214729e-06</v>
      </c>
      <c r="AG28" t="n">
        <v>4.479166666666667</v>
      </c>
      <c r="AH28" t="n">
        <v>219307.8502885441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6.4623</v>
      </c>
      <c r="E29" t="n">
        <v>15.47</v>
      </c>
      <c r="F29" t="n">
        <v>12.02</v>
      </c>
      <c r="G29" t="n">
        <v>40.08</v>
      </c>
      <c r="H29" t="n">
        <v>0.59</v>
      </c>
      <c r="I29" t="n">
        <v>18</v>
      </c>
      <c r="J29" t="n">
        <v>234.34</v>
      </c>
      <c r="K29" t="n">
        <v>56.94</v>
      </c>
      <c r="L29" t="n">
        <v>7.75</v>
      </c>
      <c r="M29" t="n">
        <v>16</v>
      </c>
      <c r="N29" t="n">
        <v>54.64</v>
      </c>
      <c r="O29" t="n">
        <v>29135.65</v>
      </c>
      <c r="P29" t="n">
        <v>173.81</v>
      </c>
      <c r="Q29" t="n">
        <v>460.7</v>
      </c>
      <c r="R29" t="n">
        <v>56.51</v>
      </c>
      <c r="S29" t="n">
        <v>32.19</v>
      </c>
      <c r="T29" t="n">
        <v>8207.299999999999</v>
      </c>
      <c r="U29" t="n">
        <v>0.57</v>
      </c>
      <c r="V29" t="n">
        <v>0.74</v>
      </c>
      <c r="W29" t="n">
        <v>1.47</v>
      </c>
      <c r="X29" t="n">
        <v>0.49</v>
      </c>
      <c r="Y29" t="n">
        <v>1</v>
      </c>
      <c r="Z29" t="n">
        <v>10</v>
      </c>
      <c r="AA29" t="n">
        <v>176.8523827027661</v>
      </c>
      <c r="AB29" t="n">
        <v>241.9772321902892</v>
      </c>
      <c r="AC29" t="n">
        <v>218.8832647672966</v>
      </c>
      <c r="AD29" t="n">
        <v>176852.3827027661</v>
      </c>
      <c r="AE29" t="n">
        <v>241977.2321902892</v>
      </c>
      <c r="AF29" t="n">
        <v>6.029041933272677e-06</v>
      </c>
      <c r="AG29" t="n">
        <v>4.476273148148148</v>
      </c>
      <c r="AH29" t="n">
        <v>218883.2647672966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6.5021</v>
      </c>
      <c r="E30" t="n">
        <v>15.38</v>
      </c>
      <c r="F30" t="n">
        <v>11.97</v>
      </c>
      <c r="G30" t="n">
        <v>42.26</v>
      </c>
      <c r="H30" t="n">
        <v>0.61</v>
      </c>
      <c r="I30" t="n">
        <v>17</v>
      </c>
      <c r="J30" t="n">
        <v>234.77</v>
      </c>
      <c r="K30" t="n">
        <v>56.94</v>
      </c>
      <c r="L30" t="n">
        <v>8</v>
      </c>
      <c r="M30" t="n">
        <v>15</v>
      </c>
      <c r="N30" t="n">
        <v>54.82</v>
      </c>
      <c r="O30" t="n">
        <v>29188.62</v>
      </c>
      <c r="P30" t="n">
        <v>173.12</v>
      </c>
      <c r="Q30" t="n">
        <v>460.69</v>
      </c>
      <c r="R30" t="n">
        <v>54.85</v>
      </c>
      <c r="S30" t="n">
        <v>32.19</v>
      </c>
      <c r="T30" t="n">
        <v>7380.22</v>
      </c>
      <c r="U30" t="n">
        <v>0.59</v>
      </c>
      <c r="V30" t="n">
        <v>0.75</v>
      </c>
      <c r="W30" t="n">
        <v>1.47</v>
      </c>
      <c r="X30" t="n">
        <v>0.44</v>
      </c>
      <c r="Y30" t="n">
        <v>1</v>
      </c>
      <c r="Z30" t="n">
        <v>10</v>
      </c>
      <c r="AA30" t="n">
        <v>175.9658427600891</v>
      </c>
      <c r="AB30" t="n">
        <v>240.7642291293374</v>
      </c>
      <c r="AC30" t="n">
        <v>217.786029016021</v>
      </c>
      <c r="AD30" t="n">
        <v>175965.8427600891</v>
      </c>
      <c r="AE30" t="n">
        <v>240764.2291293374</v>
      </c>
      <c r="AF30" t="n">
        <v>6.06617358437898e-06</v>
      </c>
      <c r="AG30" t="n">
        <v>4.450231481481482</v>
      </c>
      <c r="AH30" t="n">
        <v>217786.0290160211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6.5189</v>
      </c>
      <c r="E31" t="n">
        <v>15.34</v>
      </c>
      <c r="F31" t="n">
        <v>11.98</v>
      </c>
      <c r="G31" t="n">
        <v>44.91</v>
      </c>
      <c r="H31" t="n">
        <v>0.62</v>
      </c>
      <c r="I31" t="n">
        <v>16</v>
      </c>
      <c r="J31" t="n">
        <v>235.2</v>
      </c>
      <c r="K31" t="n">
        <v>56.94</v>
      </c>
      <c r="L31" t="n">
        <v>8.25</v>
      </c>
      <c r="M31" t="n">
        <v>14</v>
      </c>
      <c r="N31" t="n">
        <v>55</v>
      </c>
      <c r="O31" t="n">
        <v>29241.66</v>
      </c>
      <c r="P31" t="n">
        <v>172.61</v>
      </c>
      <c r="Q31" t="n">
        <v>460.7</v>
      </c>
      <c r="R31" t="n">
        <v>54.87</v>
      </c>
      <c r="S31" t="n">
        <v>32.19</v>
      </c>
      <c r="T31" t="n">
        <v>7397.69</v>
      </c>
      <c r="U31" t="n">
        <v>0.59</v>
      </c>
      <c r="V31" t="n">
        <v>0.75</v>
      </c>
      <c r="W31" t="n">
        <v>1.48</v>
      </c>
      <c r="X31" t="n">
        <v>0.44</v>
      </c>
      <c r="Y31" t="n">
        <v>1</v>
      </c>
      <c r="Z31" t="n">
        <v>10</v>
      </c>
      <c r="AA31" t="n">
        <v>175.5716706232407</v>
      </c>
      <c r="AB31" t="n">
        <v>240.2249054220542</v>
      </c>
      <c r="AC31" t="n">
        <v>217.2981776064152</v>
      </c>
      <c r="AD31" t="n">
        <v>175571.6706232407</v>
      </c>
      <c r="AE31" t="n">
        <v>240224.9054220542</v>
      </c>
      <c r="AF31" t="n">
        <v>6.081847246152493e-06</v>
      </c>
      <c r="AG31" t="n">
        <v>4.438657407407407</v>
      </c>
      <c r="AH31" t="n">
        <v>217298.1776064152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6.5219</v>
      </c>
      <c r="E32" t="n">
        <v>15.33</v>
      </c>
      <c r="F32" t="n">
        <v>11.97</v>
      </c>
      <c r="G32" t="n">
        <v>44.89</v>
      </c>
      <c r="H32" t="n">
        <v>0.64</v>
      </c>
      <c r="I32" t="n">
        <v>16</v>
      </c>
      <c r="J32" t="n">
        <v>235.63</v>
      </c>
      <c r="K32" t="n">
        <v>56.94</v>
      </c>
      <c r="L32" t="n">
        <v>8.5</v>
      </c>
      <c r="M32" t="n">
        <v>14</v>
      </c>
      <c r="N32" t="n">
        <v>55.18</v>
      </c>
      <c r="O32" t="n">
        <v>29294.76</v>
      </c>
      <c r="P32" t="n">
        <v>172.25</v>
      </c>
      <c r="Q32" t="n">
        <v>460.72</v>
      </c>
      <c r="R32" t="n">
        <v>54.56</v>
      </c>
      <c r="S32" t="n">
        <v>32.19</v>
      </c>
      <c r="T32" t="n">
        <v>7243.74</v>
      </c>
      <c r="U32" t="n">
        <v>0.59</v>
      </c>
      <c r="V32" t="n">
        <v>0.75</v>
      </c>
      <c r="W32" t="n">
        <v>1.48</v>
      </c>
      <c r="X32" t="n">
        <v>0.44</v>
      </c>
      <c r="Y32" t="n">
        <v>1</v>
      </c>
      <c r="Z32" t="n">
        <v>10</v>
      </c>
      <c r="AA32" t="n">
        <v>175.3798154374431</v>
      </c>
      <c r="AB32" t="n">
        <v>239.9624006927927</v>
      </c>
      <c r="AC32" t="n">
        <v>217.0607259600866</v>
      </c>
      <c r="AD32" t="n">
        <v>175379.8154374431</v>
      </c>
      <c r="AE32" t="n">
        <v>239962.4006927927</v>
      </c>
      <c r="AF32" t="n">
        <v>6.084646114326334e-06</v>
      </c>
      <c r="AG32" t="n">
        <v>4.435763888888889</v>
      </c>
      <c r="AH32" t="n">
        <v>217060.7259600866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6.5266</v>
      </c>
      <c r="E33" t="n">
        <v>15.32</v>
      </c>
      <c r="F33" t="n">
        <v>11.96</v>
      </c>
      <c r="G33" t="n">
        <v>44.85</v>
      </c>
      <c r="H33" t="n">
        <v>0.66</v>
      </c>
      <c r="I33" t="n">
        <v>16</v>
      </c>
      <c r="J33" t="n">
        <v>236.06</v>
      </c>
      <c r="K33" t="n">
        <v>56.94</v>
      </c>
      <c r="L33" t="n">
        <v>8.75</v>
      </c>
      <c r="M33" t="n">
        <v>14</v>
      </c>
      <c r="N33" t="n">
        <v>55.36</v>
      </c>
      <c r="O33" t="n">
        <v>29347.92</v>
      </c>
      <c r="P33" t="n">
        <v>171.79</v>
      </c>
      <c r="Q33" t="n">
        <v>460.72</v>
      </c>
      <c r="R33" t="n">
        <v>54.39</v>
      </c>
      <c r="S33" t="n">
        <v>32.19</v>
      </c>
      <c r="T33" t="n">
        <v>7156.68</v>
      </c>
      <c r="U33" t="n">
        <v>0.59</v>
      </c>
      <c r="V33" t="n">
        <v>0.75</v>
      </c>
      <c r="W33" t="n">
        <v>1.47</v>
      </c>
      <c r="X33" t="n">
        <v>0.42</v>
      </c>
      <c r="Y33" t="n">
        <v>1</v>
      </c>
      <c r="Z33" t="n">
        <v>10</v>
      </c>
      <c r="AA33" t="n">
        <v>175.1286831227632</v>
      </c>
      <c r="AB33" t="n">
        <v>239.618790380672</v>
      </c>
      <c r="AC33" t="n">
        <v>216.7499093338946</v>
      </c>
      <c r="AD33" t="n">
        <v>175128.6831227632</v>
      </c>
      <c r="AE33" t="n">
        <v>239618.790380672</v>
      </c>
      <c r="AF33" t="n">
        <v>6.089031007798687e-06</v>
      </c>
      <c r="AG33" t="n">
        <v>4.432870370370371</v>
      </c>
      <c r="AH33" t="n">
        <v>216749.9093338946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6.5594</v>
      </c>
      <c r="E34" t="n">
        <v>15.25</v>
      </c>
      <c r="F34" t="n">
        <v>11.93</v>
      </c>
      <c r="G34" t="n">
        <v>47.7</v>
      </c>
      <c r="H34" t="n">
        <v>0.68</v>
      </c>
      <c r="I34" t="n">
        <v>15</v>
      </c>
      <c r="J34" t="n">
        <v>236.49</v>
      </c>
      <c r="K34" t="n">
        <v>56.94</v>
      </c>
      <c r="L34" t="n">
        <v>9</v>
      </c>
      <c r="M34" t="n">
        <v>13</v>
      </c>
      <c r="N34" t="n">
        <v>55.55</v>
      </c>
      <c r="O34" t="n">
        <v>29401.15</v>
      </c>
      <c r="P34" t="n">
        <v>171.05</v>
      </c>
      <c r="Q34" t="n">
        <v>460.69</v>
      </c>
      <c r="R34" t="n">
        <v>53.25</v>
      </c>
      <c r="S34" t="n">
        <v>32.19</v>
      </c>
      <c r="T34" t="n">
        <v>6590.55</v>
      </c>
      <c r="U34" t="n">
        <v>0.6</v>
      </c>
      <c r="V34" t="n">
        <v>0.75</v>
      </c>
      <c r="W34" t="n">
        <v>1.47</v>
      </c>
      <c r="X34" t="n">
        <v>0.39</v>
      </c>
      <c r="Y34" t="n">
        <v>1</v>
      </c>
      <c r="Z34" t="n">
        <v>10</v>
      </c>
      <c r="AA34" t="n">
        <v>174.3706344088816</v>
      </c>
      <c r="AB34" t="n">
        <v>238.5815946875907</v>
      </c>
      <c r="AC34" t="n">
        <v>215.8117021420473</v>
      </c>
      <c r="AD34" t="n">
        <v>174370.6344088817</v>
      </c>
      <c r="AE34" t="n">
        <v>238581.5946875907</v>
      </c>
      <c r="AF34" t="n">
        <v>6.119631966499358e-06</v>
      </c>
      <c r="AG34" t="n">
        <v>4.412615740740741</v>
      </c>
      <c r="AH34" t="n">
        <v>215811.7021420473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6.5625</v>
      </c>
      <c r="E35" t="n">
        <v>15.24</v>
      </c>
      <c r="F35" t="n">
        <v>11.92</v>
      </c>
      <c r="G35" t="n">
        <v>47.68</v>
      </c>
      <c r="H35" t="n">
        <v>0.6899999999999999</v>
      </c>
      <c r="I35" t="n">
        <v>15</v>
      </c>
      <c r="J35" t="n">
        <v>236.92</v>
      </c>
      <c r="K35" t="n">
        <v>56.94</v>
      </c>
      <c r="L35" t="n">
        <v>9.25</v>
      </c>
      <c r="M35" t="n">
        <v>13</v>
      </c>
      <c r="N35" t="n">
        <v>55.73</v>
      </c>
      <c r="O35" t="n">
        <v>29454.44</v>
      </c>
      <c r="P35" t="n">
        <v>170.88</v>
      </c>
      <c r="Q35" t="n">
        <v>460.69</v>
      </c>
      <c r="R35" t="n">
        <v>53</v>
      </c>
      <c r="S35" t="n">
        <v>32.19</v>
      </c>
      <c r="T35" t="n">
        <v>6465.49</v>
      </c>
      <c r="U35" t="n">
        <v>0.61</v>
      </c>
      <c r="V35" t="n">
        <v>0.75</v>
      </c>
      <c r="W35" t="n">
        <v>1.47</v>
      </c>
      <c r="X35" t="n">
        <v>0.39</v>
      </c>
      <c r="Y35" t="n">
        <v>1</v>
      </c>
      <c r="Z35" t="n">
        <v>10</v>
      </c>
      <c r="AA35" t="n">
        <v>174.2492431351399</v>
      </c>
      <c r="AB35" t="n">
        <v>238.4155017914523</v>
      </c>
      <c r="AC35" t="n">
        <v>215.6614609188035</v>
      </c>
      <c r="AD35" t="n">
        <v>174249.2431351399</v>
      </c>
      <c r="AE35" t="n">
        <v>238415.5017914523</v>
      </c>
      <c r="AF35" t="n">
        <v>6.122524130278994e-06</v>
      </c>
      <c r="AG35" t="n">
        <v>4.409722222222222</v>
      </c>
      <c r="AH35" t="n">
        <v>215661.4609188035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6.5932</v>
      </c>
      <c r="E36" t="n">
        <v>15.17</v>
      </c>
      <c r="F36" t="n">
        <v>11.89</v>
      </c>
      <c r="G36" t="n">
        <v>50.97</v>
      </c>
      <c r="H36" t="n">
        <v>0.71</v>
      </c>
      <c r="I36" t="n">
        <v>14</v>
      </c>
      <c r="J36" t="n">
        <v>237.35</v>
      </c>
      <c r="K36" t="n">
        <v>56.94</v>
      </c>
      <c r="L36" t="n">
        <v>9.5</v>
      </c>
      <c r="M36" t="n">
        <v>12</v>
      </c>
      <c r="N36" t="n">
        <v>55.91</v>
      </c>
      <c r="O36" t="n">
        <v>29507.8</v>
      </c>
      <c r="P36" t="n">
        <v>170.28</v>
      </c>
      <c r="Q36" t="n">
        <v>460.72</v>
      </c>
      <c r="R36" t="n">
        <v>52.12</v>
      </c>
      <c r="S36" t="n">
        <v>32.19</v>
      </c>
      <c r="T36" t="n">
        <v>6030.7</v>
      </c>
      <c r="U36" t="n">
        <v>0.62</v>
      </c>
      <c r="V36" t="n">
        <v>0.75</v>
      </c>
      <c r="W36" t="n">
        <v>1.47</v>
      </c>
      <c r="X36" t="n">
        <v>0.36</v>
      </c>
      <c r="Y36" t="n">
        <v>1</v>
      </c>
      <c r="Z36" t="n">
        <v>10</v>
      </c>
      <c r="AA36" t="n">
        <v>173.5778993854427</v>
      </c>
      <c r="AB36" t="n">
        <v>237.4969396555211</v>
      </c>
      <c r="AC36" t="n">
        <v>214.8305650639152</v>
      </c>
      <c r="AD36" t="n">
        <v>173577.8993854427</v>
      </c>
      <c r="AE36" t="n">
        <v>237496.9396555211</v>
      </c>
      <c r="AF36" t="n">
        <v>6.151165881257976e-06</v>
      </c>
      <c r="AG36" t="n">
        <v>4.389467592592593</v>
      </c>
      <c r="AH36" t="n">
        <v>214830.5650639152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6.5926</v>
      </c>
      <c r="E37" t="n">
        <v>15.17</v>
      </c>
      <c r="F37" t="n">
        <v>11.89</v>
      </c>
      <c r="G37" t="n">
        <v>50.97</v>
      </c>
      <c r="H37" t="n">
        <v>0.73</v>
      </c>
      <c r="I37" t="n">
        <v>14</v>
      </c>
      <c r="J37" t="n">
        <v>237.79</v>
      </c>
      <c r="K37" t="n">
        <v>56.94</v>
      </c>
      <c r="L37" t="n">
        <v>9.75</v>
      </c>
      <c r="M37" t="n">
        <v>12</v>
      </c>
      <c r="N37" t="n">
        <v>56.09</v>
      </c>
      <c r="O37" t="n">
        <v>29561.22</v>
      </c>
      <c r="P37" t="n">
        <v>170.01</v>
      </c>
      <c r="Q37" t="n">
        <v>460.72</v>
      </c>
      <c r="R37" t="n">
        <v>52.19</v>
      </c>
      <c r="S37" t="n">
        <v>32.19</v>
      </c>
      <c r="T37" t="n">
        <v>6067.59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173.4865221406731</v>
      </c>
      <c r="AB37" t="n">
        <v>237.371913277948</v>
      </c>
      <c r="AC37" t="n">
        <v>214.717471028342</v>
      </c>
      <c r="AD37" t="n">
        <v>173486.5221406731</v>
      </c>
      <c r="AE37" t="n">
        <v>237371.913277948</v>
      </c>
      <c r="AF37" t="n">
        <v>6.150606107623207e-06</v>
      </c>
      <c r="AG37" t="n">
        <v>4.389467592592593</v>
      </c>
      <c r="AH37" t="n">
        <v>214717.471028342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6.5847</v>
      </c>
      <c r="E38" t="n">
        <v>15.19</v>
      </c>
      <c r="F38" t="n">
        <v>11.91</v>
      </c>
      <c r="G38" t="n">
        <v>51.05</v>
      </c>
      <c r="H38" t="n">
        <v>0.75</v>
      </c>
      <c r="I38" t="n">
        <v>14</v>
      </c>
      <c r="J38" t="n">
        <v>238.22</v>
      </c>
      <c r="K38" t="n">
        <v>56.94</v>
      </c>
      <c r="L38" t="n">
        <v>10</v>
      </c>
      <c r="M38" t="n">
        <v>12</v>
      </c>
      <c r="N38" t="n">
        <v>56.28</v>
      </c>
      <c r="O38" t="n">
        <v>29614.71</v>
      </c>
      <c r="P38" t="n">
        <v>169.49</v>
      </c>
      <c r="Q38" t="n">
        <v>460.71</v>
      </c>
      <c r="R38" t="n">
        <v>52.64</v>
      </c>
      <c r="S38" t="n">
        <v>32.19</v>
      </c>
      <c r="T38" t="n">
        <v>6290.07</v>
      </c>
      <c r="U38" t="n">
        <v>0.61</v>
      </c>
      <c r="V38" t="n">
        <v>0.75</v>
      </c>
      <c r="W38" t="n">
        <v>1.47</v>
      </c>
      <c r="X38" t="n">
        <v>0.38</v>
      </c>
      <c r="Y38" t="n">
        <v>1</v>
      </c>
      <c r="Z38" t="n">
        <v>10</v>
      </c>
      <c r="AA38" t="n">
        <v>173.4335225272641</v>
      </c>
      <c r="AB38" t="n">
        <v>237.2993968687038</v>
      </c>
      <c r="AC38" t="n">
        <v>214.6518754834186</v>
      </c>
      <c r="AD38" t="n">
        <v>173433.5225272641</v>
      </c>
      <c r="AE38" t="n">
        <v>237299.3968687038</v>
      </c>
      <c r="AF38" t="n">
        <v>6.143235754765424e-06</v>
      </c>
      <c r="AG38" t="n">
        <v>4.39525462962963</v>
      </c>
      <c r="AH38" t="n">
        <v>214651.8754834186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6.6081</v>
      </c>
      <c r="E39" t="n">
        <v>15.13</v>
      </c>
      <c r="F39" t="n">
        <v>11.9</v>
      </c>
      <c r="G39" t="n">
        <v>54.93</v>
      </c>
      <c r="H39" t="n">
        <v>0.76</v>
      </c>
      <c r="I39" t="n">
        <v>13</v>
      </c>
      <c r="J39" t="n">
        <v>238.66</v>
      </c>
      <c r="K39" t="n">
        <v>56.94</v>
      </c>
      <c r="L39" t="n">
        <v>10.25</v>
      </c>
      <c r="M39" t="n">
        <v>11</v>
      </c>
      <c r="N39" t="n">
        <v>56.46</v>
      </c>
      <c r="O39" t="n">
        <v>29668.27</v>
      </c>
      <c r="P39" t="n">
        <v>169.56</v>
      </c>
      <c r="Q39" t="n">
        <v>460.7</v>
      </c>
      <c r="R39" t="n">
        <v>52.41</v>
      </c>
      <c r="S39" t="n">
        <v>32.19</v>
      </c>
      <c r="T39" t="n">
        <v>6183.7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173.142514582863</v>
      </c>
      <c r="AB39" t="n">
        <v>236.90122696081</v>
      </c>
      <c r="AC39" t="n">
        <v>214.2917063526992</v>
      </c>
      <c r="AD39" t="n">
        <v>173142.514582863</v>
      </c>
      <c r="AE39" t="n">
        <v>236901.22696081</v>
      </c>
      <c r="AF39" t="n">
        <v>6.16506692652139e-06</v>
      </c>
      <c r="AG39" t="n">
        <v>4.377893518518519</v>
      </c>
      <c r="AH39" t="n">
        <v>214291.7063526991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6.6163</v>
      </c>
      <c r="E40" t="n">
        <v>15.11</v>
      </c>
      <c r="F40" t="n">
        <v>11.88</v>
      </c>
      <c r="G40" t="n">
        <v>54.84</v>
      </c>
      <c r="H40" t="n">
        <v>0.78</v>
      </c>
      <c r="I40" t="n">
        <v>13</v>
      </c>
      <c r="J40" t="n">
        <v>239.09</v>
      </c>
      <c r="K40" t="n">
        <v>56.94</v>
      </c>
      <c r="L40" t="n">
        <v>10.5</v>
      </c>
      <c r="M40" t="n">
        <v>11</v>
      </c>
      <c r="N40" t="n">
        <v>56.65</v>
      </c>
      <c r="O40" t="n">
        <v>29721.89</v>
      </c>
      <c r="P40" t="n">
        <v>169.13</v>
      </c>
      <c r="Q40" t="n">
        <v>460.69</v>
      </c>
      <c r="R40" t="n">
        <v>51.96</v>
      </c>
      <c r="S40" t="n">
        <v>32.19</v>
      </c>
      <c r="T40" t="n">
        <v>5956.81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172.8445849678359</v>
      </c>
      <c r="AB40" t="n">
        <v>236.4935865178032</v>
      </c>
      <c r="AC40" t="n">
        <v>213.9229705414457</v>
      </c>
      <c r="AD40" t="n">
        <v>172844.5849678359</v>
      </c>
      <c r="AE40" t="n">
        <v>236493.5865178032</v>
      </c>
      <c r="AF40" t="n">
        <v>6.172717166196557e-06</v>
      </c>
      <c r="AG40" t="n">
        <v>4.372106481481482</v>
      </c>
      <c r="AH40" t="n">
        <v>213922.9705414457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6.6187</v>
      </c>
      <c r="E41" t="n">
        <v>15.11</v>
      </c>
      <c r="F41" t="n">
        <v>11.88</v>
      </c>
      <c r="G41" t="n">
        <v>54.82</v>
      </c>
      <c r="H41" t="n">
        <v>0.8</v>
      </c>
      <c r="I41" t="n">
        <v>13</v>
      </c>
      <c r="J41" t="n">
        <v>239.53</v>
      </c>
      <c r="K41" t="n">
        <v>56.94</v>
      </c>
      <c r="L41" t="n">
        <v>10.75</v>
      </c>
      <c r="M41" t="n">
        <v>11</v>
      </c>
      <c r="N41" t="n">
        <v>56.83</v>
      </c>
      <c r="O41" t="n">
        <v>29775.57</v>
      </c>
      <c r="P41" t="n">
        <v>168.56</v>
      </c>
      <c r="Q41" t="n">
        <v>460.7</v>
      </c>
      <c r="R41" t="n">
        <v>51.77</v>
      </c>
      <c r="S41" t="n">
        <v>32.19</v>
      </c>
      <c r="T41" t="n">
        <v>5861.24</v>
      </c>
      <c r="U41" t="n">
        <v>0.62</v>
      </c>
      <c r="V41" t="n">
        <v>0.75</v>
      </c>
      <c r="W41" t="n">
        <v>1.47</v>
      </c>
      <c r="X41" t="n">
        <v>0.34</v>
      </c>
      <c r="Y41" t="n">
        <v>1</v>
      </c>
      <c r="Z41" t="n">
        <v>10</v>
      </c>
      <c r="AA41" t="n">
        <v>172.6059648210251</v>
      </c>
      <c r="AB41" t="n">
        <v>236.1670959057589</v>
      </c>
      <c r="AC41" t="n">
        <v>213.6276397351824</v>
      </c>
      <c r="AD41" t="n">
        <v>172605.9648210251</v>
      </c>
      <c r="AE41" t="n">
        <v>236167.0959057588</v>
      </c>
      <c r="AF41" t="n">
        <v>6.174956260735631e-06</v>
      </c>
      <c r="AG41" t="n">
        <v>4.372106481481482</v>
      </c>
      <c r="AH41" t="n">
        <v>213627.6397351824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6.6548</v>
      </c>
      <c r="E42" t="n">
        <v>15.03</v>
      </c>
      <c r="F42" t="n">
        <v>11.84</v>
      </c>
      <c r="G42" t="n">
        <v>59.2</v>
      </c>
      <c r="H42" t="n">
        <v>0.82</v>
      </c>
      <c r="I42" t="n">
        <v>12</v>
      </c>
      <c r="J42" t="n">
        <v>239.96</v>
      </c>
      <c r="K42" t="n">
        <v>56.94</v>
      </c>
      <c r="L42" t="n">
        <v>11</v>
      </c>
      <c r="M42" t="n">
        <v>10</v>
      </c>
      <c r="N42" t="n">
        <v>57.02</v>
      </c>
      <c r="O42" t="n">
        <v>29829.32</v>
      </c>
      <c r="P42" t="n">
        <v>167.24</v>
      </c>
      <c r="Q42" t="n">
        <v>460.75</v>
      </c>
      <c r="R42" t="n">
        <v>50.43</v>
      </c>
      <c r="S42" t="n">
        <v>32.19</v>
      </c>
      <c r="T42" t="n">
        <v>5199.03</v>
      </c>
      <c r="U42" t="n">
        <v>0.64</v>
      </c>
      <c r="V42" t="n">
        <v>0.75</v>
      </c>
      <c r="W42" t="n">
        <v>1.46</v>
      </c>
      <c r="X42" t="n">
        <v>0.3</v>
      </c>
      <c r="Y42" t="n">
        <v>1</v>
      </c>
      <c r="Z42" t="n">
        <v>10</v>
      </c>
      <c r="AA42" t="n">
        <v>171.6008129713024</v>
      </c>
      <c r="AB42" t="n">
        <v>234.791802800799</v>
      </c>
      <c r="AC42" t="n">
        <v>212.3836026739235</v>
      </c>
      <c r="AD42" t="n">
        <v>171600.8129713024</v>
      </c>
      <c r="AE42" t="n">
        <v>234791.802800799</v>
      </c>
      <c r="AF42" t="n">
        <v>6.208635974427527e-06</v>
      </c>
      <c r="AG42" t="n">
        <v>4.348958333333333</v>
      </c>
      <c r="AH42" t="n">
        <v>212383.6026739235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6.6534</v>
      </c>
      <c r="E43" t="n">
        <v>15.03</v>
      </c>
      <c r="F43" t="n">
        <v>11.84</v>
      </c>
      <c r="G43" t="n">
        <v>59.21</v>
      </c>
      <c r="H43" t="n">
        <v>0.83</v>
      </c>
      <c r="I43" t="n">
        <v>12</v>
      </c>
      <c r="J43" t="n">
        <v>240.4</v>
      </c>
      <c r="K43" t="n">
        <v>56.94</v>
      </c>
      <c r="L43" t="n">
        <v>11.25</v>
      </c>
      <c r="M43" t="n">
        <v>10</v>
      </c>
      <c r="N43" t="n">
        <v>57.21</v>
      </c>
      <c r="O43" t="n">
        <v>29883.27</v>
      </c>
      <c r="P43" t="n">
        <v>167.42</v>
      </c>
      <c r="Q43" t="n">
        <v>460.69</v>
      </c>
      <c r="R43" t="n">
        <v>50.58</v>
      </c>
      <c r="S43" t="n">
        <v>32.19</v>
      </c>
      <c r="T43" t="n">
        <v>5271.05</v>
      </c>
      <c r="U43" t="n">
        <v>0.64</v>
      </c>
      <c r="V43" t="n">
        <v>0.75</v>
      </c>
      <c r="W43" t="n">
        <v>1.46</v>
      </c>
      <c r="X43" t="n">
        <v>0.31</v>
      </c>
      <c r="Y43" t="n">
        <v>1</v>
      </c>
      <c r="Z43" t="n">
        <v>10</v>
      </c>
      <c r="AA43" t="n">
        <v>171.6835834907511</v>
      </c>
      <c r="AB43" t="n">
        <v>234.9050530770864</v>
      </c>
      <c r="AC43" t="n">
        <v>212.4860445027898</v>
      </c>
      <c r="AD43" t="n">
        <v>171683.5834907512</v>
      </c>
      <c r="AE43" t="n">
        <v>234905.0530770864</v>
      </c>
      <c r="AF43" t="n">
        <v>6.207329835946402e-06</v>
      </c>
      <c r="AG43" t="n">
        <v>4.348958333333333</v>
      </c>
      <c r="AH43" t="n">
        <v>212486.0445027898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6.6521</v>
      </c>
      <c r="E44" t="n">
        <v>15.03</v>
      </c>
      <c r="F44" t="n">
        <v>11.85</v>
      </c>
      <c r="G44" t="n">
        <v>59.23</v>
      </c>
      <c r="H44" t="n">
        <v>0.85</v>
      </c>
      <c r="I44" t="n">
        <v>12</v>
      </c>
      <c r="J44" t="n">
        <v>240.84</v>
      </c>
      <c r="K44" t="n">
        <v>56.94</v>
      </c>
      <c r="L44" t="n">
        <v>11.5</v>
      </c>
      <c r="M44" t="n">
        <v>10</v>
      </c>
      <c r="N44" t="n">
        <v>57.39</v>
      </c>
      <c r="O44" t="n">
        <v>29937.16</v>
      </c>
      <c r="P44" t="n">
        <v>167.11</v>
      </c>
      <c r="Q44" t="n">
        <v>460.69</v>
      </c>
      <c r="R44" t="n">
        <v>50.59</v>
      </c>
      <c r="S44" t="n">
        <v>32.19</v>
      </c>
      <c r="T44" t="n">
        <v>5276.34</v>
      </c>
      <c r="U44" t="n">
        <v>0.64</v>
      </c>
      <c r="V44" t="n">
        <v>0.75</v>
      </c>
      <c r="W44" t="n">
        <v>1.47</v>
      </c>
      <c r="X44" t="n">
        <v>0.31</v>
      </c>
      <c r="Y44" t="n">
        <v>1</v>
      </c>
      <c r="Z44" t="n">
        <v>10</v>
      </c>
      <c r="AA44" t="n">
        <v>171.6052465402004</v>
      </c>
      <c r="AB44" t="n">
        <v>234.7978690053606</v>
      </c>
      <c r="AC44" t="n">
        <v>212.3890899284357</v>
      </c>
      <c r="AD44" t="n">
        <v>171605.2465402004</v>
      </c>
      <c r="AE44" t="n">
        <v>234797.8690053606</v>
      </c>
      <c r="AF44" t="n">
        <v>6.206116993071069e-06</v>
      </c>
      <c r="AG44" t="n">
        <v>4.348958333333333</v>
      </c>
      <c r="AH44" t="n">
        <v>212389.0899284357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6.6502</v>
      </c>
      <c r="E45" t="n">
        <v>15.04</v>
      </c>
      <c r="F45" t="n">
        <v>11.85</v>
      </c>
      <c r="G45" t="n">
        <v>59.25</v>
      </c>
      <c r="H45" t="n">
        <v>0.87</v>
      </c>
      <c r="I45" t="n">
        <v>12</v>
      </c>
      <c r="J45" t="n">
        <v>241.27</v>
      </c>
      <c r="K45" t="n">
        <v>56.94</v>
      </c>
      <c r="L45" t="n">
        <v>11.75</v>
      </c>
      <c r="M45" t="n">
        <v>10</v>
      </c>
      <c r="N45" t="n">
        <v>57.58</v>
      </c>
      <c r="O45" t="n">
        <v>29991.11</v>
      </c>
      <c r="P45" t="n">
        <v>166.11</v>
      </c>
      <c r="Q45" t="n">
        <v>460.69</v>
      </c>
      <c r="R45" t="n">
        <v>50.83</v>
      </c>
      <c r="S45" t="n">
        <v>32.19</v>
      </c>
      <c r="T45" t="n">
        <v>5397.44</v>
      </c>
      <c r="U45" t="n">
        <v>0.63</v>
      </c>
      <c r="V45" t="n">
        <v>0.75</v>
      </c>
      <c r="W45" t="n">
        <v>1.47</v>
      </c>
      <c r="X45" t="n">
        <v>0.32</v>
      </c>
      <c r="Y45" t="n">
        <v>1</v>
      </c>
      <c r="Z45" t="n">
        <v>10</v>
      </c>
      <c r="AA45" t="n">
        <v>171.2650920818096</v>
      </c>
      <c r="AB45" t="n">
        <v>234.3324546688349</v>
      </c>
      <c r="AC45" t="n">
        <v>211.9680940829747</v>
      </c>
      <c r="AD45" t="n">
        <v>171265.0920818096</v>
      </c>
      <c r="AE45" t="n">
        <v>234332.4546688349</v>
      </c>
      <c r="AF45" t="n">
        <v>6.204344376560971e-06</v>
      </c>
      <c r="AG45" t="n">
        <v>4.351851851851852</v>
      </c>
      <c r="AH45" t="n">
        <v>211968.0940829747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6.6856</v>
      </c>
      <c r="E46" t="n">
        <v>14.96</v>
      </c>
      <c r="F46" t="n">
        <v>11.81</v>
      </c>
      <c r="G46" t="n">
        <v>64.44</v>
      </c>
      <c r="H46" t="n">
        <v>0.88</v>
      </c>
      <c r="I46" t="n">
        <v>11</v>
      </c>
      <c r="J46" t="n">
        <v>241.71</v>
      </c>
      <c r="K46" t="n">
        <v>56.94</v>
      </c>
      <c r="L46" t="n">
        <v>12</v>
      </c>
      <c r="M46" t="n">
        <v>9</v>
      </c>
      <c r="N46" t="n">
        <v>57.77</v>
      </c>
      <c r="O46" t="n">
        <v>30045.13</v>
      </c>
      <c r="P46" t="n">
        <v>165.21</v>
      </c>
      <c r="Q46" t="n">
        <v>460.7</v>
      </c>
      <c r="R46" t="n">
        <v>49.69</v>
      </c>
      <c r="S46" t="n">
        <v>32.19</v>
      </c>
      <c r="T46" t="n">
        <v>4829.97</v>
      </c>
      <c r="U46" t="n">
        <v>0.65</v>
      </c>
      <c r="V46" t="n">
        <v>0.76</v>
      </c>
      <c r="W46" t="n">
        <v>1.46</v>
      </c>
      <c r="X46" t="n">
        <v>0.28</v>
      </c>
      <c r="Y46" t="n">
        <v>1</v>
      </c>
      <c r="Z46" t="n">
        <v>10</v>
      </c>
      <c r="AA46" t="n">
        <v>170.4323459680625</v>
      </c>
      <c r="AB46" t="n">
        <v>233.1930546978409</v>
      </c>
      <c r="AC46" t="n">
        <v>210.9374368460542</v>
      </c>
      <c r="AD46" t="n">
        <v>170432.3459680625</v>
      </c>
      <c r="AE46" t="n">
        <v>233193.0546978409</v>
      </c>
      <c r="AF46" t="n">
        <v>6.237371021012304e-06</v>
      </c>
      <c r="AG46" t="n">
        <v>4.328703703703704</v>
      </c>
      <c r="AH46" t="n">
        <v>210937.4368460542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6.685</v>
      </c>
      <c r="E47" t="n">
        <v>14.96</v>
      </c>
      <c r="F47" t="n">
        <v>11.82</v>
      </c>
      <c r="G47" t="n">
        <v>64.45</v>
      </c>
      <c r="H47" t="n">
        <v>0.9</v>
      </c>
      <c r="I47" t="n">
        <v>11</v>
      </c>
      <c r="J47" t="n">
        <v>242.15</v>
      </c>
      <c r="K47" t="n">
        <v>56.94</v>
      </c>
      <c r="L47" t="n">
        <v>12.25</v>
      </c>
      <c r="M47" t="n">
        <v>9</v>
      </c>
      <c r="N47" t="n">
        <v>57.96</v>
      </c>
      <c r="O47" t="n">
        <v>30099.23</v>
      </c>
      <c r="P47" t="n">
        <v>165.34</v>
      </c>
      <c r="Q47" t="n">
        <v>460.73</v>
      </c>
      <c r="R47" t="n">
        <v>49.61</v>
      </c>
      <c r="S47" t="n">
        <v>32.19</v>
      </c>
      <c r="T47" t="n">
        <v>4792.74</v>
      </c>
      <c r="U47" t="n">
        <v>0.65</v>
      </c>
      <c r="V47" t="n">
        <v>0.76</v>
      </c>
      <c r="W47" t="n">
        <v>1.47</v>
      </c>
      <c r="X47" t="n">
        <v>0.28</v>
      </c>
      <c r="Y47" t="n">
        <v>1</v>
      </c>
      <c r="Z47" t="n">
        <v>10</v>
      </c>
      <c r="AA47" t="n">
        <v>170.5048391581693</v>
      </c>
      <c r="AB47" t="n">
        <v>233.2922430787189</v>
      </c>
      <c r="AC47" t="n">
        <v>211.027158827073</v>
      </c>
      <c r="AD47" t="n">
        <v>170504.8391581693</v>
      </c>
      <c r="AE47" t="n">
        <v>233292.2430787189</v>
      </c>
      <c r="AF47" t="n">
        <v>6.236811247377534e-06</v>
      </c>
      <c r="AG47" t="n">
        <v>4.328703703703704</v>
      </c>
      <c r="AH47" t="n">
        <v>211027.1588270729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6.6851</v>
      </c>
      <c r="E48" t="n">
        <v>14.96</v>
      </c>
      <c r="F48" t="n">
        <v>11.81</v>
      </c>
      <c r="G48" t="n">
        <v>64.45</v>
      </c>
      <c r="H48" t="n">
        <v>0.92</v>
      </c>
      <c r="I48" t="n">
        <v>11</v>
      </c>
      <c r="J48" t="n">
        <v>242.59</v>
      </c>
      <c r="K48" t="n">
        <v>56.94</v>
      </c>
      <c r="L48" t="n">
        <v>12.5</v>
      </c>
      <c r="M48" t="n">
        <v>9</v>
      </c>
      <c r="N48" t="n">
        <v>58.15</v>
      </c>
      <c r="O48" t="n">
        <v>30153.38</v>
      </c>
      <c r="P48" t="n">
        <v>165.5</v>
      </c>
      <c r="Q48" t="n">
        <v>460.69</v>
      </c>
      <c r="R48" t="n">
        <v>49.53</v>
      </c>
      <c r="S48" t="n">
        <v>32.19</v>
      </c>
      <c r="T48" t="n">
        <v>4749.98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170.5433420219493</v>
      </c>
      <c r="AB48" t="n">
        <v>233.3449243955691</v>
      </c>
      <c r="AC48" t="n">
        <v>211.0748123129817</v>
      </c>
      <c r="AD48" t="n">
        <v>170543.3420219493</v>
      </c>
      <c r="AE48" t="n">
        <v>233344.9243955691</v>
      </c>
      <c r="AF48" t="n">
        <v>6.236904542983331e-06</v>
      </c>
      <c r="AG48" t="n">
        <v>4.328703703703704</v>
      </c>
      <c r="AH48" t="n">
        <v>211074.8123129817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6.6837</v>
      </c>
      <c r="E49" t="n">
        <v>14.96</v>
      </c>
      <c r="F49" t="n">
        <v>11.82</v>
      </c>
      <c r="G49" t="n">
        <v>64.45999999999999</v>
      </c>
      <c r="H49" t="n">
        <v>0.93</v>
      </c>
      <c r="I49" t="n">
        <v>11</v>
      </c>
      <c r="J49" t="n">
        <v>243.03</v>
      </c>
      <c r="K49" t="n">
        <v>56.94</v>
      </c>
      <c r="L49" t="n">
        <v>12.75</v>
      </c>
      <c r="M49" t="n">
        <v>9</v>
      </c>
      <c r="N49" t="n">
        <v>58.34</v>
      </c>
      <c r="O49" t="n">
        <v>30207.61</v>
      </c>
      <c r="P49" t="n">
        <v>165.18</v>
      </c>
      <c r="Q49" t="n">
        <v>460.7</v>
      </c>
      <c r="R49" t="n">
        <v>49.66</v>
      </c>
      <c r="S49" t="n">
        <v>32.19</v>
      </c>
      <c r="T49" t="n">
        <v>4819.65</v>
      </c>
      <c r="U49" t="n">
        <v>0.65</v>
      </c>
      <c r="V49" t="n">
        <v>0.76</v>
      </c>
      <c r="W49" t="n">
        <v>1.47</v>
      </c>
      <c r="X49" t="n">
        <v>0.28</v>
      </c>
      <c r="Y49" t="n">
        <v>1</v>
      </c>
      <c r="Z49" t="n">
        <v>10</v>
      </c>
      <c r="AA49" t="n">
        <v>170.4627518428225</v>
      </c>
      <c r="AB49" t="n">
        <v>233.2346573571002</v>
      </c>
      <c r="AC49" t="n">
        <v>210.9750690059034</v>
      </c>
      <c r="AD49" t="n">
        <v>170462.7518428225</v>
      </c>
      <c r="AE49" t="n">
        <v>233234.6573571002</v>
      </c>
      <c r="AF49" t="n">
        <v>6.235598404502204e-06</v>
      </c>
      <c r="AG49" t="n">
        <v>4.328703703703704</v>
      </c>
      <c r="AH49" t="n">
        <v>210975.0690059034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6.6883</v>
      </c>
      <c r="E50" t="n">
        <v>14.95</v>
      </c>
      <c r="F50" t="n">
        <v>11.81</v>
      </c>
      <c r="G50" t="n">
        <v>64.41</v>
      </c>
      <c r="H50" t="n">
        <v>0.95</v>
      </c>
      <c r="I50" t="n">
        <v>11</v>
      </c>
      <c r="J50" t="n">
        <v>243.47</v>
      </c>
      <c r="K50" t="n">
        <v>56.94</v>
      </c>
      <c r="L50" t="n">
        <v>13</v>
      </c>
      <c r="M50" t="n">
        <v>9</v>
      </c>
      <c r="N50" t="n">
        <v>58.53</v>
      </c>
      <c r="O50" t="n">
        <v>30261.91</v>
      </c>
      <c r="P50" t="n">
        <v>164.28</v>
      </c>
      <c r="Q50" t="n">
        <v>460.7</v>
      </c>
      <c r="R50" t="n">
        <v>49.33</v>
      </c>
      <c r="S50" t="n">
        <v>32.19</v>
      </c>
      <c r="T50" t="n">
        <v>4653.5</v>
      </c>
      <c r="U50" t="n">
        <v>0.65</v>
      </c>
      <c r="V50" t="n">
        <v>0.76</v>
      </c>
      <c r="W50" t="n">
        <v>1.47</v>
      </c>
      <c r="X50" t="n">
        <v>0.27</v>
      </c>
      <c r="Y50" t="n">
        <v>1</v>
      </c>
      <c r="Z50" t="n">
        <v>10</v>
      </c>
      <c r="AA50" t="n">
        <v>170.0632467651456</v>
      </c>
      <c r="AB50" t="n">
        <v>232.6880368849027</v>
      </c>
      <c r="AC50" t="n">
        <v>210.4806172243857</v>
      </c>
      <c r="AD50" t="n">
        <v>170063.2467651456</v>
      </c>
      <c r="AE50" t="n">
        <v>232688.0368849027</v>
      </c>
      <c r="AF50" t="n">
        <v>6.239890002368762e-06</v>
      </c>
      <c r="AG50" t="n">
        <v>4.325810185185185</v>
      </c>
      <c r="AH50" t="n">
        <v>210480.6172243857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6.7221</v>
      </c>
      <c r="E51" t="n">
        <v>14.88</v>
      </c>
      <c r="F51" t="n">
        <v>11.78</v>
      </c>
      <c r="G51" t="n">
        <v>70.66</v>
      </c>
      <c r="H51" t="n">
        <v>0.97</v>
      </c>
      <c r="I51" t="n">
        <v>10</v>
      </c>
      <c r="J51" t="n">
        <v>243.91</v>
      </c>
      <c r="K51" t="n">
        <v>56.94</v>
      </c>
      <c r="L51" t="n">
        <v>13.25</v>
      </c>
      <c r="M51" t="n">
        <v>8</v>
      </c>
      <c r="N51" t="n">
        <v>58.72</v>
      </c>
      <c r="O51" t="n">
        <v>30316.27</v>
      </c>
      <c r="P51" t="n">
        <v>163.57</v>
      </c>
      <c r="Q51" t="n">
        <v>460.69</v>
      </c>
      <c r="R51" t="n">
        <v>48.44</v>
      </c>
      <c r="S51" t="n">
        <v>32.19</v>
      </c>
      <c r="T51" t="n">
        <v>4213.06</v>
      </c>
      <c r="U51" t="n">
        <v>0.66</v>
      </c>
      <c r="V51" t="n">
        <v>0.76</v>
      </c>
      <c r="W51" t="n">
        <v>1.46</v>
      </c>
      <c r="X51" t="n">
        <v>0.24</v>
      </c>
      <c r="Y51" t="n">
        <v>1</v>
      </c>
      <c r="Z51" t="n">
        <v>10</v>
      </c>
      <c r="AA51" t="n">
        <v>169.3470281239366</v>
      </c>
      <c r="AB51" t="n">
        <v>231.7080749426646</v>
      </c>
      <c r="AC51" t="n">
        <v>209.5941814745293</v>
      </c>
      <c r="AD51" t="n">
        <v>169347.0281239366</v>
      </c>
      <c r="AE51" t="n">
        <v>231708.0749426646</v>
      </c>
      <c r="AF51" t="n">
        <v>6.271423917127379e-06</v>
      </c>
      <c r="AG51" t="n">
        <v>4.305555555555556</v>
      </c>
      <c r="AH51" t="n">
        <v>209594.1814745293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6.7144</v>
      </c>
      <c r="E52" t="n">
        <v>14.89</v>
      </c>
      <c r="F52" t="n">
        <v>11.79</v>
      </c>
      <c r="G52" t="n">
        <v>70.76000000000001</v>
      </c>
      <c r="H52" t="n">
        <v>0.98</v>
      </c>
      <c r="I52" t="n">
        <v>10</v>
      </c>
      <c r="J52" t="n">
        <v>244.35</v>
      </c>
      <c r="K52" t="n">
        <v>56.94</v>
      </c>
      <c r="L52" t="n">
        <v>13.5</v>
      </c>
      <c r="M52" t="n">
        <v>8</v>
      </c>
      <c r="N52" t="n">
        <v>58.91</v>
      </c>
      <c r="O52" t="n">
        <v>30370.7</v>
      </c>
      <c r="P52" t="n">
        <v>163.4</v>
      </c>
      <c r="Q52" t="n">
        <v>460.71</v>
      </c>
      <c r="R52" t="n">
        <v>48.97</v>
      </c>
      <c r="S52" t="n">
        <v>32.19</v>
      </c>
      <c r="T52" t="n">
        <v>4479.48</v>
      </c>
      <c r="U52" t="n">
        <v>0.66</v>
      </c>
      <c r="V52" t="n">
        <v>0.76</v>
      </c>
      <c r="W52" t="n">
        <v>1.46</v>
      </c>
      <c r="X52" t="n">
        <v>0.26</v>
      </c>
      <c r="Y52" t="n">
        <v>1</v>
      </c>
      <c r="Z52" t="n">
        <v>10</v>
      </c>
      <c r="AA52" t="n">
        <v>169.3957818581378</v>
      </c>
      <c r="AB52" t="n">
        <v>231.7747819526616</v>
      </c>
      <c r="AC52" t="n">
        <v>209.654522061116</v>
      </c>
      <c r="AD52" t="n">
        <v>169395.7818581378</v>
      </c>
      <c r="AE52" t="n">
        <v>231774.7819526616</v>
      </c>
      <c r="AF52" t="n">
        <v>6.264240155481186e-06</v>
      </c>
      <c r="AG52" t="n">
        <v>4.308449074074074</v>
      </c>
      <c r="AH52" t="n">
        <v>209654.522061116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6.715</v>
      </c>
      <c r="E53" t="n">
        <v>14.89</v>
      </c>
      <c r="F53" t="n">
        <v>11.79</v>
      </c>
      <c r="G53" t="n">
        <v>70.75</v>
      </c>
      <c r="H53" t="n">
        <v>1</v>
      </c>
      <c r="I53" t="n">
        <v>10</v>
      </c>
      <c r="J53" t="n">
        <v>244.79</v>
      </c>
      <c r="K53" t="n">
        <v>56.94</v>
      </c>
      <c r="L53" t="n">
        <v>13.75</v>
      </c>
      <c r="M53" t="n">
        <v>8</v>
      </c>
      <c r="N53" t="n">
        <v>59.1</v>
      </c>
      <c r="O53" t="n">
        <v>30425.2</v>
      </c>
      <c r="P53" t="n">
        <v>163.44</v>
      </c>
      <c r="Q53" t="n">
        <v>460.69</v>
      </c>
      <c r="R53" t="n">
        <v>48.96</v>
      </c>
      <c r="S53" t="n">
        <v>32.19</v>
      </c>
      <c r="T53" t="n">
        <v>4472.73</v>
      </c>
      <c r="U53" t="n">
        <v>0.66</v>
      </c>
      <c r="V53" t="n">
        <v>0.76</v>
      </c>
      <c r="W53" t="n">
        <v>1.46</v>
      </c>
      <c r="X53" t="n">
        <v>0.26</v>
      </c>
      <c r="Y53" t="n">
        <v>1</v>
      </c>
      <c r="Z53" t="n">
        <v>10</v>
      </c>
      <c r="AA53" t="n">
        <v>169.4030244190355</v>
      </c>
      <c r="AB53" t="n">
        <v>231.7846915440011</v>
      </c>
      <c r="AC53" t="n">
        <v>209.6634858949662</v>
      </c>
      <c r="AD53" t="n">
        <v>169403.0244190355</v>
      </c>
      <c r="AE53" t="n">
        <v>231784.6915440011</v>
      </c>
      <c r="AF53" t="n">
        <v>6.264799929115954e-06</v>
      </c>
      <c r="AG53" t="n">
        <v>4.308449074074074</v>
      </c>
      <c r="AH53" t="n">
        <v>209663.4858949662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6.7177</v>
      </c>
      <c r="E54" t="n">
        <v>14.89</v>
      </c>
      <c r="F54" t="n">
        <v>11.79</v>
      </c>
      <c r="G54" t="n">
        <v>70.72</v>
      </c>
      <c r="H54" t="n">
        <v>1.02</v>
      </c>
      <c r="I54" t="n">
        <v>10</v>
      </c>
      <c r="J54" t="n">
        <v>245.23</v>
      </c>
      <c r="K54" t="n">
        <v>56.94</v>
      </c>
      <c r="L54" t="n">
        <v>14</v>
      </c>
      <c r="M54" t="n">
        <v>8</v>
      </c>
      <c r="N54" t="n">
        <v>59.29</v>
      </c>
      <c r="O54" t="n">
        <v>30479.78</v>
      </c>
      <c r="P54" t="n">
        <v>162.65</v>
      </c>
      <c r="Q54" t="n">
        <v>460.69</v>
      </c>
      <c r="R54" t="n">
        <v>48.76</v>
      </c>
      <c r="S54" t="n">
        <v>32.19</v>
      </c>
      <c r="T54" t="n">
        <v>4373.78</v>
      </c>
      <c r="U54" t="n">
        <v>0.66</v>
      </c>
      <c r="V54" t="n">
        <v>0.76</v>
      </c>
      <c r="W54" t="n">
        <v>1.46</v>
      </c>
      <c r="X54" t="n">
        <v>0.25</v>
      </c>
      <c r="Y54" t="n">
        <v>1</v>
      </c>
      <c r="Z54" t="n">
        <v>10</v>
      </c>
      <c r="AA54" t="n">
        <v>169.0863600435187</v>
      </c>
      <c r="AB54" t="n">
        <v>231.3514173751729</v>
      </c>
      <c r="AC54" t="n">
        <v>209.2715628047068</v>
      </c>
      <c r="AD54" t="n">
        <v>169086.3600435187</v>
      </c>
      <c r="AE54" t="n">
        <v>231351.4173751729</v>
      </c>
      <c r="AF54" t="n">
        <v>6.267318910472411e-06</v>
      </c>
      <c r="AG54" t="n">
        <v>4.308449074074074</v>
      </c>
      <c r="AH54" t="n">
        <v>209271.5628047068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6.7135</v>
      </c>
      <c r="E55" t="n">
        <v>14.9</v>
      </c>
      <c r="F55" t="n">
        <v>11.8</v>
      </c>
      <c r="G55" t="n">
        <v>70.77</v>
      </c>
      <c r="H55" t="n">
        <v>1.03</v>
      </c>
      <c r="I55" t="n">
        <v>10</v>
      </c>
      <c r="J55" t="n">
        <v>245.68</v>
      </c>
      <c r="K55" t="n">
        <v>56.94</v>
      </c>
      <c r="L55" t="n">
        <v>14.25</v>
      </c>
      <c r="M55" t="n">
        <v>8</v>
      </c>
      <c r="N55" t="n">
        <v>59.48</v>
      </c>
      <c r="O55" t="n">
        <v>30534.42</v>
      </c>
      <c r="P55" t="n">
        <v>161.77</v>
      </c>
      <c r="Q55" t="n">
        <v>460.69</v>
      </c>
      <c r="R55" t="n">
        <v>48.99</v>
      </c>
      <c r="S55" t="n">
        <v>32.19</v>
      </c>
      <c r="T55" t="n">
        <v>4485.55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168.8373890944133</v>
      </c>
      <c r="AB55" t="n">
        <v>231.0107643387841</v>
      </c>
      <c r="AC55" t="n">
        <v>208.9634212160013</v>
      </c>
      <c r="AD55" t="n">
        <v>168837.3890944133</v>
      </c>
      <c r="AE55" t="n">
        <v>231010.7643387841</v>
      </c>
      <c r="AF55" t="n">
        <v>6.263400495029033e-06</v>
      </c>
      <c r="AG55" t="n">
        <v>4.311342592592593</v>
      </c>
      <c r="AH55" t="n">
        <v>208963.4212160012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6.7531</v>
      </c>
      <c r="E56" t="n">
        <v>14.81</v>
      </c>
      <c r="F56" t="n">
        <v>11.75</v>
      </c>
      <c r="G56" t="n">
        <v>78.34999999999999</v>
      </c>
      <c r="H56" t="n">
        <v>1.05</v>
      </c>
      <c r="I56" t="n">
        <v>9</v>
      </c>
      <c r="J56" t="n">
        <v>246.12</v>
      </c>
      <c r="K56" t="n">
        <v>56.94</v>
      </c>
      <c r="L56" t="n">
        <v>14.5</v>
      </c>
      <c r="M56" t="n">
        <v>7</v>
      </c>
      <c r="N56" t="n">
        <v>59.68</v>
      </c>
      <c r="O56" t="n">
        <v>30589.13</v>
      </c>
      <c r="P56" t="n">
        <v>160.83</v>
      </c>
      <c r="Q56" t="n">
        <v>460.69</v>
      </c>
      <c r="R56" t="n">
        <v>47.59</v>
      </c>
      <c r="S56" t="n">
        <v>32.19</v>
      </c>
      <c r="T56" t="n">
        <v>3794.58</v>
      </c>
      <c r="U56" t="n">
        <v>0.68</v>
      </c>
      <c r="V56" t="n">
        <v>0.76</v>
      </c>
      <c r="W56" t="n">
        <v>1.46</v>
      </c>
      <c r="X56" t="n">
        <v>0.22</v>
      </c>
      <c r="Y56" t="n">
        <v>1</v>
      </c>
      <c r="Z56" t="n">
        <v>10</v>
      </c>
      <c r="AA56" t="n">
        <v>167.9438570899514</v>
      </c>
      <c r="AB56" t="n">
        <v>229.78819443043</v>
      </c>
      <c r="AC56" t="n">
        <v>207.8575316638125</v>
      </c>
      <c r="AD56" t="n">
        <v>167943.8570899514</v>
      </c>
      <c r="AE56" t="n">
        <v>229788.19443043</v>
      </c>
      <c r="AF56" t="n">
        <v>6.300345554923745e-06</v>
      </c>
      <c r="AG56" t="n">
        <v>4.285300925925926</v>
      </c>
      <c r="AH56" t="n">
        <v>207857.5316638125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6.7526</v>
      </c>
      <c r="E57" t="n">
        <v>14.81</v>
      </c>
      <c r="F57" t="n">
        <v>11.75</v>
      </c>
      <c r="G57" t="n">
        <v>78.36</v>
      </c>
      <c r="H57" t="n">
        <v>1.06</v>
      </c>
      <c r="I57" t="n">
        <v>9</v>
      </c>
      <c r="J57" t="n">
        <v>246.57</v>
      </c>
      <c r="K57" t="n">
        <v>56.94</v>
      </c>
      <c r="L57" t="n">
        <v>14.75</v>
      </c>
      <c r="M57" t="n">
        <v>7</v>
      </c>
      <c r="N57" t="n">
        <v>59.87</v>
      </c>
      <c r="O57" t="n">
        <v>30643.91</v>
      </c>
      <c r="P57" t="n">
        <v>160.77</v>
      </c>
      <c r="Q57" t="n">
        <v>460.71</v>
      </c>
      <c r="R57" t="n">
        <v>47.6</v>
      </c>
      <c r="S57" t="n">
        <v>32.19</v>
      </c>
      <c r="T57" t="n">
        <v>3795.94</v>
      </c>
      <c r="U57" t="n">
        <v>0.68</v>
      </c>
      <c r="V57" t="n">
        <v>0.76</v>
      </c>
      <c r="W57" t="n">
        <v>1.46</v>
      </c>
      <c r="X57" t="n">
        <v>0.22</v>
      </c>
      <c r="Y57" t="n">
        <v>1</v>
      </c>
      <c r="Z57" t="n">
        <v>10</v>
      </c>
      <c r="AA57" t="n">
        <v>167.9281962463069</v>
      </c>
      <c r="AB57" t="n">
        <v>229.766766573248</v>
      </c>
      <c r="AC57" t="n">
        <v>207.8381488512456</v>
      </c>
      <c r="AD57" t="n">
        <v>167928.1962463069</v>
      </c>
      <c r="AE57" t="n">
        <v>229766.766573248</v>
      </c>
      <c r="AF57" t="n">
        <v>6.299879076894771e-06</v>
      </c>
      <c r="AG57" t="n">
        <v>4.285300925925926</v>
      </c>
      <c r="AH57" t="n">
        <v>207838.1488512456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6.7507</v>
      </c>
      <c r="E58" t="n">
        <v>14.81</v>
      </c>
      <c r="F58" t="n">
        <v>11.76</v>
      </c>
      <c r="G58" t="n">
        <v>78.38</v>
      </c>
      <c r="H58" t="n">
        <v>1.08</v>
      </c>
      <c r="I58" t="n">
        <v>9</v>
      </c>
      <c r="J58" t="n">
        <v>247.01</v>
      </c>
      <c r="K58" t="n">
        <v>56.94</v>
      </c>
      <c r="L58" t="n">
        <v>15</v>
      </c>
      <c r="M58" t="n">
        <v>7</v>
      </c>
      <c r="N58" t="n">
        <v>60.07</v>
      </c>
      <c r="O58" t="n">
        <v>30698.76</v>
      </c>
      <c r="P58" t="n">
        <v>161.25</v>
      </c>
      <c r="Q58" t="n">
        <v>460.69</v>
      </c>
      <c r="R58" t="n">
        <v>47.76</v>
      </c>
      <c r="S58" t="n">
        <v>32.19</v>
      </c>
      <c r="T58" t="n">
        <v>3876.19</v>
      </c>
      <c r="U58" t="n">
        <v>0.67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168.1403189105007</v>
      </c>
      <c r="AB58" t="n">
        <v>230.0570021605892</v>
      </c>
      <c r="AC58" t="n">
        <v>208.1006847614794</v>
      </c>
      <c r="AD58" t="n">
        <v>168140.3189105007</v>
      </c>
      <c r="AE58" t="n">
        <v>230057.0021605892</v>
      </c>
      <c r="AF58" t="n">
        <v>6.298106460384672e-06</v>
      </c>
      <c r="AG58" t="n">
        <v>4.285300925925926</v>
      </c>
      <c r="AH58" t="n">
        <v>208100.6847614794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6.744</v>
      </c>
      <c r="E59" t="n">
        <v>14.83</v>
      </c>
      <c r="F59" t="n">
        <v>11.77</v>
      </c>
      <c r="G59" t="n">
        <v>78.48</v>
      </c>
      <c r="H59" t="n">
        <v>1.1</v>
      </c>
      <c r="I59" t="n">
        <v>9</v>
      </c>
      <c r="J59" t="n">
        <v>247.46</v>
      </c>
      <c r="K59" t="n">
        <v>56.94</v>
      </c>
      <c r="L59" t="n">
        <v>15.25</v>
      </c>
      <c r="M59" t="n">
        <v>7</v>
      </c>
      <c r="N59" t="n">
        <v>60.26</v>
      </c>
      <c r="O59" t="n">
        <v>30753.68</v>
      </c>
      <c r="P59" t="n">
        <v>161.47</v>
      </c>
      <c r="Q59" t="n">
        <v>460.69</v>
      </c>
      <c r="R59" t="n">
        <v>48.25</v>
      </c>
      <c r="S59" t="n">
        <v>32.19</v>
      </c>
      <c r="T59" t="n">
        <v>4122.16</v>
      </c>
      <c r="U59" t="n">
        <v>0.67</v>
      </c>
      <c r="V59" t="n">
        <v>0.76</v>
      </c>
      <c r="W59" t="n">
        <v>1.46</v>
      </c>
      <c r="X59" t="n">
        <v>0.24</v>
      </c>
      <c r="Y59" t="n">
        <v>1</v>
      </c>
      <c r="Z59" t="n">
        <v>10</v>
      </c>
      <c r="AA59" t="n">
        <v>168.3156453938606</v>
      </c>
      <c r="AB59" t="n">
        <v>230.2968915899806</v>
      </c>
      <c r="AC59" t="n">
        <v>208.3176794804166</v>
      </c>
      <c r="AD59" t="n">
        <v>168315.6453938606</v>
      </c>
      <c r="AE59" t="n">
        <v>230296.8915899806</v>
      </c>
      <c r="AF59" t="n">
        <v>6.291855654796425e-06</v>
      </c>
      <c r="AG59" t="n">
        <v>4.291087962962963</v>
      </c>
      <c r="AH59" t="n">
        <v>208317.6794804166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6.7479</v>
      </c>
      <c r="E60" t="n">
        <v>14.82</v>
      </c>
      <c r="F60" t="n">
        <v>11.76</v>
      </c>
      <c r="G60" t="n">
        <v>78.42</v>
      </c>
      <c r="H60" t="n">
        <v>1.11</v>
      </c>
      <c r="I60" t="n">
        <v>9</v>
      </c>
      <c r="J60" t="n">
        <v>247.9</v>
      </c>
      <c r="K60" t="n">
        <v>56.94</v>
      </c>
      <c r="L60" t="n">
        <v>15.5</v>
      </c>
      <c r="M60" t="n">
        <v>7</v>
      </c>
      <c r="N60" t="n">
        <v>60.46</v>
      </c>
      <c r="O60" t="n">
        <v>30808.68</v>
      </c>
      <c r="P60" t="n">
        <v>160.99</v>
      </c>
      <c r="Q60" t="n">
        <v>460.72</v>
      </c>
      <c r="R60" t="n">
        <v>48.07</v>
      </c>
      <c r="S60" t="n">
        <v>32.19</v>
      </c>
      <c r="T60" t="n">
        <v>4034.87</v>
      </c>
      <c r="U60" t="n">
        <v>0.67</v>
      </c>
      <c r="V60" t="n">
        <v>0.76</v>
      </c>
      <c r="W60" t="n">
        <v>1.46</v>
      </c>
      <c r="X60" t="n">
        <v>0.23</v>
      </c>
      <c r="Y60" t="n">
        <v>1</v>
      </c>
      <c r="Z60" t="n">
        <v>10</v>
      </c>
      <c r="AA60" t="n">
        <v>168.0798792846323</v>
      </c>
      <c r="AB60" t="n">
        <v>229.974305998068</v>
      </c>
      <c r="AC60" t="n">
        <v>208.0258810046444</v>
      </c>
      <c r="AD60" t="n">
        <v>168079.8792846323</v>
      </c>
      <c r="AE60" t="n">
        <v>229974.305998068</v>
      </c>
      <c r="AF60" t="n">
        <v>6.295494183422419e-06</v>
      </c>
      <c r="AG60" t="n">
        <v>4.288194444444445</v>
      </c>
      <c r="AH60" t="n">
        <v>208025.8810046444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6.747</v>
      </c>
      <c r="E61" t="n">
        <v>14.82</v>
      </c>
      <c r="F61" t="n">
        <v>11.77</v>
      </c>
      <c r="G61" t="n">
        <v>78.44</v>
      </c>
      <c r="H61" t="n">
        <v>1.13</v>
      </c>
      <c r="I61" t="n">
        <v>9</v>
      </c>
      <c r="J61" t="n">
        <v>248.35</v>
      </c>
      <c r="K61" t="n">
        <v>56.94</v>
      </c>
      <c r="L61" t="n">
        <v>15.75</v>
      </c>
      <c r="M61" t="n">
        <v>7</v>
      </c>
      <c r="N61" t="n">
        <v>60.66</v>
      </c>
      <c r="O61" t="n">
        <v>30863.74</v>
      </c>
      <c r="P61" t="n">
        <v>159.82</v>
      </c>
      <c r="Q61" t="n">
        <v>460.73</v>
      </c>
      <c r="R61" t="n">
        <v>48.03</v>
      </c>
      <c r="S61" t="n">
        <v>32.19</v>
      </c>
      <c r="T61" t="n">
        <v>4014.5</v>
      </c>
      <c r="U61" t="n">
        <v>0.67</v>
      </c>
      <c r="V61" t="n">
        <v>0.76</v>
      </c>
      <c r="W61" t="n">
        <v>1.46</v>
      </c>
      <c r="X61" t="n">
        <v>0.23</v>
      </c>
      <c r="Y61" t="n">
        <v>1</v>
      </c>
      <c r="Z61" t="n">
        <v>10</v>
      </c>
      <c r="AA61" t="n">
        <v>167.6889831921959</v>
      </c>
      <c r="AB61" t="n">
        <v>229.4394647192782</v>
      </c>
      <c r="AC61" t="n">
        <v>207.5420842268477</v>
      </c>
      <c r="AD61" t="n">
        <v>167688.9831921959</v>
      </c>
      <c r="AE61" t="n">
        <v>229439.4647192782</v>
      </c>
      <c r="AF61" t="n">
        <v>6.294654522970266e-06</v>
      </c>
      <c r="AG61" t="n">
        <v>4.288194444444445</v>
      </c>
      <c r="AH61" t="n">
        <v>207542.0842268477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6.7437</v>
      </c>
      <c r="E62" t="n">
        <v>14.83</v>
      </c>
      <c r="F62" t="n">
        <v>11.77</v>
      </c>
      <c r="G62" t="n">
        <v>78.48999999999999</v>
      </c>
      <c r="H62" t="n">
        <v>1.14</v>
      </c>
      <c r="I62" t="n">
        <v>9</v>
      </c>
      <c r="J62" t="n">
        <v>248.79</v>
      </c>
      <c r="K62" t="n">
        <v>56.94</v>
      </c>
      <c r="L62" t="n">
        <v>16</v>
      </c>
      <c r="M62" t="n">
        <v>7</v>
      </c>
      <c r="N62" t="n">
        <v>60.85</v>
      </c>
      <c r="O62" t="n">
        <v>30918.88</v>
      </c>
      <c r="P62" t="n">
        <v>160.22</v>
      </c>
      <c r="Q62" t="n">
        <v>460.69</v>
      </c>
      <c r="R62" t="n">
        <v>48.18</v>
      </c>
      <c r="S62" t="n">
        <v>32.19</v>
      </c>
      <c r="T62" t="n">
        <v>4089.35</v>
      </c>
      <c r="U62" t="n">
        <v>0.67</v>
      </c>
      <c r="V62" t="n">
        <v>0.76</v>
      </c>
      <c r="W62" t="n">
        <v>1.47</v>
      </c>
      <c r="X62" t="n">
        <v>0.24</v>
      </c>
      <c r="Y62" t="n">
        <v>1</v>
      </c>
      <c r="Z62" t="n">
        <v>10</v>
      </c>
      <c r="AA62" t="n">
        <v>167.8708482811345</v>
      </c>
      <c r="AB62" t="n">
        <v>229.6883005572854</v>
      </c>
      <c r="AC62" t="n">
        <v>207.7671715217188</v>
      </c>
      <c r="AD62" t="n">
        <v>167870.8482811345</v>
      </c>
      <c r="AE62" t="n">
        <v>229688.3005572854</v>
      </c>
      <c r="AF62" t="n">
        <v>6.29157576797904e-06</v>
      </c>
      <c r="AG62" t="n">
        <v>4.291087962962963</v>
      </c>
      <c r="AH62" t="n">
        <v>207767.1715217188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6.7854</v>
      </c>
      <c r="E63" t="n">
        <v>14.74</v>
      </c>
      <c r="F63" t="n">
        <v>11.73</v>
      </c>
      <c r="G63" t="n">
        <v>87.94</v>
      </c>
      <c r="H63" t="n">
        <v>1.16</v>
      </c>
      <c r="I63" t="n">
        <v>8</v>
      </c>
      <c r="J63" t="n">
        <v>249.24</v>
      </c>
      <c r="K63" t="n">
        <v>56.94</v>
      </c>
      <c r="L63" t="n">
        <v>16.25</v>
      </c>
      <c r="M63" t="n">
        <v>6</v>
      </c>
      <c r="N63" t="n">
        <v>61.05</v>
      </c>
      <c r="O63" t="n">
        <v>30974.09</v>
      </c>
      <c r="P63" t="n">
        <v>158.28</v>
      </c>
      <c r="Q63" t="n">
        <v>460.69</v>
      </c>
      <c r="R63" t="n">
        <v>46.7</v>
      </c>
      <c r="S63" t="n">
        <v>32.19</v>
      </c>
      <c r="T63" t="n">
        <v>3354.5</v>
      </c>
      <c r="U63" t="n">
        <v>0.6899999999999999</v>
      </c>
      <c r="V63" t="n">
        <v>0.76</v>
      </c>
      <c r="W63" t="n">
        <v>1.46</v>
      </c>
      <c r="X63" t="n">
        <v>0.19</v>
      </c>
      <c r="Y63" t="n">
        <v>1</v>
      </c>
      <c r="Z63" t="n">
        <v>10</v>
      </c>
      <c r="AA63" t="n">
        <v>166.6243166556762</v>
      </c>
      <c r="AB63" t="n">
        <v>227.9827409942401</v>
      </c>
      <c r="AC63" t="n">
        <v>206.2243881696022</v>
      </c>
      <c r="AD63" t="n">
        <v>166624.3166556762</v>
      </c>
      <c r="AE63" t="n">
        <v>227982.7409942402</v>
      </c>
      <c r="AF63" t="n">
        <v>6.330480035595442e-06</v>
      </c>
      <c r="AG63" t="n">
        <v>4.265046296296297</v>
      </c>
      <c r="AH63" t="n">
        <v>206224.3881696022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6.7806</v>
      </c>
      <c r="E64" t="n">
        <v>14.75</v>
      </c>
      <c r="F64" t="n">
        <v>11.74</v>
      </c>
      <c r="G64" t="n">
        <v>88.02</v>
      </c>
      <c r="H64" t="n">
        <v>1.18</v>
      </c>
      <c r="I64" t="n">
        <v>8</v>
      </c>
      <c r="J64" t="n">
        <v>249.69</v>
      </c>
      <c r="K64" t="n">
        <v>56.94</v>
      </c>
      <c r="L64" t="n">
        <v>16.5</v>
      </c>
      <c r="M64" t="n">
        <v>6</v>
      </c>
      <c r="N64" t="n">
        <v>61.25</v>
      </c>
      <c r="O64" t="n">
        <v>31029.37</v>
      </c>
      <c r="P64" t="n">
        <v>158.49</v>
      </c>
      <c r="Q64" t="n">
        <v>460.74</v>
      </c>
      <c r="R64" t="n">
        <v>47.09</v>
      </c>
      <c r="S64" t="n">
        <v>32.19</v>
      </c>
      <c r="T64" t="n">
        <v>3546.5</v>
      </c>
      <c r="U64" t="n">
        <v>0.68</v>
      </c>
      <c r="V64" t="n">
        <v>0.76</v>
      </c>
      <c r="W64" t="n">
        <v>1.46</v>
      </c>
      <c r="X64" t="n">
        <v>0.2</v>
      </c>
      <c r="Y64" t="n">
        <v>1</v>
      </c>
      <c r="Z64" t="n">
        <v>10</v>
      </c>
      <c r="AA64" t="n">
        <v>166.7719391079874</v>
      </c>
      <c r="AB64" t="n">
        <v>228.1847245461352</v>
      </c>
      <c r="AC64" t="n">
        <v>206.4070946947901</v>
      </c>
      <c r="AD64" t="n">
        <v>166771.9391079874</v>
      </c>
      <c r="AE64" t="n">
        <v>228184.7245461352</v>
      </c>
      <c r="AF64" t="n">
        <v>6.326001846517295e-06</v>
      </c>
      <c r="AG64" t="n">
        <v>4.267939814814815</v>
      </c>
      <c r="AH64" t="n">
        <v>206407.0946947901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6.782</v>
      </c>
      <c r="E65" t="n">
        <v>14.74</v>
      </c>
      <c r="F65" t="n">
        <v>11.73</v>
      </c>
      <c r="G65" t="n">
        <v>88</v>
      </c>
      <c r="H65" t="n">
        <v>1.19</v>
      </c>
      <c r="I65" t="n">
        <v>8</v>
      </c>
      <c r="J65" t="n">
        <v>250.14</v>
      </c>
      <c r="K65" t="n">
        <v>56.94</v>
      </c>
      <c r="L65" t="n">
        <v>16.75</v>
      </c>
      <c r="M65" t="n">
        <v>6</v>
      </c>
      <c r="N65" t="n">
        <v>61.45</v>
      </c>
      <c r="O65" t="n">
        <v>31084.72</v>
      </c>
      <c r="P65" t="n">
        <v>158.23</v>
      </c>
      <c r="Q65" t="n">
        <v>460.69</v>
      </c>
      <c r="R65" t="n">
        <v>46.83</v>
      </c>
      <c r="S65" t="n">
        <v>32.19</v>
      </c>
      <c r="T65" t="n">
        <v>3416.2</v>
      </c>
      <c r="U65" t="n">
        <v>0.6899999999999999</v>
      </c>
      <c r="V65" t="n">
        <v>0.76</v>
      </c>
      <c r="W65" t="n">
        <v>1.46</v>
      </c>
      <c r="X65" t="n">
        <v>0.2</v>
      </c>
      <c r="Y65" t="n">
        <v>1</v>
      </c>
      <c r="Z65" t="n">
        <v>10</v>
      </c>
      <c r="AA65" t="n">
        <v>166.6452957222841</v>
      </c>
      <c r="AB65" t="n">
        <v>228.0114454787042</v>
      </c>
      <c r="AC65" t="n">
        <v>206.2503531383559</v>
      </c>
      <c r="AD65" t="n">
        <v>166645.2957222841</v>
      </c>
      <c r="AE65" t="n">
        <v>228011.4454787042</v>
      </c>
      <c r="AF65" t="n">
        <v>6.327307984998422e-06</v>
      </c>
      <c r="AG65" t="n">
        <v>4.265046296296297</v>
      </c>
      <c r="AH65" t="n">
        <v>206250.3531383559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6.7878</v>
      </c>
      <c r="E66" t="n">
        <v>14.73</v>
      </c>
      <c r="F66" t="n">
        <v>11.72</v>
      </c>
      <c r="G66" t="n">
        <v>87.90000000000001</v>
      </c>
      <c r="H66" t="n">
        <v>1.21</v>
      </c>
      <c r="I66" t="n">
        <v>8</v>
      </c>
      <c r="J66" t="n">
        <v>250.59</v>
      </c>
      <c r="K66" t="n">
        <v>56.94</v>
      </c>
      <c r="L66" t="n">
        <v>17</v>
      </c>
      <c r="M66" t="n">
        <v>6</v>
      </c>
      <c r="N66" t="n">
        <v>61.65</v>
      </c>
      <c r="O66" t="n">
        <v>31140.15</v>
      </c>
      <c r="P66" t="n">
        <v>158.07</v>
      </c>
      <c r="Q66" t="n">
        <v>460.69</v>
      </c>
      <c r="R66" t="n">
        <v>46.46</v>
      </c>
      <c r="S66" t="n">
        <v>32.19</v>
      </c>
      <c r="T66" t="n">
        <v>3234.89</v>
      </c>
      <c r="U66" t="n">
        <v>0.6899999999999999</v>
      </c>
      <c r="V66" t="n">
        <v>0.76</v>
      </c>
      <c r="W66" t="n">
        <v>1.46</v>
      </c>
      <c r="X66" t="n">
        <v>0.19</v>
      </c>
      <c r="Y66" t="n">
        <v>1</v>
      </c>
      <c r="Z66" t="n">
        <v>10</v>
      </c>
      <c r="AA66" t="n">
        <v>166.5042229902731</v>
      </c>
      <c r="AB66" t="n">
        <v>227.818423543077</v>
      </c>
      <c r="AC66" t="n">
        <v>206.075752945357</v>
      </c>
      <c r="AD66" t="n">
        <v>166504.2229902731</v>
      </c>
      <c r="AE66" t="n">
        <v>227818.423543077</v>
      </c>
      <c r="AF66" t="n">
        <v>6.332719130134515e-06</v>
      </c>
      <c r="AG66" t="n">
        <v>4.262152777777778</v>
      </c>
      <c r="AH66" t="n">
        <v>206075.752945357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6.7795</v>
      </c>
      <c r="E67" t="n">
        <v>14.75</v>
      </c>
      <c r="F67" t="n">
        <v>11.74</v>
      </c>
      <c r="G67" t="n">
        <v>88.04000000000001</v>
      </c>
      <c r="H67" t="n">
        <v>1.22</v>
      </c>
      <c r="I67" t="n">
        <v>8</v>
      </c>
      <c r="J67" t="n">
        <v>251.04</v>
      </c>
      <c r="K67" t="n">
        <v>56.94</v>
      </c>
      <c r="L67" t="n">
        <v>17.25</v>
      </c>
      <c r="M67" t="n">
        <v>6</v>
      </c>
      <c r="N67" t="n">
        <v>61.85</v>
      </c>
      <c r="O67" t="n">
        <v>31195.65</v>
      </c>
      <c r="P67" t="n">
        <v>157.95</v>
      </c>
      <c r="Q67" t="n">
        <v>460.69</v>
      </c>
      <c r="R67" t="n">
        <v>47.03</v>
      </c>
      <c r="S67" t="n">
        <v>32.19</v>
      </c>
      <c r="T67" t="n">
        <v>3519.78</v>
      </c>
      <c r="U67" t="n">
        <v>0.68</v>
      </c>
      <c r="V67" t="n">
        <v>0.76</v>
      </c>
      <c r="W67" t="n">
        <v>1.46</v>
      </c>
      <c r="X67" t="n">
        <v>0.2</v>
      </c>
      <c r="Y67" t="n">
        <v>1</v>
      </c>
      <c r="Z67" t="n">
        <v>10</v>
      </c>
      <c r="AA67" t="n">
        <v>166.5918741024952</v>
      </c>
      <c r="AB67" t="n">
        <v>227.9383516617135</v>
      </c>
      <c r="AC67" t="n">
        <v>206.184235292671</v>
      </c>
      <c r="AD67" t="n">
        <v>166591.8741024952</v>
      </c>
      <c r="AE67" t="n">
        <v>227938.3516617134</v>
      </c>
      <c r="AF67" t="n">
        <v>6.324975594853552e-06</v>
      </c>
      <c r="AG67" t="n">
        <v>4.267939814814815</v>
      </c>
      <c r="AH67" t="n">
        <v>206184.235292671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6.7859</v>
      </c>
      <c r="E68" t="n">
        <v>14.74</v>
      </c>
      <c r="F68" t="n">
        <v>11.72</v>
      </c>
      <c r="G68" t="n">
        <v>87.93000000000001</v>
      </c>
      <c r="H68" t="n">
        <v>1.24</v>
      </c>
      <c r="I68" t="n">
        <v>8</v>
      </c>
      <c r="J68" t="n">
        <v>251.49</v>
      </c>
      <c r="K68" t="n">
        <v>56.94</v>
      </c>
      <c r="L68" t="n">
        <v>17.5</v>
      </c>
      <c r="M68" t="n">
        <v>6</v>
      </c>
      <c r="N68" t="n">
        <v>62.05</v>
      </c>
      <c r="O68" t="n">
        <v>31251.22</v>
      </c>
      <c r="P68" t="n">
        <v>157.51</v>
      </c>
      <c r="Q68" t="n">
        <v>460.69</v>
      </c>
      <c r="R68" t="n">
        <v>46.74</v>
      </c>
      <c r="S68" t="n">
        <v>32.19</v>
      </c>
      <c r="T68" t="n">
        <v>3372.5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166.326268423736</v>
      </c>
      <c r="AB68" t="n">
        <v>227.5749382543398</v>
      </c>
      <c r="AC68" t="n">
        <v>205.855505550843</v>
      </c>
      <c r="AD68" t="n">
        <v>166326.268423736</v>
      </c>
      <c r="AE68" t="n">
        <v>227574.9382543398</v>
      </c>
      <c r="AF68" t="n">
        <v>6.330946513624415e-06</v>
      </c>
      <c r="AG68" t="n">
        <v>4.265046296296297</v>
      </c>
      <c r="AH68" t="n">
        <v>205855.505550843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6.783</v>
      </c>
      <c r="E69" t="n">
        <v>14.74</v>
      </c>
      <c r="F69" t="n">
        <v>11.73</v>
      </c>
      <c r="G69" t="n">
        <v>87.98</v>
      </c>
      <c r="H69" t="n">
        <v>1.25</v>
      </c>
      <c r="I69" t="n">
        <v>8</v>
      </c>
      <c r="J69" t="n">
        <v>251.94</v>
      </c>
      <c r="K69" t="n">
        <v>56.94</v>
      </c>
      <c r="L69" t="n">
        <v>17.75</v>
      </c>
      <c r="M69" t="n">
        <v>6</v>
      </c>
      <c r="N69" t="n">
        <v>62.25</v>
      </c>
      <c r="O69" t="n">
        <v>31306.86</v>
      </c>
      <c r="P69" t="n">
        <v>157.05</v>
      </c>
      <c r="Q69" t="n">
        <v>460.69</v>
      </c>
      <c r="R69" t="n">
        <v>46.97</v>
      </c>
      <c r="S69" t="n">
        <v>32.19</v>
      </c>
      <c r="T69" t="n">
        <v>3488.64</v>
      </c>
      <c r="U69" t="n">
        <v>0.6899999999999999</v>
      </c>
      <c r="V69" t="n">
        <v>0.76</v>
      </c>
      <c r="W69" t="n">
        <v>1.46</v>
      </c>
      <c r="X69" t="n">
        <v>0.2</v>
      </c>
      <c r="Y69" t="n">
        <v>1</v>
      </c>
      <c r="Z69" t="n">
        <v>10</v>
      </c>
      <c r="AA69" t="n">
        <v>166.2131209706078</v>
      </c>
      <c r="AB69" t="n">
        <v>227.4201249172565</v>
      </c>
      <c r="AC69" t="n">
        <v>205.715467381369</v>
      </c>
      <c r="AD69" t="n">
        <v>166213.1209706078</v>
      </c>
      <c r="AE69" t="n">
        <v>227420.1249172565</v>
      </c>
      <c r="AF69" t="n">
        <v>6.328240941056368e-06</v>
      </c>
      <c r="AG69" t="n">
        <v>4.265046296296297</v>
      </c>
      <c r="AH69" t="n">
        <v>205715.467381369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6.782</v>
      </c>
      <c r="E70" t="n">
        <v>14.74</v>
      </c>
      <c r="F70" t="n">
        <v>11.73</v>
      </c>
      <c r="G70" t="n">
        <v>88</v>
      </c>
      <c r="H70" t="n">
        <v>1.27</v>
      </c>
      <c r="I70" t="n">
        <v>8</v>
      </c>
      <c r="J70" t="n">
        <v>252.39</v>
      </c>
      <c r="K70" t="n">
        <v>56.94</v>
      </c>
      <c r="L70" t="n">
        <v>18</v>
      </c>
      <c r="M70" t="n">
        <v>6</v>
      </c>
      <c r="N70" t="n">
        <v>62.45</v>
      </c>
      <c r="O70" t="n">
        <v>31362.58</v>
      </c>
      <c r="P70" t="n">
        <v>156.39</v>
      </c>
      <c r="Q70" t="n">
        <v>460.71</v>
      </c>
      <c r="R70" t="n">
        <v>46.89</v>
      </c>
      <c r="S70" t="n">
        <v>32.19</v>
      </c>
      <c r="T70" t="n">
        <v>3446.96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165.9891009738845</v>
      </c>
      <c r="AB70" t="n">
        <v>227.1136108746751</v>
      </c>
      <c r="AC70" t="n">
        <v>205.4382066088164</v>
      </c>
      <c r="AD70" t="n">
        <v>165989.1009738845</v>
      </c>
      <c r="AE70" t="n">
        <v>227113.6108746751</v>
      </c>
      <c r="AF70" t="n">
        <v>6.327307984998422e-06</v>
      </c>
      <c r="AG70" t="n">
        <v>4.265046296296297</v>
      </c>
      <c r="AH70" t="n">
        <v>205438.2066088164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6.7775</v>
      </c>
      <c r="E71" t="n">
        <v>14.75</v>
      </c>
      <c r="F71" t="n">
        <v>11.74</v>
      </c>
      <c r="G71" t="n">
        <v>88.06999999999999</v>
      </c>
      <c r="H71" t="n">
        <v>1.28</v>
      </c>
      <c r="I71" t="n">
        <v>8</v>
      </c>
      <c r="J71" t="n">
        <v>252.84</v>
      </c>
      <c r="K71" t="n">
        <v>56.94</v>
      </c>
      <c r="L71" t="n">
        <v>18.25</v>
      </c>
      <c r="M71" t="n">
        <v>6</v>
      </c>
      <c r="N71" t="n">
        <v>62.65</v>
      </c>
      <c r="O71" t="n">
        <v>31418.38</v>
      </c>
      <c r="P71" t="n">
        <v>155.53</v>
      </c>
      <c r="Q71" t="n">
        <v>460.69</v>
      </c>
      <c r="R71" t="n">
        <v>47.28</v>
      </c>
      <c r="S71" t="n">
        <v>32.19</v>
      </c>
      <c r="T71" t="n">
        <v>3641.88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165.7510975910278</v>
      </c>
      <c r="AB71" t="n">
        <v>226.7879641462825</v>
      </c>
      <c r="AC71" t="n">
        <v>205.1436391471334</v>
      </c>
      <c r="AD71" t="n">
        <v>165751.0975910278</v>
      </c>
      <c r="AE71" t="n">
        <v>226787.9641462826</v>
      </c>
      <c r="AF71" t="n">
        <v>6.323109682737658e-06</v>
      </c>
      <c r="AG71" t="n">
        <v>4.267939814814815</v>
      </c>
      <c r="AH71" t="n">
        <v>205143.6391471334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6.8092</v>
      </c>
      <c r="E72" t="n">
        <v>14.69</v>
      </c>
      <c r="F72" t="n">
        <v>11.72</v>
      </c>
      <c r="G72" t="n">
        <v>100.44</v>
      </c>
      <c r="H72" t="n">
        <v>1.3</v>
      </c>
      <c r="I72" t="n">
        <v>7</v>
      </c>
      <c r="J72" t="n">
        <v>253.3</v>
      </c>
      <c r="K72" t="n">
        <v>56.94</v>
      </c>
      <c r="L72" t="n">
        <v>18.5</v>
      </c>
      <c r="M72" t="n">
        <v>5</v>
      </c>
      <c r="N72" t="n">
        <v>62.86</v>
      </c>
      <c r="O72" t="n">
        <v>31474.25</v>
      </c>
      <c r="P72" t="n">
        <v>154.74</v>
      </c>
      <c r="Q72" t="n">
        <v>460.69</v>
      </c>
      <c r="R72" t="n">
        <v>46.56</v>
      </c>
      <c r="S72" t="n">
        <v>32.19</v>
      </c>
      <c r="T72" t="n">
        <v>3288.27</v>
      </c>
      <c r="U72" t="n">
        <v>0.6899999999999999</v>
      </c>
      <c r="V72" t="n">
        <v>0.76</v>
      </c>
      <c r="W72" t="n">
        <v>1.46</v>
      </c>
      <c r="X72" t="n">
        <v>0.18</v>
      </c>
      <c r="Y72" t="n">
        <v>1</v>
      </c>
      <c r="Z72" t="n">
        <v>10</v>
      </c>
      <c r="AA72" t="n">
        <v>165.0784727181591</v>
      </c>
      <c r="AB72" t="n">
        <v>225.867649121109</v>
      </c>
      <c r="AC72" t="n">
        <v>204.3111576962919</v>
      </c>
      <c r="AD72" t="n">
        <v>165078.4727181591</v>
      </c>
      <c r="AE72" t="n">
        <v>225867.649121109</v>
      </c>
      <c r="AF72" t="n">
        <v>6.352684389774586e-06</v>
      </c>
      <c r="AG72" t="n">
        <v>4.250578703703703</v>
      </c>
      <c r="AH72" t="n">
        <v>204311.1576962919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6.812</v>
      </c>
      <c r="E73" t="n">
        <v>14.68</v>
      </c>
      <c r="F73" t="n">
        <v>11.71</v>
      </c>
      <c r="G73" t="n">
        <v>100.39</v>
      </c>
      <c r="H73" t="n">
        <v>1.31</v>
      </c>
      <c r="I73" t="n">
        <v>7</v>
      </c>
      <c r="J73" t="n">
        <v>253.75</v>
      </c>
      <c r="K73" t="n">
        <v>56.94</v>
      </c>
      <c r="L73" t="n">
        <v>18.75</v>
      </c>
      <c r="M73" t="n">
        <v>5</v>
      </c>
      <c r="N73" t="n">
        <v>63.06</v>
      </c>
      <c r="O73" t="n">
        <v>31530.19</v>
      </c>
      <c r="P73" t="n">
        <v>154.94</v>
      </c>
      <c r="Q73" t="n">
        <v>460.69</v>
      </c>
      <c r="R73" t="n">
        <v>46.36</v>
      </c>
      <c r="S73" t="n">
        <v>32.19</v>
      </c>
      <c r="T73" t="n">
        <v>3186.44</v>
      </c>
      <c r="U73" t="n">
        <v>0.6899999999999999</v>
      </c>
      <c r="V73" t="n">
        <v>0.76</v>
      </c>
      <c r="W73" t="n">
        <v>1.46</v>
      </c>
      <c r="X73" t="n">
        <v>0.18</v>
      </c>
      <c r="Y73" t="n">
        <v>1</v>
      </c>
      <c r="Z73" t="n">
        <v>10</v>
      </c>
      <c r="AA73" t="n">
        <v>165.100468636337</v>
      </c>
      <c r="AB73" t="n">
        <v>225.8977449067513</v>
      </c>
      <c r="AC73" t="n">
        <v>204.3383811823923</v>
      </c>
      <c r="AD73" t="n">
        <v>165100.468636337</v>
      </c>
      <c r="AE73" t="n">
        <v>225897.7449067513</v>
      </c>
      <c r="AF73" t="n">
        <v>6.355296666736839e-06</v>
      </c>
      <c r="AG73" t="n">
        <v>4.247685185185185</v>
      </c>
      <c r="AH73" t="n">
        <v>204338.3811823922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6.8155</v>
      </c>
      <c r="E74" t="n">
        <v>14.67</v>
      </c>
      <c r="F74" t="n">
        <v>11.7</v>
      </c>
      <c r="G74" t="n">
        <v>100.32</v>
      </c>
      <c r="H74" t="n">
        <v>1.33</v>
      </c>
      <c r="I74" t="n">
        <v>7</v>
      </c>
      <c r="J74" t="n">
        <v>254.21</v>
      </c>
      <c r="K74" t="n">
        <v>56.94</v>
      </c>
      <c r="L74" t="n">
        <v>19</v>
      </c>
      <c r="M74" t="n">
        <v>5</v>
      </c>
      <c r="N74" t="n">
        <v>63.26</v>
      </c>
      <c r="O74" t="n">
        <v>31586.21</v>
      </c>
      <c r="P74" t="n">
        <v>154.87</v>
      </c>
      <c r="Q74" t="n">
        <v>460.73</v>
      </c>
      <c r="R74" t="n">
        <v>46.05</v>
      </c>
      <c r="S74" t="n">
        <v>32.19</v>
      </c>
      <c r="T74" t="n">
        <v>3030.49</v>
      </c>
      <c r="U74" t="n">
        <v>0.7</v>
      </c>
      <c r="V74" t="n">
        <v>0.76</v>
      </c>
      <c r="W74" t="n">
        <v>1.46</v>
      </c>
      <c r="X74" t="n">
        <v>0.17</v>
      </c>
      <c r="Y74" t="n">
        <v>1</v>
      </c>
      <c r="Z74" t="n">
        <v>10</v>
      </c>
      <c r="AA74" t="n">
        <v>165.018833462789</v>
      </c>
      <c r="AB74" t="n">
        <v>225.7860480608134</v>
      </c>
      <c r="AC74" t="n">
        <v>204.2373445266631</v>
      </c>
      <c r="AD74" t="n">
        <v>165018.833462789</v>
      </c>
      <c r="AE74" t="n">
        <v>225786.0480608134</v>
      </c>
      <c r="AF74" t="n">
        <v>6.358562012939655e-06</v>
      </c>
      <c r="AG74" t="n">
        <v>4.244791666666667</v>
      </c>
      <c r="AH74" t="n">
        <v>204237.3445266631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6.8137</v>
      </c>
      <c r="E75" t="n">
        <v>14.68</v>
      </c>
      <c r="F75" t="n">
        <v>11.71</v>
      </c>
      <c r="G75" t="n">
        <v>100.36</v>
      </c>
      <c r="H75" t="n">
        <v>1.34</v>
      </c>
      <c r="I75" t="n">
        <v>7</v>
      </c>
      <c r="J75" t="n">
        <v>254.66</v>
      </c>
      <c r="K75" t="n">
        <v>56.94</v>
      </c>
      <c r="L75" t="n">
        <v>19.25</v>
      </c>
      <c r="M75" t="n">
        <v>5</v>
      </c>
      <c r="N75" t="n">
        <v>63.47</v>
      </c>
      <c r="O75" t="n">
        <v>31642.3</v>
      </c>
      <c r="P75" t="n">
        <v>155.31</v>
      </c>
      <c r="Q75" t="n">
        <v>460.69</v>
      </c>
      <c r="R75" t="n">
        <v>46.24</v>
      </c>
      <c r="S75" t="n">
        <v>32.19</v>
      </c>
      <c r="T75" t="n">
        <v>3126.28</v>
      </c>
      <c r="U75" t="n">
        <v>0.7</v>
      </c>
      <c r="V75" t="n">
        <v>0.76</v>
      </c>
      <c r="W75" t="n">
        <v>1.46</v>
      </c>
      <c r="X75" t="n">
        <v>0.17</v>
      </c>
      <c r="Y75" t="n">
        <v>1</v>
      </c>
      <c r="Z75" t="n">
        <v>10</v>
      </c>
      <c r="AA75" t="n">
        <v>165.2128722017565</v>
      </c>
      <c r="AB75" t="n">
        <v>226.0515404238536</v>
      </c>
      <c r="AC75" t="n">
        <v>204.4774986711957</v>
      </c>
      <c r="AD75" t="n">
        <v>165212.8722017565</v>
      </c>
      <c r="AE75" t="n">
        <v>226051.5404238536</v>
      </c>
      <c r="AF75" t="n">
        <v>6.356882692035349e-06</v>
      </c>
      <c r="AG75" t="n">
        <v>4.247685185185185</v>
      </c>
      <c r="AH75" t="n">
        <v>204477.4986711957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6.8162</v>
      </c>
      <c r="E76" t="n">
        <v>14.67</v>
      </c>
      <c r="F76" t="n">
        <v>11.7</v>
      </c>
      <c r="G76" t="n">
        <v>100.31</v>
      </c>
      <c r="H76" t="n">
        <v>1.36</v>
      </c>
      <c r="I76" t="n">
        <v>7</v>
      </c>
      <c r="J76" t="n">
        <v>255.12</v>
      </c>
      <c r="K76" t="n">
        <v>56.94</v>
      </c>
      <c r="L76" t="n">
        <v>19.5</v>
      </c>
      <c r="M76" t="n">
        <v>5</v>
      </c>
      <c r="N76" t="n">
        <v>63.67</v>
      </c>
      <c r="O76" t="n">
        <v>31698.47</v>
      </c>
      <c r="P76" t="n">
        <v>155.1</v>
      </c>
      <c r="Q76" t="n">
        <v>460.69</v>
      </c>
      <c r="R76" t="n">
        <v>45.97</v>
      </c>
      <c r="S76" t="n">
        <v>32.19</v>
      </c>
      <c r="T76" t="n">
        <v>2994.29</v>
      </c>
      <c r="U76" t="n">
        <v>0.7</v>
      </c>
      <c r="V76" t="n">
        <v>0.76</v>
      </c>
      <c r="W76" t="n">
        <v>1.46</v>
      </c>
      <c r="X76" t="n">
        <v>0.17</v>
      </c>
      <c r="Y76" t="n">
        <v>1</v>
      </c>
      <c r="Z76" t="n">
        <v>10</v>
      </c>
      <c r="AA76" t="n">
        <v>165.0926608357006</v>
      </c>
      <c r="AB76" t="n">
        <v>225.8870619294648</v>
      </c>
      <c r="AC76" t="n">
        <v>204.3287177734642</v>
      </c>
      <c r="AD76" t="n">
        <v>165092.6608357006</v>
      </c>
      <c r="AE76" t="n">
        <v>225887.0619294648</v>
      </c>
      <c r="AF76" t="n">
        <v>6.359215082180218e-06</v>
      </c>
      <c r="AG76" t="n">
        <v>4.244791666666667</v>
      </c>
      <c r="AH76" t="n">
        <v>204328.7177734642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6.8184</v>
      </c>
      <c r="E77" t="n">
        <v>14.67</v>
      </c>
      <c r="F77" t="n">
        <v>11.7</v>
      </c>
      <c r="G77" t="n">
        <v>100.27</v>
      </c>
      <c r="H77" t="n">
        <v>1.37</v>
      </c>
      <c r="I77" t="n">
        <v>7</v>
      </c>
      <c r="J77" t="n">
        <v>255.57</v>
      </c>
      <c r="K77" t="n">
        <v>56.94</v>
      </c>
      <c r="L77" t="n">
        <v>19.75</v>
      </c>
      <c r="M77" t="n">
        <v>5</v>
      </c>
      <c r="N77" t="n">
        <v>63.88</v>
      </c>
      <c r="O77" t="n">
        <v>31754.72</v>
      </c>
      <c r="P77" t="n">
        <v>154.37</v>
      </c>
      <c r="Q77" t="n">
        <v>460.69</v>
      </c>
      <c r="R77" t="n">
        <v>45.86</v>
      </c>
      <c r="S77" t="n">
        <v>32.19</v>
      </c>
      <c r="T77" t="n">
        <v>2937.05</v>
      </c>
      <c r="U77" t="n">
        <v>0.7</v>
      </c>
      <c r="V77" t="n">
        <v>0.76</v>
      </c>
      <c r="W77" t="n">
        <v>1.46</v>
      </c>
      <c r="X77" t="n">
        <v>0.16</v>
      </c>
      <c r="Y77" t="n">
        <v>1</v>
      </c>
      <c r="Z77" t="n">
        <v>10</v>
      </c>
      <c r="AA77" t="n">
        <v>164.8092281367657</v>
      </c>
      <c r="AB77" t="n">
        <v>225.4992568066141</v>
      </c>
      <c r="AC77" t="n">
        <v>203.9779242272504</v>
      </c>
      <c r="AD77" t="n">
        <v>164809.2281367657</v>
      </c>
      <c r="AE77" t="n">
        <v>225499.2568066141</v>
      </c>
      <c r="AF77" t="n">
        <v>6.361267585507702e-06</v>
      </c>
      <c r="AG77" t="n">
        <v>4.244791666666667</v>
      </c>
      <c r="AH77" t="n">
        <v>203977.9242272504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6.8156</v>
      </c>
      <c r="E78" t="n">
        <v>14.67</v>
      </c>
      <c r="F78" t="n">
        <v>11.7</v>
      </c>
      <c r="G78" t="n">
        <v>100.32</v>
      </c>
      <c r="H78" t="n">
        <v>1.39</v>
      </c>
      <c r="I78" t="n">
        <v>7</v>
      </c>
      <c r="J78" t="n">
        <v>256.03</v>
      </c>
      <c r="K78" t="n">
        <v>56.94</v>
      </c>
      <c r="L78" t="n">
        <v>20</v>
      </c>
      <c r="M78" t="n">
        <v>5</v>
      </c>
      <c r="N78" t="n">
        <v>64.09</v>
      </c>
      <c r="O78" t="n">
        <v>31811.04</v>
      </c>
      <c r="P78" t="n">
        <v>154.21</v>
      </c>
      <c r="Q78" t="n">
        <v>460.69</v>
      </c>
      <c r="R78" t="n">
        <v>46</v>
      </c>
      <c r="S78" t="n">
        <v>32.19</v>
      </c>
      <c r="T78" t="n">
        <v>3005.06</v>
      </c>
      <c r="U78" t="n">
        <v>0.7</v>
      </c>
      <c r="V78" t="n">
        <v>0.76</v>
      </c>
      <c r="W78" t="n">
        <v>1.46</v>
      </c>
      <c r="X78" t="n">
        <v>0.17</v>
      </c>
      <c r="Y78" t="n">
        <v>1</v>
      </c>
      <c r="Z78" t="n">
        <v>10</v>
      </c>
      <c r="AA78" t="n">
        <v>164.7835073226972</v>
      </c>
      <c r="AB78" t="n">
        <v>225.4640644540833</v>
      </c>
      <c r="AC78" t="n">
        <v>203.9460905834524</v>
      </c>
      <c r="AD78" t="n">
        <v>164783.5073226972</v>
      </c>
      <c r="AE78" t="n">
        <v>225464.0644540833</v>
      </c>
      <c r="AF78" t="n">
        <v>6.358655308545449e-06</v>
      </c>
      <c r="AG78" t="n">
        <v>4.244791666666667</v>
      </c>
      <c r="AH78" t="n">
        <v>203946.0905834524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6.82</v>
      </c>
      <c r="E79" t="n">
        <v>14.66</v>
      </c>
      <c r="F79" t="n">
        <v>11.69</v>
      </c>
      <c r="G79" t="n">
        <v>100.24</v>
      </c>
      <c r="H79" t="n">
        <v>1.4</v>
      </c>
      <c r="I79" t="n">
        <v>7</v>
      </c>
      <c r="J79" t="n">
        <v>256.49</v>
      </c>
      <c r="K79" t="n">
        <v>56.94</v>
      </c>
      <c r="L79" t="n">
        <v>20.25</v>
      </c>
      <c r="M79" t="n">
        <v>5</v>
      </c>
      <c r="N79" t="n">
        <v>64.29000000000001</v>
      </c>
      <c r="O79" t="n">
        <v>31867.44</v>
      </c>
      <c r="P79" t="n">
        <v>153.66</v>
      </c>
      <c r="Q79" t="n">
        <v>460.69</v>
      </c>
      <c r="R79" t="n">
        <v>45.82</v>
      </c>
      <c r="S79" t="n">
        <v>32.19</v>
      </c>
      <c r="T79" t="n">
        <v>2916.83</v>
      </c>
      <c r="U79" t="n">
        <v>0.7</v>
      </c>
      <c r="V79" t="n">
        <v>0.76</v>
      </c>
      <c r="W79" t="n">
        <v>1.45</v>
      </c>
      <c r="X79" t="n">
        <v>0.16</v>
      </c>
      <c r="Y79" t="n">
        <v>1</v>
      </c>
      <c r="Z79" t="n">
        <v>10</v>
      </c>
      <c r="AA79" t="n">
        <v>164.5218880448286</v>
      </c>
      <c r="AB79" t="n">
        <v>225.1061054162757</v>
      </c>
      <c r="AC79" t="n">
        <v>203.6222946538143</v>
      </c>
      <c r="AD79" t="n">
        <v>164521.8880448285</v>
      </c>
      <c r="AE79" t="n">
        <v>225106.1054162757</v>
      </c>
      <c r="AF79" t="n">
        <v>6.362760315200418e-06</v>
      </c>
      <c r="AG79" t="n">
        <v>4.241898148148148</v>
      </c>
      <c r="AH79" t="n">
        <v>203622.2946538143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6.816</v>
      </c>
      <c r="E80" t="n">
        <v>14.67</v>
      </c>
      <c r="F80" t="n">
        <v>11.7</v>
      </c>
      <c r="G80" t="n">
        <v>100.31</v>
      </c>
      <c r="H80" t="n">
        <v>1.42</v>
      </c>
      <c r="I80" t="n">
        <v>7</v>
      </c>
      <c r="J80" t="n">
        <v>256.94</v>
      </c>
      <c r="K80" t="n">
        <v>56.94</v>
      </c>
      <c r="L80" t="n">
        <v>20.5</v>
      </c>
      <c r="M80" t="n">
        <v>5</v>
      </c>
      <c r="N80" t="n">
        <v>64.5</v>
      </c>
      <c r="O80" t="n">
        <v>31924.04</v>
      </c>
      <c r="P80" t="n">
        <v>153.21</v>
      </c>
      <c r="Q80" t="n">
        <v>460.69</v>
      </c>
      <c r="R80" t="n">
        <v>46.05</v>
      </c>
      <c r="S80" t="n">
        <v>32.19</v>
      </c>
      <c r="T80" t="n">
        <v>3031.26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164.4242235641974</v>
      </c>
      <c r="AB80" t="n">
        <v>224.9724765652233</v>
      </c>
      <c r="AC80" t="n">
        <v>203.5014191527571</v>
      </c>
      <c r="AD80" t="n">
        <v>164424.2235641974</v>
      </c>
      <c r="AE80" t="n">
        <v>224972.4765652233</v>
      </c>
      <c r="AF80" t="n">
        <v>6.359028490968628e-06</v>
      </c>
      <c r="AG80" t="n">
        <v>4.244791666666667</v>
      </c>
      <c r="AH80" t="n">
        <v>203501.4191527571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6.817</v>
      </c>
      <c r="E81" t="n">
        <v>14.67</v>
      </c>
      <c r="F81" t="n">
        <v>11.7</v>
      </c>
      <c r="G81" t="n">
        <v>100.3</v>
      </c>
      <c r="H81" t="n">
        <v>1.43</v>
      </c>
      <c r="I81" t="n">
        <v>7</v>
      </c>
      <c r="J81" t="n">
        <v>257.4</v>
      </c>
      <c r="K81" t="n">
        <v>56.94</v>
      </c>
      <c r="L81" t="n">
        <v>20.75</v>
      </c>
      <c r="M81" t="n">
        <v>5</v>
      </c>
      <c r="N81" t="n">
        <v>64.70999999999999</v>
      </c>
      <c r="O81" t="n">
        <v>31980.59</v>
      </c>
      <c r="P81" t="n">
        <v>152.35</v>
      </c>
      <c r="Q81" t="n">
        <v>460.69</v>
      </c>
      <c r="R81" t="n">
        <v>45.94</v>
      </c>
      <c r="S81" t="n">
        <v>32.19</v>
      </c>
      <c r="T81" t="n">
        <v>2977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164.1080650153007</v>
      </c>
      <c r="AB81" t="n">
        <v>224.5398944906923</v>
      </c>
      <c r="AC81" t="n">
        <v>203.1101221042865</v>
      </c>
      <c r="AD81" t="n">
        <v>164108.0650153007</v>
      </c>
      <c r="AE81" t="n">
        <v>224539.8944906924</v>
      </c>
      <c r="AF81" t="n">
        <v>6.359961447026576e-06</v>
      </c>
      <c r="AG81" t="n">
        <v>4.244791666666667</v>
      </c>
      <c r="AH81" t="n">
        <v>203110.1221042865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6.8168</v>
      </c>
      <c r="E82" t="n">
        <v>14.67</v>
      </c>
      <c r="F82" t="n">
        <v>11.7</v>
      </c>
      <c r="G82" t="n">
        <v>100.3</v>
      </c>
      <c r="H82" t="n">
        <v>1.45</v>
      </c>
      <c r="I82" t="n">
        <v>7</v>
      </c>
      <c r="J82" t="n">
        <v>257.86</v>
      </c>
      <c r="K82" t="n">
        <v>56.94</v>
      </c>
      <c r="L82" t="n">
        <v>21</v>
      </c>
      <c r="M82" t="n">
        <v>5</v>
      </c>
      <c r="N82" t="n">
        <v>64.92</v>
      </c>
      <c r="O82" t="n">
        <v>32037.22</v>
      </c>
      <c r="P82" t="n">
        <v>151.5</v>
      </c>
      <c r="Q82" t="n">
        <v>460.69</v>
      </c>
      <c r="R82" t="n">
        <v>45.85</v>
      </c>
      <c r="S82" t="n">
        <v>32.19</v>
      </c>
      <c r="T82" t="n">
        <v>2930.94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163.8086765662236</v>
      </c>
      <c r="AB82" t="n">
        <v>224.130258006579</v>
      </c>
      <c r="AC82" t="n">
        <v>202.7395807512884</v>
      </c>
      <c r="AD82" t="n">
        <v>163808.6765662236</v>
      </c>
      <c r="AE82" t="n">
        <v>224130.258006579</v>
      </c>
      <c r="AF82" t="n">
        <v>6.359774855814986e-06</v>
      </c>
      <c r="AG82" t="n">
        <v>4.244791666666667</v>
      </c>
      <c r="AH82" t="n">
        <v>202739.5807512884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6.8141</v>
      </c>
      <c r="E83" t="n">
        <v>14.68</v>
      </c>
      <c r="F83" t="n">
        <v>11.71</v>
      </c>
      <c r="G83" t="n">
        <v>100.35</v>
      </c>
      <c r="H83" t="n">
        <v>1.46</v>
      </c>
      <c r="I83" t="n">
        <v>7</v>
      </c>
      <c r="J83" t="n">
        <v>258.32</v>
      </c>
      <c r="K83" t="n">
        <v>56.94</v>
      </c>
      <c r="L83" t="n">
        <v>21.25</v>
      </c>
      <c r="M83" t="n">
        <v>5</v>
      </c>
      <c r="N83" t="n">
        <v>65.13</v>
      </c>
      <c r="O83" t="n">
        <v>32093.94</v>
      </c>
      <c r="P83" t="n">
        <v>151.23</v>
      </c>
      <c r="Q83" t="n">
        <v>460.69</v>
      </c>
      <c r="R83" t="n">
        <v>46.19</v>
      </c>
      <c r="S83" t="n">
        <v>32.19</v>
      </c>
      <c r="T83" t="n">
        <v>3102.73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163.7602245358888</v>
      </c>
      <c r="AB83" t="n">
        <v>224.0639638011223</v>
      </c>
      <c r="AC83" t="n">
        <v>202.6796135717559</v>
      </c>
      <c r="AD83" t="n">
        <v>163760.2245358888</v>
      </c>
      <c r="AE83" t="n">
        <v>224063.9638011223</v>
      </c>
      <c r="AF83" t="n">
        <v>6.357255874458528e-06</v>
      </c>
      <c r="AG83" t="n">
        <v>4.247685185185185</v>
      </c>
      <c r="AH83" t="n">
        <v>202679.6135717559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6.8524</v>
      </c>
      <c r="E84" t="n">
        <v>14.59</v>
      </c>
      <c r="F84" t="n">
        <v>11.67</v>
      </c>
      <c r="G84" t="n">
        <v>116.69</v>
      </c>
      <c r="H84" t="n">
        <v>1.48</v>
      </c>
      <c r="I84" t="n">
        <v>6</v>
      </c>
      <c r="J84" t="n">
        <v>258.78</v>
      </c>
      <c r="K84" t="n">
        <v>56.94</v>
      </c>
      <c r="L84" t="n">
        <v>21.5</v>
      </c>
      <c r="M84" t="n">
        <v>4</v>
      </c>
      <c r="N84" t="n">
        <v>65.34</v>
      </c>
      <c r="O84" t="n">
        <v>32150.72</v>
      </c>
      <c r="P84" t="n">
        <v>149.69</v>
      </c>
      <c r="Q84" t="n">
        <v>460.69</v>
      </c>
      <c r="R84" t="n">
        <v>44.85</v>
      </c>
      <c r="S84" t="n">
        <v>32.19</v>
      </c>
      <c r="T84" t="n">
        <v>2436.08</v>
      </c>
      <c r="U84" t="n">
        <v>0.72</v>
      </c>
      <c r="V84" t="n">
        <v>0.77</v>
      </c>
      <c r="W84" t="n">
        <v>1.46</v>
      </c>
      <c r="X84" t="n">
        <v>0.14</v>
      </c>
      <c r="Y84" t="n">
        <v>1</v>
      </c>
      <c r="Z84" t="n">
        <v>10</v>
      </c>
      <c r="AA84" t="n">
        <v>162.7290721146512</v>
      </c>
      <c r="AB84" t="n">
        <v>222.6530955671514</v>
      </c>
      <c r="AC84" t="n">
        <v>201.4033966218688</v>
      </c>
      <c r="AD84" t="n">
        <v>162729.0721146511</v>
      </c>
      <c r="AE84" t="n">
        <v>222653.0955671514</v>
      </c>
      <c r="AF84" t="n">
        <v>6.39298809147791e-06</v>
      </c>
      <c r="AG84" t="n">
        <v>4.221643518518518</v>
      </c>
      <c r="AH84" t="n">
        <v>201403.3966218688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6.8509</v>
      </c>
      <c r="E85" t="n">
        <v>14.6</v>
      </c>
      <c r="F85" t="n">
        <v>11.67</v>
      </c>
      <c r="G85" t="n">
        <v>116.72</v>
      </c>
      <c r="H85" t="n">
        <v>1.49</v>
      </c>
      <c r="I85" t="n">
        <v>6</v>
      </c>
      <c r="J85" t="n">
        <v>259.24</v>
      </c>
      <c r="K85" t="n">
        <v>56.94</v>
      </c>
      <c r="L85" t="n">
        <v>21.75</v>
      </c>
      <c r="M85" t="n">
        <v>4</v>
      </c>
      <c r="N85" t="n">
        <v>65.55</v>
      </c>
      <c r="O85" t="n">
        <v>32207.59</v>
      </c>
      <c r="P85" t="n">
        <v>149.53</v>
      </c>
      <c r="Q85" t="n">
        <v>460.72</v>
      </c>
      <c r="R85" t="n">
        <v>45.03</v>
      </c>
      <c r="S85" t="n">
        <v>32.19</v>
      </c>
      <c r="T85" t="n">
        <v>2529.36</v>
      </c>
      <c r="U85" t="n">
        <v>0.71</v>
      </c>
      <c r="V85" t="n">
        <v>0.77</v>
      </c>
      <c r="W85" t="n">
        <v>1.46</v>
      </c>
      <c r="X85" t="n">
        <v>0.14</v>
      </c>
      <c r="Y85" t="n">
        <v>1</v>
      </c>
      <c r="Z85" t="n">
        <v>10</v>
      </c>
      <c r="AA85" t="n">
        <v>162.688682756931</v>
      </c>
      <c r="AB85" t="n">
        <v>222.5978330660661</v>
      </c>
      <c r="AC85" t="n">
        <v>201.3534082963256</v>
      </c>
      <c r="AD85" t="n">
        <v>162688.682756931</v>
      </c>
      <c r="AE85" t="n">
        <v>222597.8330660661</v>
      </c>
      <c r="AF85" t="n">
        <v>6.391588657390989e-06</v>
      </c>
      <c r="AG85" t="n">
        <v>4.224537037037037</v>
      </c>
      <c r="AH85" t="n">
        <v>201353.4082963256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6.8518</v>
      </c>
      <c r="E86" t="n">
        <v>14.59</v>
      </c>
      <c r="F86" t="n">
        <v>11.67</v>
      </c>
      <c r="G86" t="n">
        <v>116.71</v>
      </c>
      <c r="H86" t="n">
        <v>1.51</v>
      </c>
      <c r="I86" t="n">
        <v>6</v>
      </c>
      <c r="J86" t="n">
        <v>259.71</v>
      </c>
      <c r="K86" t="n">
        <v>56.94</v>
      </c>
      <c r="L86" t="n">
        <v>22</v>
      </c>
      <c r="M86" t="n">
        <v>4</v>
      </c>
      <c r="N86" t="n">
        <v>65.76000000000001</v>
      </c>
      <c r="O86" t="n">
        <v>32264.54</v>
      </c>
      <c r="P86" t="n">
        <v>149.63</v>
      </c>
      <c r="Q86" t="n">
        <v>460.69</v>
      </c>
      <c r="R86" t="n">
        <v>44.94</v>
      </c>
      <c r="S86" t="n">
        <v>32.19</v>
      </c>
      <c r="T86" t="n">
        <v>2484.04</v>
      </c>
      <c r="U86" t="n">
        <v>0.72</v>
      </c>
      <c r="V86" t="n">
        <v>0.77</v>
      </c>
      <c r="W86" t="n">
        <v>1.46</v>
      </c>
      <c r="X86" t="n">
        <v>0.14</v>
      </c>
      <c r="Y86" t="n">
        <v>1</v>
      </c>
      <c r="Z86" t="n">
        <v>10</v>
      </c>
      <c r="AA86" t="n">
        <v>162.7143304719712</v>
      </c>
      <c r="AB86" t="n">
        <v>222.6329254012815</v>
      </c>
      <c r="AC86" t="n">
        <v>201.3851514683204</v>
      </c>
      <c r="AD86" t="n">
        <v>162714.3304719712</v>
      </c>
      <c r="AE86" t="n">
        <v>222632.9254012814</v>
      </c>
      <c r="AF86" t="n">
        <v>6.39242831784314e-06</v>
      </c>
      <c r="AG86" t="n">
        <v>4.221643518518518</v>
      </c>
      <c r="AH86" t="n">
        <v>201385.1514683204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6.8514</v>
      </c>
      <c r="E87" t="n">
        <v>14.6</v>
      </c>
      <c r="F87" t="n">
        <v>11.67</v>
      </c>
      <c r="G87" t="n">
        <v>116.71</v>
      </c>
      <c r="H87" t="n">
        <v>1.52</v>
      </c>
      <c r="I87" t="n">
        <v>6</v>
      </c>
      <c r="J87" t="n">
        <v>260.17</v>
      </c>
      <c r="K87" t="n">
        <v>56.94</v>
      </c>
      <c r="L87" t="n">
        <v>22.25</v>
      </c>
      <c r="M87" t="n">
        <v>4</v>
      </c>
      <c r="N87" t="n">
        <v>65.98</v>
      </c>
      <c r="O87" t="n">
        <v>32321.56</v>
      </c>
      <c r="P87" t="n">
        <v>149.93</v>
      </c>
      <c r="Q87" t="n">
        <v>460.69</v>
      </c>
      <c r="R87" t="n">
        <v>44.98</v>
      </c>
      <c r="S87" t="n">
        <v>32.19</v>
      </c>
      <c r="T87" t="n">
        <v>2499.97</v>
      </c>
      <c r="U87" t="n">
        <v>0.72</v>
      </c>
      <c r="V87" t="n">
        <v>0.77</v>
      </c>
      <c r="W87" t="n">
        <v>1.46</v>
      </c>
      <c r="X87" t="n">
        <v>0.14</v>
      </c>
      <c r="Y87" t="n">
        <v>1</v>
      </c>
      <c r="Z87" t="n">
        <v>10</v>
      </c>
      <c r="AA87" t="n">
        <v>162.8245264393367</v>
      </c>
      <c r="AB87" t="n">
        <v>222.7837003853337</v>
      </c>
      <c r="AC87" t="n">
        <v>201.5215366995088</v>
      </c>
      <c r="AD87" t="n">
        <v>162824.5264393367</v>
      </c>
      <c r="AE87" t="n">
        <v>222783.7003853337</v>
      </c>
      <c r="AF87" t="n">
        <v>6.392055135419962e-06</v>
      </c>
      <c r="AG87" t="n">
        <v>4.224537037037037</v>
      </c>
      <c r="AH87" t="n">
        <v>201521.5366995088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6.8548</v>
      </c>
      <c r="E88" t="n">
        <v>14.59</v>
      </c>
      <c r="F88" t="n">
        <v>11.66</v>
      </c>
      <c r="G88" t="n">
        <v>116.64</v>
      </c>
      <c r="H88" t="n">
        <v>1.54</v>
      </c>
      <c r="I88" t="n">
        <v>6</v>
      </c>
      <c r="J88" t="n">
        <v>260.63</v>
      </c>
      <c r="K88" t="n">
        <v>56.94</v>
      </c>
      <c r="L88" t="n">
        <v>22.5</v>
      </c>
      <c r="M88" t="n">
        <v>4</v>
      </c>
      <c r="N88" t="n">
        <v>66.19</v>
      </c>
      <c r="O88" t="n">
        <v>32378.67</v>
      </c>
      <c r="P88" t="n">
        <v>149.87</v>
      </c>
      <c r="Q88" t="n">
        <v>460.69</v>
      </c>
      <c r="R88" t="n">
        <v>44.76</v>
      </c>
      <c r="S88" t="n">
        <v>32.19</v>
      </c>
      <c r="T88" t="n">
        <v>2391.67</v>
      </c>
      <c r="U88" t="n">
        <v>0.72</v>
      </c>
      <c r="V88" t="n">
        <v>0.77</v>
      </c>
      <c r="W88" t="n">
        <v>1.46</v>
      </c>
      <c r="X88" t="n">
        <v>0.13</v>
      </c>
      <c r="Y88" t="n">
        <v>1</v>
      </c>
      <c r="Z88" t="n">
        <v>10</v>
      </c>
      <c r="AA88" t="n">
        <v>162.7491237023193</v>
      </c>
      <c r="AB88" t="n">
        <v>222.6805310340126</v>
      </c>
      <c r="AC88" t="n">
        <v>201.4282136862787</v>
      </c>
      <c r="AD88" t="n">
        <v>162749.1237023193</v>
      </c>
      <c r="AE88" t="n">
        <v>222680.5310340126</v>
      </c>
      <c r="AF88" t="n">
        <v>6.395227186016983e-06</v>
      </c>
      <c r="AG88" t="n">
        <v>4.221643518518518</v>
      </c>
      <c r="AH88" t="n">
        <v>201428.2136862787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6.8522</v>
      </c>
      <c r="E89" t="n">
        <v>14.59</v>
      </c>
      <c r="F89" t="n">
        <v>11.67</v>
      </c>
      <c r="G89" t="n">
        <v>116.7</v>
      </c>
      <c r="H89" t="n">
        <v>1.55</v>
      </c>
      <c r="I89" t="n">
        <v>6</v>
      </c>
      <c r="J89" t="n">
        <v>261.09</v>
      </c>
      <c r="K89" t="n">
        <v>56.94</v>
      </c>
      <c r="L89" t="n">
        <v>22.75</v>
      </c>
      <c r="M89" t="n">
        <v>4</v>
      </c>
      <c r="N89" t="n">
        <v>66.40000000000001</v>
      </c>
      <c r="O89" t="n">
        <v>32435.86</v>
      </c>
      <c r="P89" t="n">
        <v>149.56</v>
      </c>
      <c r="Q89" t="n">
        <v>460.69</v>
      </c>
      <c r="R89" t="n">
        <v>44.86</v>
      </c>
      <c r="S89" t="n">
        <v>32.19</v>
      </c>
      <c r="T89" t="n">
        <v>2441.95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162.685331383671</v>
      </c>
      <c r="AB89" t="n">
        <v>222.5932475693195</v>
      </c>
      <c r="AC89" t="n">
        <v>201.3492604329527</v>
      </c>
      <c r="AD89" t="n">
        <v>162685.3313836709</v>
      </c>
      <c r="AE89" t="n">
        <v>222593.2475693195</v>
      </c>
      <c r="AF89" t="n">
        <v>6.39280150026632e-06</v>
      </c>
      <c r="AG89" t="n">
        <v>4.221643518518518</v>
      </c>
      <c r="AH89" t="n">
        <v>201349.2604329527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6.8501</v>
      </c>
      <c r="E90" t="n">
        <v>14.6</v>
      </c>
      <c r="F90" t="n">
        <v>11.67</v>
      </c>
      <c r="G90" t="n">
        <v>116.74</v>
      </c>
      <c r="H90" t="n">
        <v>1.56</v>
      </c>
      <c r="I90" t="n">
        <v>6</v>
      </c>
      <c r="J90" t="n">
        <v>261.56</v>
      </c>
      <c r="K90" t="n">
        <v>56.94</v>
      </c>
      <c r="L90" t="n">
        <v>23</v>
      </c>
      <c r="M90" t="n">
        <v>4</v>
      </c>
      <c r="N90" t="n">
        <v>66.62</v>
      </c>
      <c r="O90" t="n">
        <v>32493.12</v>
      </c>
      <c r="P90" t="n">
        <v>149.31</v>
      </c>
      <c r="Q90" t="n">
        <v>460.69</v>
      </c>
      <c r="R90" t="n">
        <v>44.98</v>
      </c>
      <c r="S90" t="n">
        <v>32.19</v>
      </c>
      <c r="T90" t="n">
        <v>2504.93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162.6195861330595</v>
      </c>
      <c r="AB90" t="n">
        <v>222.5032920169572</v>
      </c>
      <c r="AC90" t="n">
        <v>201.2678901122545</v>
      </c>
      <c r="AD90" t="n">
        <v>162619.5861330595</v>
      </c>
      <c r="AE90" t="n">
        <v>222503.2920169572</v>
      </c>
      <c r="AF90" t="n">
        <v>6.390842292544631e-06</v>
      </c>
      <c r="AG90" t="n">
        <v>4.224537037037037</v>
      </c>
      <c r="AH90" t="n">
        <v>201267.8901122545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6.8518</v>
      </c>
      <c r="E91" t="n">
        <v>14.59</v>
      </c>
      <c r="F91" t="n">
        <v>11.67</v>
      </c>
      <c r="G91" t="n">
        <v>116.71</v>
      </c>
      <c r="H91" t="n">
        <v>1.58</v>
      </c>
      <c r="I91" t="n">
        <v>6</v>
      </c>
      <c r="J91" t="n">
        <v>262.02</v>
      </c>
      <c r="K91" t="n">
        <v>56.94</v>
      </c>
      <c r="L91" t="n">
        <v>23.25</v>
      </c>
      <c r="M91" t="n">
        <v>4</v>
      </c>
      <c r="N91" t="n">
        <v>66.83</v>
      </c>
      <c r="O91" t="n">
        <v>32550.47</v>
      </c>
      <c r="P91" t="n">
        <v>148.93</v>
      </c>
      <c r="Q91" t="n">
        <v>460.7</v>
      </c>
      <c r="R91" t="n">
        <v>44.88</v>
      </c>
      <c r="S91" t="n">
        <v>32.19</v>
      </c>
      <c r="T91" t="n">
        <v>2453.53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162.4672342671219</v>
      </c>
      <c r="AB91" t="n">
        <v>222.2948374726915</v>
      </c>
      <c r="AC91" t="n">
        <v>201.0793301771256</v>
      </c>
      <c r="AD91" t="n">
        <v>162467.2342671219</v>
      </c>
      <c r="AE91" t="n">
        <v>222294.8374726915</v>
      </c>
      <c r="AF91" t="n">
        <v>6.39242831784314e-06</v>
      </c>
      <c r="AG91" t="n">
        <v>4.221643518518518</v>
      </c>
      <c r="AH91" t="n">
        <v>201079.3301771256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6.8514</v>
      </c>
      <c r="E92" t="n">
        <v>14.6</v>
      </c>
      <c r="F92" t="n">
        <v>11.67</v>
      </c>
      <c r="G92" t="n">
        <v>116.71</v>
      </c>
      <c r="H92" t="n">
        <v>1.59</v>
      </c>
      <c r="I92" t="n">
        <v>6</v>
      </c>
      <c r="J92" t="n">
        <v>262.49</v>
      </c>
      <c r="K92" t="n">
        <v>56.94</v>
      </c>
      <c r="L92" t="n">
        <v>23.5</v>
      </c>
      <c r="M92" t="n">
        <v>4</v>
      </c>
      <c r="N92" t="n">
        <v>67.05</v>
      </c>
      <c r="O92" t="n">
        <v>32607.89</v>
      </c>
      <c r="P92" t="n">
        <v>148.29</v>
      </c>
      <c r="Q92" t="n">
        <v>460.69</v>
      </c>
      <c r="R92" t="n">
        <v>44.92</v>
      </c>
      <c r="S92" t="n">
        <v>32.19</v>
      </c>
      <c r="T92" t="n">
        <v>2474</v>
      </c>
      <c r="U92" t="n">
        <v>0.72</v>
      </c>
      <c r="V92" t="n">
        <v>0.77</v>
      </c>
      <c r="W92" t="n">
        <v>1.46</v>
      </c>
      <c r="X92" t="n">
        <v>0.14</v>
      </c>
      <c r="Y92" t="n">
        <v>1</v>
      </c>
      <c r="Z92" t="n">
        <v>10</v>
      </c>
      <c r="AA92" t="n">
        <v>162.2455815327118</v>
      </c>
      <c r="AB92" t="n">
        <v>221.9915624228433</v>
      </c>
      <c r="AC92" t="n">
        <v>200.8049992723855</v>
      </c>
      <c r="AD92" t="n">
        <v>162245.5815327118</v>
      </c>
      <c r="AE92" t="n">
        <v>221991.5624228433</v>
      </c>
      <c r="AF92" t="n">
        <v>6.392055135419962e-06</v>
      </c>
      <c r="AG92" t="n">
        <v>4.224537037037037</v>
      </c>
      <c r="AH92" t="n">
        <v>200804.9992723856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6.8545</v>
      </c>
      <c r="E93" t="n">
        <v>14.59</v>
      </c>
      <c r="F93" t="n">
        <v>11.66</v>
      </c>
      <c r="G93" t="n">
        <v>116.65</v>
      </c>
      <c r="H93" t="n">
        <v>1.61</v>
      </c>
      <c r="I93" t="n">
        <v>6</v>
      </c>
      <c r="J93" t="n">
        <v>262.96</v>
      </c>
      <c r="K93" t="n">
        <v>56.94</v>
      </c>
      <c r="L93" t="n">
        <v>23.75</v>
      </c>
      <c r="M93" t="n">
        <v>4</v>
      </c>
      <c r="N93" t="n">
        <v>67.26000000000001</v>
      </c>
      <c r="O93" t="n">
        <v>32665.4</v>
      </c>
      <c r="P93" t="n">
        <v>147.32</v>
      </c>
      <c r="Q93" t="n">
        <v>460.69</v>
      </c>
      <c r="R93" t="n">
        <v>44.78</v>
      </c>
      <c r="S93" t="n">
        <v>32.19</v>
      </c>
      <c r="T93" t="n">
        <v>2403.1</v>
      </c>
      <c r="U93" t="n">
        <v>0.72</v>
      </c>
      <c r="V93" t="n">
        <v>0.77</v>
      </c>
      <c r="W93" t="n">
        <v>1.46</v>
      </c>
      <c r="X93" t="n">
        <v>0.13</v>
      </c>
      <c r="Y93" t="n">
        <v>1</v>
      </c>
      <c r="Z93" t="n">
        <v>10</v>
      </c>
      <c r="AA93" t="n">
        <v>161.8525607184147</v>
      </c>
      <c r="AB93" t="n">
        <v>221.4538140058676</v>
      </c>
      <c r="AC93" t="n">
        <v>200.3185728095913</v>
      </c>
      <c r="AD93" t="n">
        <v>161852.5607184147</v>
      </c>
      <c r="AE93" t="n">
        <v>221453.8140058676</v>
      </c>
      <c r="AF93" t="n">
        <v>6.394947299199598e-06</v>
      </c>
      <c r="AG93" t="n">
        <v>4.221643518518518</v>
      </c>
      <c r="AH93" t="n">
        <v>200318.5728095913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6.8484</v>
      </c>
      <c r="E94" t="n">
        <v>14.6</v>
      </c>
      <c r="F94" t="n">
        <v>11.68</v>
      </c>
      <c r="G94" t="n">
        <v>116.78</v>
      </c>
      <c r="H94" t="n">
        <v>1.62</v>
      </c>
      <c r="I94" t="n">
        <v>6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146.73</v>
      </c>
      <c r="Q94" t="n">
        <v>460.69</v>
      </c>
      <c r="R94" t="n">
        <v>45.22</v>
      </c>
      <c r="S94" t="n">
        <v>32.19</v>
      </c>
      <c r="T94" t="n">
        <v>2622.6</v>
      </c>
      <c r="U94" t="n">
        <v>0.71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161.7443662744291</v>
      </c>
      <c r="AB94" t="n">
        <v>221.3057775944047</v>
      </c>
      <c r="AC94" t="n">
        <v>200.1846647854679</v>
      </c>
      <c r="AD94" t="n">
        <v>161744.3662744291</v>
      </c>
      <c r="AE94" t="n">
        <v>221305.7775944047</v>
      </c>
      <c r="AF94" t="n">
        <v>6.38925626724612e-06</v>
      </c>
      <c r="AG94" t="n">
        <v>4.224537037037037</v>
      </c>
      <c r="AH94" t="n">
        <v>200184.6647854679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6.8485</v>
      </c>
      <c r="E95" t="n">
        <v>14.6</v>
      </c>
      <c r="F95" t="n">
        <v>11.68</v>
      </c>
      <c r="G95" t="n">
        <v>116.78</v>
      </c>
      <c r="H95" t="n">
        <v>1.64</v>
      </c>
      <c r="I95" t="n">
        <v>6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146.72</v>
      </c>
      <c r="Q95" t="n">
        <v>460.69</v>
      </c>
      <c r="R95" t="n">
        <v>45.2</v>
      </c>
      <c r="S95" t="n">
        <v>32.19</v>
      </c>
      <c r="T95" t="n">
        <v>2611.2</v>
      </c>
      <c r="U95" t="n">
        <v>0.71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161.7397754837592</v>
      </c>
      <c r="AB95" t="n">
        <v>221.2994962720787</v>
      </c>
      <c r="AC95" t="n">
        <v>200.1789829437287</v>
      </c>
      <c r="AD95" t="n">
        <v>161739.7754837592</v>
      </c>
      <c r="AE95" t="n">
        <v>221299.4962720787</v>
      </c>
      <c r="AF95" t="n">
        <v>6.389349562851914e-06</v>
      </c>
      <c r="AG95" t="n">
        <v>4.224537037037037</v>
      </c>
      <c r="AH95" t="n">
        <v>200178.9829437287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6.8514</v>
      </c>
      <c r="E96" t="n">
        <v>14.6</v>
      </c>
      <c r="F96" t="n">
        <v>11.67</v>
      </c>
      <c r="G96" t="n">
        <v>116.71</v>
      </c>
      <c r="H96" t="n">
        <v>1.65</v>
      </c>
      <c r="I96" t="n">
        <v>6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146.14</v>
      </c>
      <c r="Q96" t="n">
        <v>460.7</v>
      </c>
      <c r="R96" t="n">
        <v>44.93</v>
      </c>
      <c r="S96" t="n">
        <v>32.19</v>
      </c>
      <c r="T96" t="n">
        <v>2476.82</v>
      </c>
      <c r="U96" t="n">
        <v>0.72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161.486598880734</v>
      </c>
      <c r="AB96" t="n">
        <v>220.9530888744564</v>
      </c>
      <c r="AC96" t="n">
        <v>199.8656361819496</v>
      </c>
      <c r="AD96" t="n">
        <v>161486.598880734</v>
      </c>
      <c r="AE96" t="n">
        <v>220953.0888744564</v>
      </c>
      <c r="AF96" t="n">
        <v>6.392055135419962e-06</v>
      </c>
      <c r="AG96" t="n">
        <v>4.224537037037037</v>
      </c>
      <c r="AH96" t="n">
        <v>199865.6361819496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6.8509</v>
      </c>
      <c r="E97" t="n">
        <v>14.6</v>
      </c>
      <c r="F97" t="n">
        <v>11.67</v>
      </c>
      <c r="G97" t="n">
        <v>116.72</v>
      </c>
      <c r="H97" t="n">
        <v>1.66</v>
      </c>
      <c r="I97" t="n">
        <v>6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145.38</v>
      </c>
      <c r="Q97" t="n">
        <v>460.69</v>
      </c>
      <c r="R97" t="n">
        <v>44.99</v>
      </c>
      <c r="S97" t="n">
        <v>32.19</v>
      </c>
      <c r="T97" t="n">
        <v>2508.7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161.2235628098111</v>
      </c>
      <c r="AB97" t="n">
        <v>220.5931913178875</v>
      </c>
      <c r="AC97" t="n">
        <v>199.5400867430601</v>
      </c>
      <c r="AD97" t="n">
        <v>161223.5628098111</v>
      </c>
      <c r="AE97" t="n">
        <v>220593.1913178875</v>
      </c>
      <c r="AF97" t="n">
        <v>6.391588657390989e-06</v>
      </c>
      <c r="AG97" t="n">
        <v>4.224537037037037</v>
      </c>
      <c r="AH97" t="n">
        <v>199540.0867430601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6.8493</v>
      </c>
      <c r="E98" t="n">
        <v>14.6</v>
      </c>
      <c r="F98" t="n">
        <v>11.68</v>
      </c>
      <c r="G98" t="n">
        <v>116.76</v>
      </c>
      <c r="H98" t="n">
        <v>1.68</v>
      </c>
      <c r="I98" t="n">
        <v>6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144.52</v>
      </c>
      <c r="Q98" t="n">
        <v>460.69</v>
      </c>
      <c r="R98" t="n">
        <v>45.12</v>
      </c>
      <c r="S98" t="n">
        <v>32.19</v>
      </c>
      <c r="T98" t="n">
        <v>2574.65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160.9544323303282</v>
      </c>
      <c r="AB98" t="n">
        <v>220.2249551226603</v>
      </c>
      <c r="AC98" t="n">
        <v>199.2069944934826</v>
      </c>
      <c r="AD98" t="n">
        <v>160954.4323303282</v>
      </c>
      <c r="AE98" t="n">
        <v>220224.9551226603</v>
      </c>
      <c r="AF98" t="n">
        <v>6.390095927698273e-06</v>
      </c>
      <c r="AG98" t="n">
        <v>4.224537037037037</v>
      </c>
      <c r="AH98" t="n">
        <v>199206.9944934826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6.8498</v>
      </c>
      <c r="E99" t="n">
        <v>14.6</v>
      </c>
      <c r="F99" t="n">
        <v>11.67</v>
      </c>
      <c r="G99" t="n">
        <v>116.75</v>
      </c>
      <c r="H99" t="n">
        <v>1.69</v>
      </c>
      <c r="I99" t="n">
        <v>6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144.01</v>
      </c>
      <c r="Q99" t="n">
        <v>460.69</v>
      </c>
      <c r="R99" t="n">
        <v>45.03</v>
      </c>
      <c r="S99" t="n">
        <v>32.19</v>
      </c>
      <c r="T99" t="n">
        <v>2529.38</v>
      </c>
      <c r="U99" t="n">
        <v>0.71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160.7513837727871</v>
      </c>
      <c r="AB99" t="n">
        <v>219.9471351283624</v>
      </c>
      <c r="AC99" t="n">
        <v>198.9556892495176</v>
      </c>
      <c r="AD99" t="n">
        <v>160751.3837727871</v>
      </c>
      <c r="AE99" t="n">
        <v>219947.1351283625</v>
      </c>
      <c r="AF99" t="n">
        <v>6.390562405727247e-06</v>
      </c>
      <c r="AG99" t="n">
        <v>4.224537037037037</v>
      </c>
      <c r="AH99" t="n">
        <v>198955.6892495176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6.8476</v>
      </c>
      <c r="E100" t="n">
        <v>14.6</v>
      </c>
      <c r="F100" t="n">
        <v>11.68</v>
      </c>
      <c r="G100" t="n">
        <v>116.79</v>
      </c>
      <c r="H100" t="n">
        <v>1.7</v>
      </c>
      <c r="I100" t="n">
        <v>6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143.85</v>
      </c>
      <c r="Q100" t="n">
        <v>460.69</v>
      </c>
      <c r="R100" t="n">
        <v>45.18</v>
      </c>
      <c r="S100" t="n">
        <v>32.19</v>
      </c>
      <c r="T100" t="n">
        <v>2601.47</v>
      </c>
      <c r="U100" t="n">
        <v>0.71</v>
      </c>
      <c r="V100" t="n">
        <v>0.77</v>
      </c>
      <c r="W100" t="n">
        <v>1.46</v>
      </c>
      <c r="X100" t="n">
        <v>0.15</v>
      </c>
      <c r="Y100" t="n">
        <v>1</v>
      </c>
      <c r="Z100" t="n">
        <v>10</v>
      </c>
      <c r="AA100" t="n">
        <v>160.7355926038527</v>
      </c>
      <c r="AB100" t="n">
        <v>219.9255289543692</v>
      </c>
      <c r="AC100" t="n">
        <v>198.9361451384459</v>
      </c>
      <c r="AD100" t="n">
        <v>160735.5926038527</v>
      </c>
      <c r="AE100" t="n">
        <v>219925.5289543692</v>
      </c>
      <c r="AF100" t="n">
        <v>6.388509902399762e-06</v>
      </c>
      <c r="AG100" t="n">
        <v>4.224537037037037</v>
      </c>
      <c r="AH100" t="n">
        <v>198936.1451384459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6.8464</v>
      </c>
      <c r="E101" t="n">
        <v>14.61</v>
      </c>
      <c r="F101" t="n">
        <v>11.68</v>
      </c>
      <c r="G101" t="n">
        <v>116.82</v>
      </c>
      <c r="H101" t="n">
        <v>1.72</v>
      </c>
      <c r="I101" t="n">
        <v>6</v>
      </c>
      <c r="J101" t="n">
        <v>266.71</v>
      </c>
      <c r="K101" t="n">
        <v>56.94</v>
      </c>
      <c r="L101" t="n">
        <v>25.75</v>
      </c>
      <c r="M101" t="n">
        <v>1</v>
      </c>
      <c r="N101" t="n">
        <v>69.02</v>
      </c>
      <c r="O101" t="n">
        <v>33128.44</v>
      </c>
      <c r="P101" t="n">
        <v>143.73</v>
      </c>
      <c r="Q101" t="n">
        <v>460.69</v>
      </c>
      <c r="R101" t="n">
        <v>45.21</v>
      </c>
      <c r="S101" t="n">
        <v>32.19</v>
      </c>
      <c r="T101" t="n">
        <v>2618.42</v>
      </c>
      <c r="U101" t="n">
        <v>0.71</v>
      </c>
      <c r="V101" t="n">
        <v>0.76</v>
      </c>
      <c r="W101" t="n">
        <v>1.46</v>
      </c>
      <c r="X101" t="n">
        <v>0.15</v>
      </c>
      <c r="Y101" t="n">
        <v>1</v>
      </c>
      <c r="Z101" t="n">
        <v>10</v>
      </c>
      <c r="AA101" t="n">
        <v>160.705736657656</v>
      </c>
      <c r="AB101" t="n">
        <v>219.8846787316316</v>
      </c>
      <c r="AC101" t="n">
        <v>198.8991936036326</v>
      </c>
      <c r="AD101" t="n">
        <v>160705.736657656</v>
      </c>
      <c r="AE101" t="n">
        <v>219884.6787316316</v>
      </c>
      <c r="AF101" t="n">
        <v>6.387390355130225e-06</v>
      </c>
      <c r="AG101" t="n">
        <v>4.227430555555555</v>
      </c>
      <c r="AH101" t="n">
        <v>198899.1936036326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6.847</v>
      </c>
      <c r="E102" t="n">
        <v>14.6</v>
      </c>
      <c r="F102" t="n">
        <v>11.68</v>
      </c>
      <c r="G102" t="n">
        <v>116.81</v>
      </c>
      <c r="H102" t="n">
        <v>1.73</v>
      </c>
      <c r="I102" t="n">
        <v>6</v>
      </c>
      <c r="J102" t="n">
        <v>267.18</v>
      </c>
      <c r="K102" t="n">
        <v>56.94</v>
      </c>
      <c r="L102" t="n">
        <v>26</v>
      </c>
      <c r="M102" t="n">
        <v>1</v>
      </c>
      <c r="N102" t="n">
        <v>69.23999999999999</v>
      </c>
      <c r="O102" t="n">
        <v>33186.69</v>
      </c>
      <c r="P102" t="n">
        <v>143.72</v>
      </c>
      <c r="Q102" t="n">
        <v>460.72</v>
      </c>
      <c r="R102" t="n">
        <v>45.2</v>
      </c>
      <c r="S102" t="n">
        <v>32.19</v>
      </c>
      <c r="T102" t="n">
        <v>2610.59</v>
      </c>
      <c r="U102" t="n">
        <v>0.71</v>
      </c>
      <c r="V102" t="n">
        <v>0.76</v>
      </c>
      <c r="W102" t="n">
        <v>1.46</v>
      </c>
      <c r="X102" t="n">
        <v>0.15</v>
      </c>
      <c r="Y102" t="n">
        <v>1</v>
      </c>
      <c r="Z102" t="n">
        <v>10</v>
      </c>
      <c r="AA102" t="n">
        <v>160.695938996045</v>
      </c>
      <c r="AB102" t="n">
        <v>219.8712731387731</v>
      </c>
      <c r="AC102" t="n">
        <v>198.8870674217417</v>
      </c>
      <c r="AD102" t="n">
        <v>160695.938996045</v>
      </c>
      <c r="AE102" t="n">
        <v>219871.2731387731</v>
      </c>
      <c r="AF102" t="n">
        <v>6.387950128764994e-06</v>
      </c>
      <c r="AG102" t="n">
        <v>4.224537037037037</v>
      </c>
      <c r="AH102" t="n">
        <v>198887.0674217417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6.8487</v>
      </c>
      <c r="E103" t="n">
        <v>14.6</v>
      </c>
      <c r="F103" t="n">
        <v>11.68</v>
      </c>
      <c r="G103" t="n">
        <v>116.77</v>
      </c>
      <c r="H103" t="n">
        <v>1.75</v>
      </c>
      <c r="I103" t="n">
        <v>6</v>
      </c>
      <c r="J103" t="n">
        <v>267.66</v>
      </c>
      <c r="K103" t="n">
        <v>56.94</v>
      </c>
      <c r="L103" t="n">
        <v>26.25</v>
      </c>
      <c r="M103" t="n">
        <v>0</v>
      </c>
      <c r="N103" t="n">
        <v>69.45999999999999</v>
      </c>
      <c r="O103" t="n">
        <v>33245.03</v>
      </c>
      <c r="P103" t="n">
        <v>143.51</v>
      </c>
      <c r="Q103" t="n">
        <v>460.69</v>
      </c>
      <c r="R103" t="n">
        <v>45.06</v>
      </c>
      <c r="S103" t="n">
        <v>32.19</v>
      </c>
      <c r="T103" t="n">
        <v>2543.02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160.604031902427</v>
      </c>
      <c r="AB103" t="n">
        <v>219.7455217986302</v>
      </c>
      <c r="AC103" t="n">
        <v>198.7733176130088</v>
      </c>
      <c r="AD103" t="n">
        <v>160604.031902427</v>
      </c>
      <c r="AE103" t="n">
        <v>219745.5217986302</v>
      </c>
      <c r="AF103" t="n">
        <v>6.389536154063505e-06</v>
      </c>
      <c r="AG103" t="n">
        <v>4.224537037037037</v>
      </c>
      <c r="AH103" t="n">
        <v>198773.3176130088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5.9082</v>
      </c>
      <c r="E2" t="n">
        <v>16.93</v>
      </c>
      <c r="F2" t="n">
        <v>13.72</v>
      </c>
      <c r="G2" t="n">
        <v>10.84</v>
      </c>
      <c r="H2" t="n">
        <v>0.22</v>
      </c>
      <c r="I2" t="n">
        <v>76</v>
      </c>
      <c r="J2" t="n">
        <v>80.84</v>
      </c>
      <c r="K2" t="n">
        <v>35.1</v>
      </c>
      <c r="L2" t="n">
        <v>1</v>
      </c>
      <c r="M2" t="n">
        <v>74</v>
      </c>
      <c r="N2" t="n">
        <v>9.74</v>
      </c>
      <c r="O2" t="n">
        <v>10204.21</v>
      </c>
      <c r="P2" t="n">
        <v>104.18</v>
      </c>
      <c r="Q2" t="n">
        <v>460.77</v>
      </c>
      <c r="R2" t="n">
        <v>112.3</v>
      </c>
      <c r="S2" t="n">
        <v>32.19</v>
      </c>
      <c r="T2" t="n">
        <v>35812.97</v>
      </c>
      <c r="U2" t="n">
        <v>0.29</v>
      </c>
      <c r="V2" t="n">
        <v>0.65</v>
      </c>
      <c r="W2" t="n">
        <v>1.56</v>
      </c>
      <c r="X2" t="n">
        <v>2.19</v>
      </c>
      <c r="Y2" t="n">
        <v>1</v>
      </c>
      <c r="Z2" t="n">
        <v>10</v>
      </c>
      <c r="AA2" t="n">
        <v>145.6141658902521</v>
      </c>
      <c r="AB2" t="n">
        <v>199.235725814567</v>
      </c>
      <c r="AC2" t="n">
        <v>180.2209477719787</v>
      </c>
      <c r="AD2" t="n">
        <v>145614.1658902521</v>
      </c>
      <c r="AE2" t="n">
        <v>199235.725814567</v>
      </c>
      <c r="AF2" t="n">
        <v>7.628251207684287e-06</v>
      </c>
      <c r="AG2" t="n">
        <v>4.898726851851852</v>
      </c>
      <c r="AH2" t="n">
        <v>180220.9477719787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6.2196</v>
      </c>
      <c r="E3" t="n">
        <v>16.08</v>
      </c>
      <c r="F3" t="n">
        <v>13.19</v>
      </c>
      <c r="G3" t="n">
        <v>13.64</v>
      </c>
      <c r="H3" t="n">
        <v>0.27</v>
      </c>
      <c r="I3" t="n">
        <v>58</v>
      </c>
      <c r="J3" t="n">
        <v>81.14</v>
      </c>
      <c r="K3" t="n">
        <v>35.1</v>
      </c>
      <c r="L3" t="n">
        <v>1.25</v>
      </c>
      <c r="M3" t="n">
        <v>56</v>
      </c>
      <c r="N3" t="n">
        <v>9.789999999999999</v>
      </c>
      <c r="O3" t="n">
        <v>10241.25</v>
      </c>
      <c r="P3" t="n">
        <v>98.88</v>
      </c>
      <c r="Q3" t="n">
        <v>460.77</v>
      </c>
      <c r="R3" t="n">
        <v>94.36</v>
      </c>
      <c r="S3" t="n">
        <v>32.19</v>
      </c>
      <c r="T3" t="n">
        <v>26934.85</v>
      </c>
      <c r="U3" t="n">
        <v>0.34</v>
      </c>
      <c r="V3" t="n">
        <v>0.68</v>
      </c>
      <c r="W3" t="n">
        <v>1.54</v>
      </c>
      <c r="X3" t="n">
        <v>1.65</v>
      </c>
      <c r="Y3" t="n">
        <v>1</v>
      </c>
      <c r="Z3" t="n">
        <v>10</v>
      </c>
      <c r="AA3" t="n">
        <v>139.9033262947258</v>
      </c>
      <c r="AB3" t="n">
        <v>191.4219031355102</v>
      </c>
      <c r="AC3" t="n">
        <v>173.1528653626396</v>
      </c>
      <c r="AD3" t="n">
        <v>139903.3262947258</v>
      </c>
      <c r="AE3" t="n">
        <v>191421.9031355102</v>
      </c>
      <c r="AF3" t="n">
        <v>8.030308928491452e-06</v>
      </c>
      <c r="AG3" t="n">
        <v>4.652777777777778</v>
      </c>
      <c r="AH3" t="n">
        <v>173152.8653626396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6.4212</v>
      </c>
      <c r="E4" t="n">
        <v>15.57</v>
      </c>
      <c r="F4" t="n">
        <v>12.87</v>
      </c>
      <c r="G4" t="n">
        <v>16.43</v>
      </c>
      <c r="H4" t="n">
        <v>0.32</v>
      </c>
      <c r="I4" t="n">
        <v>47</v>
      </c>
      <c r="J4" t="n">
        <v>81.44</v>
      </c>
      <c r="K4" t="n">
        <v>35.1</v>
      </c>
      <c r="L4" t="n">
        <v>1.5</v>
      </c>
      <c r="M4" t="n">
        <v>45</v>
      </c>
      <c r="N4" t="n">
        <v>9.84</v>
      </c>
      <c r="O4" t="n">
        <v>10278.32</v>
      </c>
      <c r="P4" t="n">
        <v>95.45</v>
      </c>
      <c r="Q4" t="n">
        <v>460.74</v>
      </c>
      <c r="R4" t="n">
        <v>83.98999999999999</v>
      </c>
      <c r="S4" t="n">
        <v>32.19</v>
      </c>
      <c r="T4" t="n">
        <v>21801.69</v>
      </c>
      <c r="U4" t="n">
        <v>0.38</v>
      </c>
      <c r="V4" t="n">
        <v>0.6899999999999999</v>
      </c>
      <c r="W4" t="n">
        <v>1.53</v>
      </c>
      <c r="X4" t="n">
        <v>1.34</v>
      </c>
      <c r="Y4" t="n">
        <v>1</v>
      </c>
      <c r="Z4" t="n">
        <v>10</v>
      </c>
      <c r="AA4" t="n">
        <v>126.2362729466046</v>
      </c>
      <c r="AB4" t="n">
        <v>172.7220377967803</v>
      </c>
      <c r="AC4" t="n">
        <v>156.2376889264063</v>
      </c>
      <c r="AD4" t="n">
        <v>126236.2729466046</v>
      </c>
      <c r="AE4" t="n">
        <v>172722.0377967804</v>
      </c>
      <c r="AF4" t="n">
        <v>8.290600632135396e-06</v>
      </c>
      <c r="AG4" t="n">
        <v>4.505208333333333</v>
      </c>
      <c r="AH4" t="n">
        <v>156237.6889264063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6.5762</v>
      </c>
      <c r="E5" t="n">
        <v>15.21</v>
      </c>
      <c r="F5" t="n">
        <v>12.64</v>
      </c>
      <c r="G5" t="n">
        <v>19.45</v>
      </c>
      <c r="H5" t="n">
        <v>0.38</v>
      </c>
      <c r="I5" t="n">
        <v>39</v>
      </c>
      <c r="J5" t="n">
        <v>81.73999999999999</v>
      </c>
      <c r="K5" t="n">
        <v>35.1</v>
      </c>
      <c r="L5" t="n">
        <v>1.75</v>
      </c>
      <c r="M5" t="n">
        <v>37</v>
      </c>
      <c r="N5" t="n">
        <v>9.890000000000001</v>
      </c>
      <c r="O5" t="n">
        <v>10315.41</v>
      </c>
      <c r="P5" t="n">
        <v>92.48</v>
      </c>
      <c r="Q5" t="n">
        <v>460.74</v>
      </c>
      <c r="R5" t="n">
        <v>76.72</v>
      </c>
      <c r="S5" t="n">
        <v>32.19</v>
      </c>
      <c r="T5" t="n">
        <v>18205.31</v>
      </c>
      <c r="U5" t="n">
        <v>0.42</v>
      </c>
      <c r="V5" t="n">
        <v>0.71</v>
      </c>
      <c r="W5" t="n">
        <v>1.51</v>
      </c>
      <c r="X5" t="n">
        <v>1.11</v>
      </c>
      <c r="Y5" t="n">
        <v>1</v>
      </c>
      <c r="Z5" t="n">
        <v>10</v>
      </c>
      <c r="AA5" t="n">
        <v>123.5079455675713</v>
      </c>
      <c r="AB5" t="n">
        <v>168.9890199114799</v>
      </c>
      <c r="AC5" t="n">
        <v>152.8609450287542</v>
      </c>
      <c r="AD5" t="n">
        <v>123507.9455675713</v>
      </c>
      <c r="AE5" t="n">
        <v>168989.0199114799</v>
      </c>
      <c r="AF5" t="n">
        <v>8.490725701901326e-06</v>
      </c>
      <c r="AG5" t="n">
        <v>4.401041666666667</v>
      </c>
      <c r="AH5" t="n">
        <v>152860.9450287542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6.6799</v>
      </c>
      <c r="E6" t="n">
        <v>14.97</v>
      </c>
      <c r="F6" t="n">
        <v>12.49</v>
      </c>
      <c r="G6" t="n">
        <v>22.05</v>
      </c>
      <c r="H6" t="n">
        <v>0.43</v>
      </c>
      <c r="I6" t="n">
        <v>34</v>
      </c>
      <c r="J6" t="n">
        <v>82.04000000000001</v>
      </c>
      <c r="K6" t="n">
        <v>35.1</v>
      </c>
      <c r="L6" t="n">
        <v>2</v>
      </c>
      <c r="M6" t="n">
        <v>32</v>
      </c>
      <c r="N6" t="n">
        <v>9.94</v>
      </c>
      <c r="O6" t="n">
        <v>10352.53</v>
      </c>
      <c r="P6" t="n">
        <v>89.88</v>
      </c>
      <c r="Q6" t="n">
        <v>460.77</v>
      </c>
      <c r="R6" t="n">
        <v>71.81999999999999</v>
      </c>
      <c r="S6" t="n">
        <v>32.19</v>
      </c>
      <c r="T6" t="n">
        <v>15780.78</v>
      </c>
      <c r="U6" t="n">
        <v>0.45</v>
      </c>
      <c r="V6" t="n">
        <v>0.72</v>
      </c>
      <c r="W6" t="n">
        <v>1.5</v>
      </c>
      <c r="X6" t="n">
        <v>0.96</v>
      </c>
      <c r="Y6" t="n">
        <v>1</v>
      </c>
      <c r="Z6" t="n">
        <v>10</v>
      </c>
      <c r="AA6" t="n">
        <v>121.6454285346263</v>
      </c>
      <c r="AB6" t="n">
        <v>166.4406419385535</v>
      </c>
      <c r="AC6" t="n">
        <v>150.5557806728922</v>
      </c>
      <c r="AD6" t="n">
        <v>121645.4285346263</v>
      </c>
      <c r="AE6" t="n">
        <v>166440.6419385535</v>
      </c>
      <c r="AF6" t="n">
        <v>8.624615829222145e-06</v>
      </c>
      <c r="AG6" t="n">
        <v>4.331597222222222</v>
      </c>
      <c r="AH6" t="n">
        <v>150555.7806728922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6.7872</v>
      </c>
      <c r="E7" t="n">
        <v>14.73</v>
      </c>
      <c r="F7" t="n">
        <v>12.34</v>
      </c>
      <c r="G7" t="n">
        <v>25.54</v>
      </c>
      <c r="H7" t="n">
        <v>0.48</v>
      </c>
      <c r="I7" t="n">
        <v>29</v>
      </c>
      <c r="J7" t="n">
        <v>82.34</v>
      </c>
      <c r="K7" t="n">
        <v>35.1</v>
      </c>
      <c r="L7" t="n">
        <v>2.25</v>
      </c>
      <c r="M7" t="n">
        <v>27</v>
      </c>
      <c r="N7" t="n">
        <v>9.99</v>
      </c>
      <c r="O7" t="n">
        <v>10389.66</v>
      </c>
      <c r="P7" t="n">
        <v>87.48999999999999</v>
      </c>
      <c r="Q7" t="n">
        <v>460.69</v>
      </c>
      <c r="R7" t="n">
        <v>67.06</v>
      </c>
      <c r="S7" t="n">
        <v>32.19</v>
      </c>
      <c r="T7" t="n">
        <v>13428.36</v>
      </c>
      <c r="U7" t="n">
        <v>0.48</v>
      </c>
      <c r="V7" t="n">
        <v>0.72</v>
      </c>
      <c r="W7" t="n">
        <v>1.49</v>
      </c>
      <c r="X7" t="n">
        <v>0.8100000000000001</v>
      </c>
      <c r="Y7" t="n">
        <v>1</v>
      </c>
      <c r="Z7" t="n">
        <v>10</v>
      </c>
      <c r="AA7" t="n">
        <v>119.8909313671713</v>
      </c>
      <c r="AB7" t="n">
        <v>164.0400615110906</v>
      </c>
      <c r="AC7" t="n">
        <v>148.3843082721898</v>
      </c>
      <c r="AD7" t="n">
        <v>119890.9313671713</v>
      </c>
      <c r="AE7" t="n">
        <v>164040.0615110906</v>
      </c>
      <c r="AF7" t="n">
        <v>8.763154022679463e-06</v>
      </c>
      <c r="AG7" t="n">
        <v>4.262152777777778</v>
      </c>
      <c r="AH7" t="n">
        <v>148384.3082721898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6.8556</v>
      </c>
      <c r="E8" t="n">
        <v>14.59</v>
      </c>
      <c r="F8" t="n">
        <v>12.25</v>
      </c>
      <c r="G8" t="n">
        <v>28.26</v>
      </c>
      <c r="H8" t="n">
        <v>0.53</v>
      </c>
      <c r="I8" t="n">
        <v>26</v>
      </c>
      <c r="J8" t="n">
        <v>82.65000000000001</v>
      </c>
      <c r="K8" t="n">
        <v>35.1</v>
      </c>
      <c r="L8" t="n">
        <v>2.5</v>
      </c>
      <c r="M8" t="n">
        <v>24</v>
      </c>
      <c r="N8" t="n">
        <v>10.04</v>
      </c>
      <c r="O8" t="n">
        <v>10426.82</v>
      </c>
      <c r="P8" t="n">
        <v>85.7</v>
      </c>
      <c r="Q8" t="n">
        <v>460.7</v>
      </c>
      <c r="R8" t="n">
        <v>63.62</v>
      </c>
      <c r="S8" t="n">
        <v>32.19</v>
      </c>
      <c r="T8" t="n">
        <v>11724.84</v>
      </c>
      <c r="U8" t="n">
        <v>0.51</v>
      </c>
      <c r="V8" t="n">
        <v>0.73</v>
      </c>
      <c r="W8" t="n">
        <v>1.49</v>
      </c>
      <c r="X8" t="n">
        <v>0.71</v>
      </c>
      <c r="Y8" t="n">
        <v>1</v>
      </c>
      <c r="Z8" t="n">
        <v>10</v>
      </c>
      <c r="AA8" t="n">
        <v>118.7133201784963</v>
      </c>
      <c r="AB8" t="n">
        <v>162.4288019302072</v>
      </c>
      <c r="AC8" t="n">
        <v>146.9268250442884</v>
      </c>
      <c r="AD8" t="n">
        <v>118713.3201784963</v>
      </c>
      <c r="AE8" t="n">
        <v>162428.8019302072</v>
      </c>
      <c r="AF8" t="n">
        <v>8.851467279272944e-06</v>
      </c>
      <c r="AG8" t="n">
        <v>4.221643518518518</v>
      </c>
      <c r="AH8" t="n">
        <v>146926.8250442884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6.9207</v>
      </c>
      <c r="E9" t="n">
        <v>14.45</v>
      </c>
      <c r="F9" t="n">
        <v>12.16</v>
      </c>
      <c r="G9" t="n">
        <v>31.73</v>
      </c>
      <c r="H9" t="n">
        <v>0.58</v>
      </c>
      <c r="I9" t="n">
        <v>23</v>
      </c>
      <c r="J9" t="n">
        <v>82.95</v>
      </c>
      <c r="K9" t="n">
        <v>35.1</v>
      </c>
      <c r="L9" t="n">
        <v>2.75</v>
      </c>
      <c r="M9" t="n">
        <v>21</v>
      </c>
      <c r="N9" t="n">
        <v>10.1</v>
      </c>
      <c r="O9" t="n">
        <v>10463.99</v>
      </c>
      <c r="P9" t="n">
        <v>83.41</v>
      </c>
      <c r="Q9" t="n">
        <v>460.71</v>
      </c>
      <c r="R9" t="n">
        <v>61.06</v>
      </c>
      <c r="S9" t="n">
        <v>32.19</v>
      </c>
      <c r="T9" t="n">
        <v>10456.94</v>
      </c>
      <c r="U9" t="n">
        <v>0.53</v>
      </c>
      <c r="V9" t="n">
        <v>0.73</v>
      </c>
      <c r="W9" t="n">
        <v>1.48</v>
      </c>
      <c r="X9" t="n">
        <v>0.63</v>
      </c>
      <c r="Y9" t="n">
        <v>1</v>
      </c>
      <c r="Z9" t="n">
        <v>10</v>
      </c>
      <c r="AA9" t="n">
        <v>117.4045064004326</v>
      </c>
      <c r="AB9" t="n">
        <v>160.6380251782727</v>
      </c>
      <c r="AC9" t="n">
        <v>145.3069575121869</v>
      </c>
      <c r="AD9" t="n">
        <v>117404.5064004326</v>
      </c>
      <c r="AE9" t="n">
        <v>160638.0251782727</v>
      </c>
      <c r="AF9" t="n">
        <v>8.935519808574634e-06</v>
      </c>
      <c r="AG9" t="n">
        <v>4.181134259259259</v>
      </c>
      <c r="AH9" t="n">
        <v>145306.9575121869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6.9626</v>
      </c>
      <c r="E10" t="n">
        <v>14.36</v>
      </c>
      <c r="F10" t="n">
        <v>12.11</v>
      </c>
      <c r="G10" t="n">
        <v>34.6</v>
      </c>
      <c r="H10" t="n">
        <v>0.63</v>
      </c>
      <c r="I10" t="n">
        <v>21</v>
      </c>
      <c r="J10" t="n">
        <v>83.25</v>
      </c>
      <c r="K10" t="n">
        <v>35.1</v>
      </c>
      <c r="L10" t="n">
        <v>3</v>
      </c>
      <c r="M10" t="n">
        <v>19</v>
      </c>
      <c r="N10" t="n">
        <v>10.15</v>
      </c>
      <c r="O10" t="n">
        <v>10501.19</v>
      </c>
      <c r="P10" t="n">
        <v>82.09</v>
      </c>
      <c r="Q10" t="n">
        <v>460.73</v>
      </c>
      <c r="R10" t="n">
        <v>59.11</v>
      </c>
      <c r="S10" t="n">
        <v>32.19</v>
      </c>
      <c r="T10" t="n">
        <v>9492.549999999999</v>
      </c>
      <c r="U10" t="n">
        <v>0.54</v>
      </c>
      <c r="V10" t="n">
        <v>0.74</v>
      </c>
      <c r="W10" t="n">
        <v>1.48</v>
      </c>
      <c r="X10" t="n">
        <v>0.57</v>
      </c>
      <c r="Y10" t="n">
        <v>1</v>
      </c>
      <c r="Z10" t="n">
        <v>10</v>
      </c>
      <c r="AA10" t="n">
        <v>116.6370856850332</v>
      </c>
      <c r="AB10" t="n">
        <v>159.5880062992512</v>
      </c>
      <c r="AC10" t="n">
        <v>144.3571509612682</v>
      </c>
      <c r="AD10" t="n">
        <v>116637.0856850332</v>
      </c>
      <c r="AE10" t="n">
        <v>159588.0062992512</v>
      </c>
      <c r="AF10" t="n">
        <v>8.989618133885553e-06</v>
      </c>
      <c r="AG10" t="n">
        <v>4.155092592592593</v>
      </c>
      <c r="AH10" t="n">
        <v>144357.1509612682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7.0144</v>
      </c>
      <c r="E11" t="n">
        <v>14.26</v>
      </c>
      <c r="F11" t="n">
        <v>12.04</v>
      </c>
      <c r="G11" t="n">
        <v>38.01</v>
      </c>
      <c r="H11" t="n">
        <v>0.68</v>
      </c>
      <c r="I11" t="n">
        <v>19</v>
      </c>
      <c r="J11" t="n">
        <v>83.55</v>
      </c>
      <c r="K11" t="n">
        <v>35.1</v>
      </c>
      <c r="L11" t="n">
        <v>3.25</v>
      </c>
      <c r="M11" t="n">
        <v>17</v>
      </c>
      <c r="N11" t="n">
        <v>10.2</v>
      </c>
      <c r="O11" t="n">
        <v>10538.42</v>
      </c>
      <c r="P11" t="n">
        <v>80.13</v>
      </c>
      <c r="Q11" t="n">
        <v>460.7</v>
      </c>
      <c r="R11" t="n">
        <v>56.76</v>
      </c>
      <c r="S11" t="n">
        <v>32.19</v>
      </c>
      <c r="T11" t="n">
        <v>8325.02</v>
      </c>
      <c r="U11" t="n">
        <v>0.57</v>
      </c>
      <c r="V11" t="n">
        <v>0.74</v>
      </c>
      <c r="W11" t="n">
        <v>1.48</v>
      </c>
      <c r="X11" t="n">
        <v>0.5</v>
      </c>
      <c r="Y11" t="n">
        <v>1</v>
      </c>
      <c r="Z11" t="n">
        <v>10</v>
      </c>
      <c r="AA11" t="n">
        <v>115.5791044298829</v>
      </c>
      <c r="AB11" t="n">
        <v>158.1404296711164</v>
      </c>
      <c r="AC11" t="n">
        <v>143.0477290148355</v>
      </c>
      <c r="AD11" t="n">
        <v>115579.1044298829</v>
      </c>
      <c r="AE11" t="n">
        <v>158140.4296711164</v>
      </c>
      <c r="AF11" t="n">
        <v>9.056498641071845e-06</v>
      </c>
      <c r="AG11" t="n">
        <v>4.126157407407407</v>
      </c>
      <c r="AH11" t="n">
        <v>143047.7290148356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7.055</v>
      </c>
      <c r="E12" t="n">
        <v>14.17</v>
      </c>
      <c r="F12" t="n">
        <v>11.99</v>
      </c>
      <c r="G12" t="n">
        <v>42.32</v>
      </c>
      <c r="H12" t="n">
        <v>0.73</v>
      </c>
      <c r="I12" t="n">
        <v>17</v>
      </c>
      <c r="J12" t="n">
        <v>83.84999999999999</v>
      </c>
      <c r="K12" t="n">
        <v>35.1</v>
      </c>
      <c r="L12" t="n">
        <v>3.5</v>
      </c>
      <c r="M12" t="n">
        <v>14</v>
      </c>
      <c r="N12" t="n">
        <v>10.25</v>
      </c>
      <c r="O12" t="n">
        <v>10575.66</v>
      </c>
      <c r="P12" t="n">
        <v>77.79000000000001</v>
      </c>
      <c r="Q12" t="n">
        <v>460.7</v>
      </c>
      <c r="R12" t="n">
        <v>55.44</v>
      </c>
      <c r="S12" t="n">
        <v>32.19</v>
      </c>
      <c r="T12" t="n">
        <v>7679.67</v>
      </c>
      <c r="U12" t="n">
        <v>0.58</v>
      </c>
      <c r="V12" t="n">
        <v>0.75</v>
      </c>
      <c r="W12" t="n">
        <v>1.47</v>
      </c>
      <c r="X12" t="n">
        <v>0.46</v>
      </c>
      <c r="Y12" t="n">
        <v>1</v>
      </c>
      <c r="Z12" t="n">
        <v>10</v>
      </c>
      <c r="AA12" t="n">
        <v>114.4903604967687</v>
      </c>
      <c r="AB12" t="n">
        <v>156.6507621898379</v>
      </c>
      <c r="AC12" t="n">
        <v>141.7002333072084</v>
      </c>
      <c r="AD12" t="n">
        <v>114490.3604967687</v>
      </c>
      <c r="AE12" t="n">
        <v>156650.7621898379</v>
      </c>
      <c r="AF12" t="n">
        <v>9.108918498055694e-06</v>
      </c>
      <c r="AG12" t="n">
        <v>4.100115740740741</v>
      </c>
      <c r="AH12" t="n">
        <v>141700.2333072084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7.0744</v>
      </c>
      <c r="E13" t="n">
        <v>14.14</v>
      </c>
      <c r="F13" t="n">
        <v>11.97</v>
      </c>
      <c r="G13" t="n">
        <v>44.88</v>
      </c>
      <c r="H13" t="n">
        <v>0.78</v>
      </c>
      <c r="I13" t="n">
        <v>16</v>
      </c>
      <c r="J13" t="n">
        <v>84.15000000000001</v>
      </c>
      <c r="K13" t="n">
        <v>35.1</v>
      </c>
      <c r="L13" t="n">
        <v>3.75</v>
      </c>
      <c r="M13" t="n">
        <v>11</v>
      </c>
      <c r="N13" t="n">
        <v>10.3</v>
      </c>
      <c r="O13" t="n">
        <v>10612.93</v>
      </c>
      <c r="P13" t="n">
        <v>76.48</v>
      </c>
      <c r="Q13" t="n">
        <v>460.71</v>
      </c>
      <c r="R13" t="n">
        <v>54.48</v>
      </c>
      <c r="S13" t="n">
        <v>32.19</v>
      </c>
      <c r="T13" t="n">
        <v>7201.2</v>
      </c>
      <c r="U13" t="n">
        <v>0.59</v>
      </c>
      <c r="V13" t="n">
        <v>0.75</v>
      </c>
      <c r="W13" t="n">
        <v>1.48</v>
      </c>
      <c r="X13" t="n">
        <v>0.43</v>
      </c>
      <c r="Y13" t="n">
        <v>1</v>
      </c>
      <c r="Z13" t="n">
        <v>10</v>
      </c>
      <c r="AA13" t="n">
        <v>113.9130719576845</v>
      </c>
      <c r="AB13" t="n">
        <v>155.8608905424905</v>
      </c>
      <c r="AC13" t="n">
        <v>140.9857459012917</v>
      </c>
      <c r="AD13" t="n">
        <v>113913.0719576845</v>
      </c>
      <c r="AE13" t="n">
        <v>155860.8905424905</v>
      </c>
      <c r="AF13" t="n">
        <v>9.133966410013494e-06</v>
      </c>
      <c r="AG13" t="n">
        <v>4.091435185185186</v>
      </c>
      <c r="AH13" t="n">
        <v>140985.7459012917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7.1014</v>
      </c>
      <c r="E14" t="n">
        <v>14.08</v>
      </c>
      <c r="F14" t="n">
        <v>11.93</v>
      </c>
      <c r="G14" t="n">
        <v>47.73</v>
      </c>
      <c r="H14" t="n">
        <v>0.83</v>
      </c>
      <c r="I14" t="n">
        <v>15</v>
      </c>
      <c r="J14" t="n">
        <v>84.45999999999999</v>
      </c>
      <c r="K14" t="n">
        <v>35.1</v>
      </c>
      <c r="L14" t="n">
        <v>4</v>
      </c>
      <c r="M14" t="n">
        <v>7</v>
      </c>
      <c r="N14" t="n">
        <v>10.36</v>
      </c>
      <c r="O14" t="n">
        <v>10650.22</v>
      </c>
      <c r="P14" t="n">
        <v>75.26000000000001</v>
      </c>
      <c r="Q14" t="n">
        <v>460.73</v>
      </c>
      <c r="R14" t="n">
        <v>53.28</v>
      </c>
      <c r="S14" t="n">
        <v>32.19</v>
      </c>
      <c r="T14" t="n">
        <v>6609.53</v>
      </c>
      <c r="U14" t="n">
        <v>0.6</v>
      </c>
      <c r="V14" t="n">
        <v>0.75</v>
      </c>
      <c r="W14" t="n">
        <v>1.47</v>
      </c>
      <c r="X14" t="n">
        <v>0.4</v>
      </c>
      <c r="Y14" t="n">
        <v>1</v>
      </c>
      <c r="Z14" t="n">
        <v>10</v>
      </c>
      <c r="AA14" t="n">
        <v>113.3074431240071</v>
      </c>
      <c r="AB14" t="n">
        <v>155.032242453795</v>
      </c>
      <c r="AC14" t="n">
        <v>140.2361828231661</v>
      </c>
      <c r="AD14" t="n">
        <v>113307.4431240071</v>
      </c>
      <c r="AE14" t="n">
        <v>155032.242453795</v>
      </c>
      <c r="AF14" t="n">
        <v>9.168826906037237e-06</v>
      </c>
      <c r="AG14" t="n">
        <v>4.074074074074074</v>
      </c>
      <c r="AH14" t="n">
        <v>140236.1828231661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7.0928</v>
      </c>
      <c r="E15" t="n">
        <v>14.1</v>
      </c>
      <c r="F15" t="n">
        <v>11.95</v>
      </c>
      <c r="G15" t="n">
        <v>47.79</v>
      </c>
      <c r="H15" t="n">
        <v>0.88</v>
      </c>
      <c r="I15" t="n">
        <v>15</v>
      </c>
      <c r="J15" t="n">
        <v>84.76000000000001</v>
      </c>
      <c r="K15" t="n">
        <v>35.1</v>
      </c>
      <c r="L15" t="n">
        <v>4.25</v>
      </c>
      <c r="M15" t="n">
        <v>3</v>
      </c>
      <c r="N15" t="n">
        <v>10.41</v>
      </c>
      <c r="O15" t="n">
        <v>10687.53</v>
      </c>
      <c r="P15" t="n">
        <v>75.17</v>
      </c>
      <c r="Q15" t="n">
        <v>460.77</v>
      </c>
      <c r="R15" t="n">
        <v>53.67</v>
      </c>
      <c r="S15" t="n">
        <v>32.19</v>
      </c>
      <c r="T15" t="n">
        <v>6803.16</v>
      </c>
      <c r="U15" t="n">
        <v>0.6</v>
      </c>
      <c r="V15" t="n">
        <v>0.75</v>
      </c>
      <c r="W15" t="n">
        <v>1.48</v>
      </c>
      <c r="X15" t="n">
        <v>0.41</v>
      </c>
      <c r="Y15" t="n">
        <v>1</v>
      </c>
      <c r="Z15" t="n">
        <v>10</v>
      </c>
      <c r="AA15" t="n">
        <v>113.3443396593788</v>
      </c>
      <c r="AB15" t="n">
        <v>155.0827259212507</v>
      </c>
      <c r="AC15" t="n">
        <v>140.2818482193419</v>
      </c>
      <c r="AD15" t="n">
        <v>113344.3396593788</v>
      </c>
      <c r="AE15" t="n">
        <v>155082.7259212507</v>
      </c>
      <c r="AF15" t="n">
        <v>9.157723192488935e-06</v>
      </c>
      <c r="AG15" t="n">
        <v>4.079861111111112</v>
      </c>
      <c r="AH15" t="n">
        <v>140281.8482193419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7.0916</v>
      </c>
      <c r="E16" t="n">
        <v>14.1</v>
      </c>
      <c r="F16" t="n">
        <v>11.95</v>
      </c>
      <c r="G16" t="n">
        <v>47.8</v>
      </c>
      <c r="H16" t="n">
        <v>0.93</v>
      </c>
      <c r="I16" t="n">
        <v>15</v>
      </c>
      <c r="J16" t="n">
        <v>85.06</v>
      </c>
      <c r="K16" t="n">
        <v>35.1</v>
      </c>
      <c r="L16" t="n">
        <v>4.5</v>
      </c>
      <c r="M16" t="n">
        <v>2</v>
      </c>
      <c r="N16" t="n">
        <v>10.46</v>
      </c>
      <c r="O16" t="n">
        <v>10724.86</v>
      </c>
      <c r="P16" t="n">
        <v>75.31999999999999</v>
      </c>
      <c r="Q16" t="n">
        <v>460.8</v>
      </c>
      <c r="R16" t="n">
        <v>53.7</v>
      </c>
      <c r="S16" t="n">
        <v>32.19</v>
      </c>
      <c r="T16" t="n">
        <v>6816.63</v>
      </c>
      <c r="U16" t="n">
        <v>0.6</v>
      </c>
      <c r="V16" t="n">
        <v>0.75</v>
      </c>
      <c r="W16" t="n">
        <v>1.48</v>
      </c>
      <c r="X16" t="n">
        <v>0.42</v>
      </c>
      <c r="Y16" t="n">
        <v>1</v>
      </c>
      <c r="Z16" t="n">
        <v>10</v>
      </c>
      <c r="AA16" t="n">
        <v>113.4019788658227</v>
      </c>
      <c r="AB16" t="n">
        <v>155.1615904263697</v>
      </c>
      <c r="AC16" t="n">
        <v>140.3531860067794</v>
      </c>
      <c r="AD16" t="n">
        <v>113401.9788658227</v>
      </c>
      <c r="AE16" t="n">
        <v>155161.5904263697</v>
      </c>
      <c r="AF16" t="n">
        <v>9.1561738371101e-06</v>
      </c>
      <c r="AG16" t="n">
        <v>4.079861111111112</v>
      </c>
      <c r="AH16" t="n">
        <v>140353.1860067794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7.0877</v>
      </c>
      <c r="E17" t="n">
        <v>14.11</v>
      </c>
      <c r="F17" t="n">
        <v>11.96</v>
      </c>
      <c r="G17" t="n">
        <v>47.83</v>
      </c>
      <c r="H17" t="n">
        <v>0.98</v>
      </c>
      <c r="I17" t="n">
        <v>15</v>
      </c>
      <c r="J17" t="n">
        <v>85.36</v>
      </c>
      <c r="K17" t="n">
        <v>35.1</v>
      </c>
      <c r="L17" t="n">
        <v>4.75</v>
      </c>
      <c r="M17" t="n">
        <v>0</v>
      </c>
      <c r="N17" t="n">
        <v>10.51</v>
      </c>
      <c r="O17" t="n">
        <v>10762.22</v>
      </c>
      <c r="P17" t="n">
        <v>75.59</v>
      </c>
      <c r="Q17" t="n">
        <v>460.77</v>
      </c>
      <c r="R17" t="n">
        <v>53.81</v>
      </c>
      <c r="S17" t="n">
        <v>32.19</v>
      </c>
      <c r="T17" t="n">
        <v>6871.85</v>
      </c>
      <c r="U17" t="n">
        <v>0.6</v>
      </c>
      <c r="V17" t="n">
        <v>0.75</v>
      </c>
      <c r="W17" t="n">
        <v>1.49</v>
      </c>
      <c r="X17" t="n">
        <v>0.42</v>
      </c>
      <c r="Y17" t="n">
        <v>1</v>
      </c>
      <c r="Z17" t="n">
        <v>10</v>
      </c>
      <c r="AA17" t="n">
        <v>113.525825605134</v>
      </c>
      <c r="AB17" t="n">
        <v>155.3310429988279</v>
      </c>
      <c r="AC17" t="n">
        <v>140.5064662635504</v>
      </c>
      <c r="AD17" t="n">
        <v>113525.825605134</v>
      </c>
      <c r="AE17" t="n">
        <v>155331.0429988278</v>
      </c>
      <c r="AF17" t="n">
        <v>9.151138432128893e-06</v>
      </c>
      <c r="AG17" t="n">
        <v>4.08275462962963</v>
      </c>
      <c r="AH17" t="n">
        <v>140506.4662635504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5.3767</v>
      </c>
      <c r="E2" t="n">
        <v>18.6</v>
      </c>
      <c r="F2" t="n">
        <v>14.38</v>
      </c>
      <c r="G2" t="n">
        <v>8.81</v>
      </c>
      <c r="H2" t="n">
        <v>0.16</v>
      </c>
      <c r="I2" t="n">
        <v>98</v>
      </c>
      <c r="J2" t="n">
        <v>107.41</v>
      </c>
      <c r="K2" t="n">
        <v>41.65</v>
      </c>
      <c r="L2" t="n">
        <v>1</v>
      </c>
      <c r="M2" t="n">
        <v>96</v>
      </c>
      <c r="N2" t="n">
        <v>14.77</v>
      </c>
      <c r="O2" t="n">
        <v>13481.73</v>
      </c>
      <c r="P2" t="n">
        <v>134.35</v>
      </c>
      <c r="Q2" t="n">
        <v>460.77</v>
      </c>
      <c r="R2" t="n">
        <v>133.35</v>
      </c>
      <c r="S2" t="n">
        <v>32.19</v>
      </c>
      <c r="T2" t="n">
        <v>46227.72</v>
      </c>
      <c r="U2" t="n">
        <v>0.24</v>
      </c>
      <c r="V2" t="n">
        <v>0.62</v>
      </c>
      <c r="W2" t="n">
        <v>1.61</v>
      </c>
      <c r="X2" t="n">
        <v>2.85</v>
      </c>
      <c r="Y2" t="n">
        <v>1</v>
      </c>
      <c r="Z2" t="n">
        <v>10</v>
      </c>
      <c r="AA2" t="n">
        <v>184.1992481217992</v>
      </c>
      <c r="AB2" t="n">
        <v>252.0295375774323</v>
      </c>
      <c r="AC2" t="n">
        <v>227.9761922367931</v>
      </c>
      <c r="AD2" t="n">
        <v>184199.2481217992</v>
      </c>
      <c r="AE2" t="n">
        <v>252029.5375774323</v>
      </c>
      <c r="AF2" t="n">
        <v>6.331268451918221e-06</v>
      </c>
      <c r="AG2" t="n">
        <v>5.381944444444446</v>
      </c>
      <c r="AH2" t="n">
        <v>227976.1922367931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5.7651</v>
      </c>
      <c r="E3" t="n">
        <v>17.35</v>
      </c>
      <c r="F3" t="n">
        <v>13.67</v>
      </c>
      <c r="G3" t="n">
        <v>11.08</v>
      </c>
      <c r="H3" t="n">
        <v>0.2</v>
      </c>
      <c r="I3" t="n">
        <v>74</v>
      </c>
      <c r="J3" t="n">
        <v>107.73</v>
      </c>
      <c r="K3" t="n">
        <v>41.65</v>
      </c>
      <c r="L3" t="n">
        <v>1.25</v>
      </c>
      <c r="M3" t="n">
        <v>72</v>
      </c>
      <c r="N3" t="n">
        <v>14.83</v>
      </c>
      <c r="O3" t="n">
        <v>13520.81</v>
      </c>
      <c r="P3" t="n">
        <v>126.71</v>
      </c>
      <c r="Q3" t="n">
        <v>460.78</v>
      </c>
      <c r="R3" t="n">
        <v>109.57</v>
      </c>
      <c r="S3" t="n">
        <v>32.19</v>
      </c>
      <c r="T3" t="n">
        <v>34459.32</v>
      </c>
      <c r="U3" t="n">
        <v>0.29</v>
      </c>
      <c r="V3" t="n">
        <v>0.65</v>
      </c>
      <c r="W3" t="n">
        <v>1.57</v>
      </c>
      <c r="X3" t="n">
        <v>2.13</v>
      </c>
      <c r="Y3" t="n">
        <v>1</v>
      </c>
      <c r="Z3" t="n">
        <v>10</v>
      </c>
      <c r="AA3" t="n">
        <v>163.4883125618659</v>
      </c>
      <c r="AB3" t="n">
        <v>223.6919218423547</v>
      </c>
      <c r="AC3" t="n">
        <v>202.3430787753688</v>
      </c>
      <c r="AD3" t="n">
        <v>163488.3125618659</v>
      </c>
      <c r="AE3" t="n">
        <v>223691.9218423547</v>
      </c>
      <c r="AF3" t="n">
        <v>6.788624202978358e-06</v>
      </c>
      <c r="AG3" t="n">
        <v>5.020254629629631</v>
      </c>
      <c r="AH3" t="n">
        <v>202343.0787753688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6.0134</v>
      </c>
      <c r="E4" t="n">
        <v>16.63</v>
      </c>
      <c r="F4" t="n">
        <v>13.26</v>
      </c>
      <c r="G4" t="n">
        <v>13.26</v>
      </c>
      <c r="H4" t="n">
        <v>0.24</v>
      </c>
      <c r="I4" t="n">
        <v>60</v>
      </c>
      <c r="J4" t="n">
        <v>108.05</v>
      </c>
      <c r="K4" t="n">
        <v>41.65</v>
      </c>
      <c r="L4" t="n">
        <v>1.5</v>
      </c>
      <c r="M4" t="n">
        <v>58</v>
      </c>
      <c r="N4" t="n">
        <v>14.9</v>
      </c>
      <c r="O4" t="n">
        <v>13559.91</v>
      </c>
      <c r="P4" t="n">
        <v>122.02</v>
      </c>
      <c r="Q4" t="n">
        <v>460.75</v>
      </c>
      <c r="R4" t="n">
        <v>96.45999999999999</v>
      </c>
      <c r="S4" t="n">
        <v>32.19</v>
      </c>
      <c r="T4" t="n">
        <v>27971.21</v>
      </c>
      <c r="U4" t="n">
        <v>0.33</v>
      </c>
      <c r="V4" t="n">
        <v>0.67</v>
      </c>
      <c r="W4" t="n">
        <v>1.55</v>
      </c>
      <c r="X4" t="n">
        <v>1.72</v>
      </c>
      <c r="Y4" t="n">
        <v>1</v>
      </c>
      <c r="Z4" t="n">
        <v>10</v>
      </c>
      <c r="AA4" t="n">
        <v>157.7947115857571</v>
      </c>
      <c r="AB4" t="n">
        <v>215.9016858028991</v>
      </c>
      <c r="AC4" t="n">
        <v>195.2963319298515</v>
      </c>
      <c r="AD4" t="n">
        <v>157794.7115857571</v>
      </c>
      <c r="AE4" t="n">
        <v>215901.6858028991</v>
      </c>
      <c r="AF4" t="n">
        <v>7.08100688317463e-06</v>
      </c>
      <c r="AG4" t="n">
        <v>4.811921296296297</v>
      </c>
      <c r="AH4" t="n">
        <v>195296.3319298515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6.2103</v>
      </c>
      <c r="E5" t="n">
        <v>16.1</v>
      </c>
      <c r="F5" t="n">
        <v>12.96</v>
      </c>
      <c r="G5" t="n">
        <v>15.55</v>
      </c>
      <c r="H5" t="n">
        <v>0.28</v>
      </c>
      <c r="I5" t="n">
        <v>50</v>
      </c>
      <c r="J5" t="n">
        <v>108.37</v>
      </c>
      <c r="K5" t="n">
        <v>41.65</v>
      </c>
      <c r="L5" t="n">
        <v>1.75</v>
      </c>
      <c r="M5" t="n">
        <v>48</v>
      </c>
      <c r="N5" t="n">
        <v>14.97</v>
      </c>
      <c r="O5" t="n">
        <v>13599.17</v>
      </c>
      <c r="P5" t="n">
        <v>118.31</v>
      </c>
      <c r="Q5" t="n">
        <v>460.73</v>
      </c>
      <c r="R5" t="n">
        <v>86.84</v>
      </c>
      <c r="S5" t="n">
        <v>32.19</v>
      </c>
      <c r="T5" t="n">
        <v>23212.21</v>
      </c>
      <c r="U5" t="n">
        <v>0.37</v>
      </c>
      <c r="V5" t="n">
        <v>0.6899999999999999</v>
      </c>
      <c r="W5" t="n">
        <v>1.53</v>
      </c>
      <c r="X5" t="n">
        <v>1.42</v>
      </c>
      <c r="Y5" t="n">
        <v>1</v>
      </c>
      <c r="Z5" t="n">
        <v>10</v>
      </c>
      <c r="AA5" t="n">
        <v>153.7676538264853</v>
      </c>
      <c r="AB5" t="n">
        <v>210.3916877154166</v>
      </c>
      <c r="AC5" t="n">
        <v>190.3122003265056</v>
      </c>
      <c r="AD5" t="n">
        <v>153767.6538264853</v>
      </c>
      <c r="AE5" t="n">
        <v>210391.6877154166</v>
      </c>
      <c r="AF5" t="n">
        <v>7.312864111248113e-06</v>
      </c>
      <c r="AG5" t="n">
        <v>4.658564814814816</v>
      </c>
      <c r="AH5" t="n">
        <v>190312.2003265056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6.3539</v>
      </c>
      <c r="E6" t="n">
        <v>15.74</v>
      </c>
      <c r="F6" t="n">
        <v>12.75</v>
      </c>
      <c r="G6" t="n">
        <v>17.79</v>
      </c>
      <c r="H6" t="n">
        <v>0.32</v>
      </c>
      <c r="I6" t="n">
        <v>43</v>
      </c>
      <c r="J6" t="n">
        <v>108.68</v>
      </c>
      <c r="K6" t="n">
        <v>41.65</v>
      </c>
      <c r="L6" t="n">
        <v>2</v>
      </c>
      <c r="M6" t="n">
        <v>41</v>
      </c>
      <c r="N6" t="n">
        <v>15.03</v>
      </c>
      <c r="O6" t="n">
        <v>13638.32</v>
      </c>
      <c r="P6" t="n">
        <v>115.68</v>
      </c>
      <c r="Q6" t="n">
        <v>460.75</v>
      </c>
      <c r="R6" t="n">
        <v>79.93000000000001</v>
      </c>
      <c r="S6" t="n">
        <v>32.19</v>
      </c>
      <c r="T6" t="n">
        <v>19794.44</v>
      </c>
      <c r="U6" t="n">
        <v>0.4</v>
      </c>
      <c r="V6" t="n">
        <v>0.7</v>
      </c>
      <c r="W6" t="n">
        <v>1.52</v>
      </c>
      <c r="X6" t="n">
        <v>1.21</v>
      </c>
      <c r="Y6" t="n">
        <v>1</v>
      </c>
      <c r="Z6" t="n">
        <v>10</v>
      </c>
      <c r="AA6" t="n">
        <v>140.2278102782336</v>
      </c>
      <c r="AB6" t="n">
        <v>191.8658764369684</v>
      </c>
      <c r="AC6" t="n">
        <v>173.5544664753272</v>
      </c>
      <c r="AD6" t="n">
        <v>140227.8102782336</v>
      </c>
      <c r="AE6" t="n">
        <v>191865.8764369685</v>
      </c>
      <c r="AF6" t="n">
        <v>7.481958565038627e-06</v>
      </c>
      <c r="AG6" t="n">
        <v>4.554398148148148</v>
      </c>
      <c r="AH6" t="n">
        <v>173554.4664753272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6.4544</v>
      </c>
      <c r="E7" t="n">
        <v>15.49</v>
      </c>
      <c r="F7" t="n">
        <v>12.61</v>
      </c>
      <c r="G7" t="n">
        <v>19.91</v>
      </c>
      <c r="H7" t="n">
        <v>0.36</v>
      </c>
      <c r="I7" t="n">
        <v>38</v>
      </c>
      <c r="J7" t="n">
        <v>109</v>
      </c>
      <c r="K7" t="n">
        <v>41.65</v>
      </c>
      <c r="L7" t="n">
        <v>2.25</v>
      </c>
      <c r="M7" t="n">
        <v>36</v>
      </c>
      <c r="N7" t="n">
        <v>15.1</v>
      </c>
      <c r="O7" t="n">
        <v>13677.51</v>
      </c>
      <c r="P7" t="n">
        <v>113.42</v>
      </c>
      <c r="Q7" t="n">
        <v>460.75</v>
      </c>
      <c r="R7" t="n">
        <v>75.47</v>
      </c>
      <c r="S7" t="n">
        <v>32.19</v>
      </c>
      <c r="T7" t="n">
        <v>17589.21</v>
      </c>
      <c r="U7" t="n">
        <v>0.43</v>
      </c>
      <c r="V7" t="n">
        <v>0.71</v>
      </c>
      <c r="W7" t="n">
        <v>1.51</v>
      </c>
      <c r="X7" t="n">
        <v>1.08</v>
      </c>
      <c r="Y7" t="n">
        <v>1</v>
      </c>
      <c r="Z7" t="n">
        <v>10</v>
      </c>
      <c r="AA7" t="n">
        <v>138.0652039936573</v>
      </c>
      <c r="AB7" t="n">
        <v>188.9069031109568</v>
      </c>
      <c r="AC7" t="n">
        <v>170.8778934106041</v>
      </c>
      <c r="AD7" t="n">
        <v>138065.2039936573</v>
      </c>
      <c r="AE7" t="n">
        <v>188906.9031109569</v>
      </c>
      <c r="AF7" t="n">
        <v>7.600301131932405e-06</v>
      </c>
      <c r="AG7" t="n">
        <v>4.482060185185185</v>
      </c>
      <c r="AH7" t="n">
        <v>170877.8934106041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6.5674</v>
      </c>
      <c r="E8" t="n">
        <v>15.23</v>
      </c>
      <c r="F8" t="n">
        <v>12.46</v>
      </c>
      <c r="G8" t="n">
        <v>22.65</v>
      </c>
      <c r="H8" t="n">
        <v>0.4</v>
      </c>
      <c r="I8" t="n">
        <v>33</v>
      </c>
      <c r="J8" t="n">
        <v>109.32</v>
      </c>
      <c r="K8" t="n">
        <v>41.65</v>
      </c>
      <c r="L8" t="n">
        <v>2.5</v>
      </c>
      <c r="M8" t="n">
        <v>31</v>
      </c>
      <c r="N8" t="n">
        <v>15.17</v>
      </c>
      <c r="O8" t="n">
        <v>13716.72</v>
      </c>
      <c r="P8" t="n">
        <v>111.13</v>
      </c>
      <c r="Q8" t="n">
        <v>460.75</v>
      </c>
      <c r="R8" t="n">
        <v>70.62</v>
      </c>
      <c r="S8" t="n">
        <v>32.19</v>
      </c>
      <c r="T8" t="n">
        <v>15186.99</v>
      </c>
      <c r="U8" t="n">
        <v>0.46</v>
      </c>
      <c r="V8" t="n">
        <v>0.72</v>
      </c>
      <c r="W8" t="n">
        <v>1.5</v>
      </c>
      <c r="X8" t="n">
        <v>0.92</v>
      </c>
      <c r="Y8" t="n">
        <v>1</v>
      </c>
      <c r="Z8" t="n">
        <v>10</v>
      </c>
      <c r="AA8" t="n">
        <v>136.0005108476985</v>
      </c>
      <c r="AB8" t="n">
        <v>186.0818988608245</v>
      </c>
      <c r="AC8" t="n">
        <v>168.3225036011851</v>
      </c>
      <c r="AD8" t="n">
        <v>136000.5108476985</v>
      </c>
      <c r="AE8" t="n">
        <v>186081.8988608245</v>
      </c>
      <c r="AF8" t="n">
        <v>7.733362923564218e-06</v>
      </c>
      <c r="AG8" t="n">
        <v>4.406828703703704</v>
      </c>
      <c r="AH8" t="n">
        <v>168322.5036011851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6.6324</v>
      </c>
      <c r="E9" t="n">
        <v>15.08</v>
      </c>
      <c r="F9" t="n">
        <v>12.37</v>
      </c>
      <c r="G9" t="n">
        <v>24.75</v>
      </c>
      <c r="H9" t="n">
        <v>0.44</v>
      </c>
      <c r="I9" t="n">
        <v>30</v>
      </c>
      <c r="J9" t="n">
        <v>109.64</v>
      </c>
      <c r="K9" t="n">
        <v>41.65</v>
      </c>
      <c r="L9" t="n">
        <v>2.75</v>
      </c>
      <c r="M9" t="n">
        <v>28</v>
      </c>
      <c r="N9" t="n">
        <v>15.24</v>
      </c>
      <c r="O9" t="n">
        <v>13755.95</v>
      </c>
      <c r="P9" t="n">
        <v>109.77</v>
      </c>
      <c r="Q9" t="n">
        <v>460.71</v>
      </c>
      <c r="R9" t="n">
        <v>67.93000000000001</v>
      </c>
      <c r="S9" t="n">
        <v>32.19</v>
      </c>
      <c r="T9" t="n">
        <v>13855.49</v>
      </c>
      <c r="U9" t="n">
        <v>0.47</v>
      </c>
      <c r="V9" t="n">
        <v>0.72</v>
      </c>
      <c r="W9" t="n">
        <v>1.5</v>
      </c>
      <c r="X9" t="n">
        <v>0.84</v>
      </c>
      <c r="Y9" t="n">
        <v>1</v>
      </c>
      <c r="Z9" t="n">
        <v>10</v>
      </c>
      <c r="AA9" t="n">
        <v>134.8242781512176</v>
      </c>
      <c r="AB9" t="n">
        <v>184.4725253937759</v>
      </c>
      <c r="AC9" t="n">
        <v>166.8667264790612</v>
      </c>
      <c r="AD9" t="n">
        <v>134824.2781512176</v>
      </c>
      <c r="AE9" t="n">
        <v>184472.5253937759</v>
      </c>
      <c r="AF9" t="n">
        <v>7.809902892201984e-06</v>
      </c>
      <c r="AG9" t="n">
        <v>4.363425925925926</v>
      </c>
      <c r="AH9" t="n">
        <v>166866.7264790612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6.7065</v>
      </c>
      <c r="E10" t="n">
        <v>14.91</v>
      </c>
      <c r="F10" t="n">
        <v>12.27</v>
      </c>
      <c r="G10" t="n">
        <v>27.28</v>
      </c>
      <c r="H10" t="n">
        <v>0.48</v>
      </c>
      <c r="I10" t="n">
        <v>27</v>
      </c>
      <c r="J10" t="n">
        <v>109.96</v>
      </c>
      <c r="K10" t="n">
        <v>41.65</v>
      </c>
      <c r="L10" t="n">
        <v>3</v>
      </c>
      <c r="M10" t="n">
        <v>25</v>
      </c>
      <c r="N10" t="n">
        <v>15.31</v>
      </c>
      <c r="O10" t="n">
        <v>13795.21</v>
      </c>
      <c r="P10" t="n">
        <v>107.93</v>
      </c>
      <c r="Q10" t="n">
        <v>460.77</v>
      </c>
      <c r="R10" t="n">
        <v>64.52</v>
      </c>
      <c r="S10" t="n">
        <v>32.19</v>
      </c>
      <c r="T10" t="n">
        <v>12168.35</v>
      </c>
      <c r="U10" t="n">
        <v>0.5</v>
      </c>
      <c r="V10" t="n">
        <v>0.73</v>
      </c>
      <c r="W10" t="n">
        <v>1.49</v>
      </c>
      <c r="X10" t="n">
        <v>0.74</v>
      </c>
      <c r="Y10" t="n">
        <v>1</v>
      </c>
      <c r="Z10" t="n">
        <v>10</v>
      </c>
      <c r="AA10" t="n">
        <v>133.4101077388191</v>
      </c>
      <c r="AB10" t="n">
        <v>182.5375950467378</v>
      </c>
      <c r="AC10" t="n">
        <v>165.1164631686521</v>
      </c>
      <c r="AD10" t="n">
        <v>133410.1077388191</v>
      </c>
      <c r="AE10" t="n">
        <v>182537.5950467378</v>
      </c>
      <c r="AF10" t="n">
        <v>7.89715845644904e-06</v>
      </c>
      <c r="AG10" t="n">
        <v>4.314236111111112</v>
      </c>
      <c r="AH10" t="n">
        <v>165116.4631686521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6.7489</v>
      </c>
      <c r="E11" t="n">
        <v>14.82</v>
      </c>
      <c r="F11" t="n">
        <v>12.23</v>
      </c>
      <c r="G11" t="n">
        <v>29.34</v>
      </c>
      <c r="H11" t="n">
        <v>0.52</v>
      </c>
      <c r="I11" t="n">
        <v>25</v>
      </c>
      <c r="J11" t="n">
        <v>110.27</v>
      </c>
      <c r="K11" t="n">
        <v>41.65</v>
      </c>
      <c r="L11" t="n">
        <v>3.25</v>
      </c>
      <c r="M11" t="n">
        <v>23</v>
      </c>
      <c r="N11" t="n">
        <v>15.37</v>
      </c>
      <c r="O11" t="n">
        <v>13834.5</v>
      </c>
      <c r="P11" t="n">
        <v>106.39</v>
      </c>
      <c r="Q11" t="n">
        <v>460.71</v>
      </c>
      <c r="R11" t="n">
        <v>63.14</v>
      </c>
      <c r="S11" t="n">
        <v>32.19</v>
      </c>
      <c r="T11" t="n">
        <v>11488.01</v>
      </c>
      <c r="U11" t="n">
        <v>0.51</v>
      </c>
      <c r="V11" t="n">
        <v>0.73</v>
      </c>
      <c r="W11" t="n">
        <v>1.48</v>
      </c>
      <c r="X11" t="n">
        <v>0.6899999999999999</v>
      </c>
      <c r="Y11" t="n">
        <v>1</v>
      </c>
      <c r="Z11" t="n">
        <v>10</v>
      </c>
      <c r="AA11" t="n">
        <v>132.4624511647058</v>
      </c>
      <c r="AB11" t="n">
        <v>181.2409695143793</v>
      </c>
      <c r="AC11" t="n">
        <v>163.9435857572761</v>
      </c>
      <c r="AD11" t="n">
        <v>132462.4511647058</v>
      </c>
      <c r="AE11" t="n">
        <v>181240.9695143792</v>
      </c>
      <c r="AF11" t="n">
        <v>7.947086066760444e-06</v>
      </c>
      <c r="AG11" t="n">
        <v>4.288194444444445</v>
      </c>
      <c r="AH11" t="n">
        <v>163943.585757276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6.8046</v>
      </c>
      <c r="E12" t="n">
        <v>14.7</v>
      </c>
      <c r="F12" t="n">
        <v>12.15</v>
      </c>
      <c r="G12" t="n">
        <v>31.69</v>
      </c>
      <c r="H12" t="n">
        <v>0.5600000000000001</v>
      </c>
      <c r="I12" t="n">
        <v>23</v>
      </c>
      <c r="J12" t="n">
        <v>110.59</v>
      </c>
      <c r="K12" t="n">
        <v>41.65</v>
      </c>
      <c r="L12" t="n">
        <v>3.5</v>
      </c>
      <c r="M12" t="n">
        <v>21</v>
      </c>
      <c r="N12" t="n">
        <v>15.44</v>
      </c>
      <c r="O12" t="n">
        <v>13873.81</v>
      </c>
      <c r="P12" t="n">
        <v>104.99</v>
      </c>
      <c r="Q12" t="n">
        <v>460.78</v>
      </c>
      <c r="R12" t="n">
        <v>60.67</v>
      </c>
      <c r="S12" t="n">
        <v>32.19</v>
      </c>
      <c r="T12" t="n">
        <v>10263.16</v>
      </c>
      <c r="U12" t="n">
        <v>0.53</v>
      </c>
      <c r="V12" t="n">
        <v>0.74</v>
      </c>
      <c r="W12" t="n">
        <v>1.48</v>
      </c>
      <c r="X12" t="n">
        <v>0.61</v>
      </c>
      <c r="Y12" t="n">
        <v>1</v>
      </c>
      <c r="Z12" t="n">
        <v>10</v>
      </c>
      <c r="AA12" t="n">
        <v>131.4219275640469</v>
      </c>
      <c r="AB12" t="n">
        <v>179.8172792192969</v>
      </c>
      <c r="AC12" t="n">
        <v>162.655770465794</v>
      </c>
      <c r="AD12" t="n">
        <v>131421.9275640468</v>
      </c>
      <c r="AE12" t="n">
        <v>179817.2792192969</v>
      </c>
      <c r="AF12" t="n">
        <v>8.012674932193116e-06</v>
      </c>
      <c r="AG12" t="n">
        <v>4.253472222222222</v>
      </c>
      <c r="AH12" t="n">
        <v>162655.770465794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6.8432</v>
      </c>
      <c r="E13" t="n">
        <v>14.61</v>
      </c>
      <c r="F13" t="n">
        <v>12.11</v>
      </c>
      <c r="G13" t="n">
        <v>34.6</v>
      </c>
      <c r="H13" t="n">
        <v>0.6</v>
      </c>
      <c r="I13" t="n">
        <v>21</v>
      </c>
      <c r="J13" t="n">
        <v>110.91</v>
      </c>
      <c r="K13" t="n">
        <v>41.65</v>
      </c>
      <c r="L13" t="n">
        <v>3.75</v>
      </c>
      <c r="M13" t="n">
        <v>19</v>
      </c>
      <c r="N13" t="n">
        <v>15.51</v>
      </c>
      <c r="O13" t="n">
        <v>13913.15</v>
      </c>
      <c r="P13" t="n">
        <v>103.32</v>
      </c>
      <c r="Q13" t="n">
        <v>460.73</v>
      </c>
      <c r="R13" t="n">
        <v>59.22</v>
      </c>
      <c r="S13" t="n">
        <v>32.19</v>
      </c>
      <c r="T13" t="n">
        <v>9547.610000000001</v>
      </c>
      <c r="U13" t="n">
        <v>0.54</v>
      </c>
      <c r="V13" t="n">
        <v>0.74</v>
      </c>
      <c r="W13" t="n">
        <v>1.48</v>
      </c>
      <c r="X13" t="n">
        <v>0.58</v>
      </c>
      <c r="Y13" t="n">
        <v>1</v>
      </c>
      <c r="Z13" t="n">
        <v>10</v>
      </c>
      <c r="AA13" t="n">
        <v>130.4830302809133</v>
      </c>
      <c r="AB13" t="n">
        <v>178.5326385352894</v>
      </c>
      <c r="AC13" t="n">
        <v>161.4937340856633</v>
      </c>
      <c r="AD13" t="n">
        <v>130483.0302809133</v>
      </c>
      <c r="AE13" t="n">
        <v>178532.6385352894</v>
      </c>
      <c r="AF13" t="n">
        <v>8.05812789818416e-06</v>
      </c>
      <c r="AG13" t="n">
        <v>4.227430555555555</v>
      </c>
      <c r="AH13" t="n">
        <v>161493.7340856633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6.8658</v>
      </c>
      <c r="E14" t="n">
        <v>14.56</v>
      </c>
      <c r="F14" t="n">
        <v>12.08</v>
      </c>
      <c r="G14" t="n">
        <v>36.25</v>
      </c>
      <c r="H14" t="n">
        <v>0.63</v>
      </c>
      <c r="I14" t="n">
        <v>20</v>
      </c>
      <c r="J14" t="n">
        <v>111.23</v>
      </c>
      <c r="K14" t="n">
        <v>41.65</v>
      </c>
      <c r="L14" t="n">
        <v>4</v>
      </c>
      <c r="M14" t="n">
        <v>18</v>
      </c>
      <c r="N14" t="n">
        <v>15.58</v>
      </c>
      <c r="O14" t="n">
        <v>13952.52</v>
      </c>
      <c r="P14" t="n">
        <v>102.26</v>
      </c>
      <c r="Q14" t="n">
        <v>460.69</v>
      </c>
      <c r="R14" t="n">
        <v>58.44</v>
      </c>
      <c r="S14" t="n">
        <v>32.19</v>
      </c>
      <c r="T14" t="n">
        <v>9160.879999999999</v>
      </c>
      <c r="U14" t="n">
        <v>0.55</v>
      </c>
      <c r="V14" t="n">
        <v>0.74</v>
      </c>
      <c r="W14" t="n">
        <v>1.48</v>
      </c>
      <c r="X14" t="n">
        <v>0.55</v>
      </c>
      <c r="Y14" t="n">
        <v>1</v>
      </c>
      <c r="Z14" t="n">
        <v>10</v>
      </c>
      <c r="AA14" t="n">
        <v>129.9009273540673</v>
      </c>
      <c r="AB14" t="n">
        <v>177.7361796302105</v>
      </c>
      <c r="AC14" t="n">
        <v>160.7732881006477</v>
      </c>
      <c r="AD14" t="n">
        <v>129900.9273540673</v>
      </c>
      <c r="AE14" t="n">
        <v>177736.1796302105</v>
      </c>
      <c r="AF14" t="n">
        <v>8.084740256510521e-06</v>
      </c>
      <c r="AG14" t="n">
        <v>4.212962962962963</v>
      </c>
      <c r="AH14" t="n">
        <v>160773.2881006477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6.8905</v>
      </c>
      <c r="E15" t="n">
        <v>14.51</v>
      </c>
      <c r="F15" t="n">
        <v>12.05</v>
      </c>
      <c r="G15" t="n">
        <v>38.07</v>
      </c>
      <c r="H15" t="n">
        <v>0.67</v>
      </c>
      <c r="I15" t="n">
        <v>19</v>
      </c>
      <c r="J15" t="n">
        <v>111.55</v>
      </c>
      <c r="K15" t="n">
        <v>41.65</v>
      </c>
      <c r="L15" t="n">
        <v>4.25</v>
      </c>
      <c r="M15" t="n">
        <v>17</v>
      </c>
      <c r="N15" t="n">
        <v>15.65</v>
      </c>
      <c r="O15" t="n">
        <v>13991.91</v>
      </c>
      <c r="P15" t="n">
        <v>101.24</v>
      </c>
      <c r="Q15" t="n">
        <v>460.75</v>
      </c>
      <c r="R15" t="n">
        <v>57.4</v>
      </c>
      <c r="S15" t="n">
        <v>32.19</v>
      </c>
      <c r="T15" t="n">
        <v>8649</v>
      </c>
      <c r="U15" t="n">
        <v>0.5600000000000001</v>
      </c>
      <c r="V15" t="n">
        <v>0.74</v>
      </c>
      <c r="W15" t="n">
        <v>1.48</v>
      </c>
      <c r="X15" t="n">
        <v>0.52</v>
      </c>
      <c r="Y15" t="n">
        <v>1</v>
      </c>
      <c r="Z15" t="n">
        <v>10</v>
      </c>
      <c r="AA15" t="n">
        <v>129.321227545142</v>
      </c>
      <c r="AB15" t="n">
        <v>176.9430087770887</v>
      </c>
      <c r="AC15" t="n">
        <v>160.0558163605253</v>
      </c>
      <c r="AD15" t="n">
        <v>129321.227545142</v>
      </c>
      <c r="AE15" t="n">
        <v>176943.0087770887</v>
      </c>
      <c r="AF15" t="n">
        <v>8.113825444592874e-06</v>
      </c>
      <c r="AG15" t="n">
        <v>4.19849537037037</v>
      </c>
      <c r="AH15" t="n">
        <v>160055.8163605253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6.9438</v>
      </c>
      <c r="E16" t="n">
        <v>14.4</v>
      </c>
      <c r="F16" t="n">
        <v>11.99</v>
      </c>
      <c r="G16" t="n">
        <v>42.31</v>
      </c>
      <c r="H16" t="n">
        <v>0.71</v>
      </c>
      <c r="I16" t="n">
        <v>17</v>
      </c>
      <c r="J16" t="n">
        <v>111.87</v>
      </c>
      <c r="K16" t="n">
        <v>41.65</v>
      </c>
      <c r="L16" t="n">
        <v>4.5</v>
      </c>
      <c r="M16" t="n">
        <v>15</v>
      </c>
      <c r="N16" t="n">
        <v>15.72</v>
      </c>
      <c r="O16" t="n">
        <v>14031.33</v>
      </c>
      <c r="P16" t="n">
        <v>99.3</v>
      </c>
      <c r="Q16" t="n">
        <v>460.71</v>
      </c>
      <c r="R16" t="n">
        <v>55.15</v>
      </c>
      <c r="S16" t="n">
        <v>32.19</v>
      </c>
      <c r="T16" t="n">
        <v>7534.78</v>
      </c>
      <c r="U16" t="n">
        <v>0.58</v>
      </c>
      <c r="V16" t="n">
        <v>0.75</v>
      </c>
      <c r="W16" t="n">
        <v>1.48</v>
      </c>
      <c r="X16" t="n">
        <v>0.45</v>
      </c>
      <c r="Y16" t="n">
        <v>1</v>
      </c>
      <c r="Z16" t="n">
        <v>10</v>
      </c>
      <c r="AA16" t="n">
        <v>128.1811985988501</v>
      </c>
      <c r="AB16" t="n">
        <v>175.3831708782454</v>
      </c>
      <c r="AC16" t="n">
        <v>158.644847201501</v>
      </c>
      <c r="AD16" t="n">
        <v>128181.1985988501</v>
      </c>
      <c r="AE16" t="n">
        <v>175383.1708782454</v>
      </c>
      <c r="AF16" t="n">
        <v>8.176588218875842e-06</v>
      </c>
      <c r="AG16" t="n">
        <v>4.166666666666667</v>
      </c>
      <c r="AH16" t="n">
        <v>158644.847201501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6.965</v>
      </c>
      <c r="E17" t="n">
        <v>14.36</v>
      </c>
      <c r="F17" t="n">
        <v>11.97</v>
      </c>
      <c r="G17" t="n">
        <v>44.87</v>
      </c>
      <c r="H17" t="n">
        <v>0.75</v>
      </c>
      <c r="I17" t="n">
        <v>16</v>
      </c>
      <c r="J17" t="n">
        <v>112.19</v>
      </c>
      <c r="K17" t="n">
        <v>41.65</v>
      </c>
      <c r="L17" t="n">
        <v>4.75</v>
      </c>
      <c r="M17" t="n">
        <v>14</v>
      </c>
      <c r="N17" t="n">
        <v>15.79</v>
      </c>
      <c r="O17" t="n">
        <v>14070.77</v>
      </c>
      <c r="P17" t="n">
        <v>98.08</v>
      </c>
      <c r="Q17" t="n">
        <v>460.69</v>
      </c>
      <c r="R17" t="n">
        <v>54.55</v>
      </c>
      <c r="S17" t="n">
        <v>32.19</v>
      </c>
      <c r="T17" t="n">
        <v>7236.73</v>
      </c>
      <c r="U17" t="n">
        <v>0.59</v>
      </c>
      <c r="V17" t="n">
        <v>0.75</v>
      </c>
      <c r="W17" t="n">
        <v>1.47</v>
      </c>
      <c r="X17" t="n">
        <v>0.43</v>
      </c>
      <c r="Y17" t="n">
        <v>1</v>
      </c>
      <c r="Z17" t="n">
        <v>10</v>
      </c>
      <c r="AA17" t="n">
        <v>127.5817214177818</v>
      </c>
      <c r="AB17" t="n">
        <v>174.5629397520415</v>
      </c>
      <c r="AC17" t="n">
        <v>157.90289778278</v>
      </c>
      <c r="AD17" t="n">
        <v>127581.7214177818</v>
      </c>
      <c r="AE17" t="n">
        <v>174562.9397520415</v>
      </c>
      <c r="AF17" t="n">
        <v>8.201552024031546e-06</v>
      </c>
      <c r="AG17" t="n">
        <v>4.155092592592593</v>
      </c>
      <c r="AH17" t="n">
        <v>157902.89778278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6.9849</v>
      </c>
      <c r="E18" t="n">
        <v>14.32</v>
      </c>
      <c r="F18" t="n">
        <v>11.95</v>
      </c>
      <c r="G18" t="n">
        <v>47.79</v>
      </c>
      <c r="H18" t="n">
        <v>0.78</v>
      </c>
      <c r="I18" t="n">
        <v>15</v>
      </c>
      <c r="J18" t="n">
        <v>112.51</v>
      </c>
      <c r="K18" t="n">
        <v>41.65</v>
      </c>
      <c r="L18" t="n">
        <v>5</v>
      </c>
      <c r="M18" t="n">
        <v>13</v>
      </c>
      <c r="N18" t="n">
        <v>15.86</v>
      </c>
      <c r="O18" t="n">
        <v>14110.24</v>
      </c>
      <c r="P18" t="n">
        <v>97</v>
      </c>
      <c r="Q18" t="n">
        <v>460.72</v>
      </c>
      <c r="R18" t="n">
        <v>53.88</v>
      </c>
      <c r="S18" t="n">
        <v>32.19</v>
      </c>
      <c r="T18" t="n">
        <v>6908.52</v>
      </c>
      <c r="U18" t="n">
        <v>0.6</v>
      </c>
      <c r="V18" t="n">
        <v>0.75</v>
      </c>
      <c r="W18" t="n">
        <v>1.47</v>
      </c>
      <c r="X18" t="n">
        <v>0.41</v>
      </c>
      <c r="Y18" t="n">
        <v>1</v>
      </c>
      <c r="Z18" t="n">
        <v>10</v>
      </c>
      <c r="AA18" t="n">
        <v>127.0433644462408</v>
      </c>
      <c r="AB18" t="n">
        <v>173.8263359929461</v>
      </c>
      <c r="AC18" t="n">
        <v>157.2365944526226</v>
      </c>
      <c r="AD18" t="n">
        <v>127043.3644462408</v>
      </c>
      <c r="AE18" t="n">
        <v>173826.3359929461</v>
      </c>
      <c r="AF18" t="n">
        <v>8.224985029814491e-06</v>
      </c>
      <c r="AG18" t="n">
        <v>4.143518518518518</v>
      </c>
      <c r="AH18" t="n">
        <v>157236.5944526226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6.9896</v>
      </c>
      <c r="E19" t="n">
        <v>14.31</v>
      </c>
      <c r="F19" t="n">
        <v>11.94</v>
      </c>
      <c r="G19" t="n">
        <v>47.75</v>
      </c>
      <c r="H19" t="n">
        <v>0.82</v>
      </c>
      <c r="I19" t="n">
        <v>15</v>
      </c>
      <c r="J19" t="n">
        <v>112.83</v>
      </c>
      <c r="K19" t="n">
        <v>41.65</v>
      </c>
      <c r="L19" t="n">
        <v>5.25</v>
      </c>
      <c r="M19" t="n">
        <v>13</v>
      </c>
      <c r="N19" t="n">
        <v>15.93</v>
      </c>
      <c r="O19" t="n">
        <v>14149.74</v>
      </c>
      <c r="P19" t="n">
        <v>96.20999999999999</v>
      </c>
      <c r="Q19" t="n">
        <v>460.69</v>
      </c>
      <c r="R19" t="n">
        <v>53.56</v>
      </c>
      <c r="S19" t="n">
        <v>32.19</v>
      </c>
      <c r="T19" t="n">
        <v>6748.54</v>
      </c>
      <c r="U19" t="n">
        <v>0.6</v>
      </c>
      <c r="V19" t="n">
        <v>0.75</v>
      </c>
      <c r="W19" t="n">
        <v>1.48</v>
      </c>
      <c r="X19" t="n">
        <v>0.4</v>
      </c>
      <c r="Y19" t="n">
        <v>1</v>
      </c>
      <c r="Z19" t="n">
        <v>10</v>
      </c>
      <c r="AA19" t="n">
        <v>126.7250070816655</v>
      </c>
      <c r="AB19" t="n">
        <v>173.3907454017986</v>
      </c>
      <c r="AC19" t="n">
        <v>156.8425760161389</v>
      </c>
      <c r="AD19" t="n">
        <v>126725.0070816655</v>
      </c>
      <c r="AE19" t="n">
        <v>173390.7454017986</v>
      </c>
      <c r="AF19" t="n">
        <v>8.230519458315993e-06</v>
      </c>
      <c r="AG19" t="n">
        <v>4.140625</v>
      </c>
      <c r="AH19" t="n">
        <v>156842.5760161389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7.0125</v>
      </c>
      <c r="E20" t="n">
        <v>14.26</v>
      </c>
      <c r="F20" t="n">
        <v>11.91</v>
      </c>
      <c r="G20" t="n">
        <v>51.06</v>
      </c>
      <c r="H20" t="n">
        <v>0.86</v>
      </c>
      <c r="I20" t="n">
        <v>14</v>
      </c>
      <c r="J20" t="n">
        <v>113.15</v>
      </c>
      <c r="K20" t="n">
        <v>41.65</v>
      </c>
      <c r="L20" t="n">
        <v>5.5</v>
      </c>
      <c r="M20" t="n">
        <v>12</v>
      </c>
      <c r="N20" t="n">
        <v>16</v>
      </c>
      <c r="O20" t="n">
        <v>14189.26</v>
      </c>
      <c r="P20" t="n">
        <v>95.13</v>
      </c>
      <c r="Q20" t="n">
        <v>460.72</v>
      </c>
      <c r="R20" t="n">
        <v>52.78</v>
      </c>
      <c r="S20" t="n">
        <v>32.19</v>
      </c>
      <c r="T20" t="n">
        <v>6360.29</v>
      </c>
      <c r="U20" t="n">
        <v>0.61</v>
      </c>
      <c r="V20" t="n">
        <v>0.75</v>
      </c>
      <c r="W20" t="n">
        <v>1.47</v>
      </c>
      <c r="X20" t="n">
        <v>0.38</v>
      </c>
      <c r="Y20" t="n">
        <v>1</v>
      </c>
      <c r="Z20" t="n">
        <v>10</v>
      </c>
      <c r="AA20" t="n">
        <v>126.1582363418021</v>
      </c>
      <c r="AB20" t="n">
        <v>172.6152646713576</v>
      </c>
      <c r="AC20" t="n">
        <v>156.1411060782169</v>
      </c>
      <c r="AD20" t="n">
        <v>126158.2363418021</v>
      </c>
      <c r="AE20" t="n">
        <v>172615.2646713576</v>
      </c>
      <c r="AF20" t="n">
        <v>8.257485078036069e-06</v>
      </c>
      <c r="AG20" t="n">
        <v>4.126157407407407</v>
      </c>
      <c r="AH20" t="n">
        <v>156141.1060782169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7.0431</v>
      </c>
      <c r="E21" t="n">
        <v>14.2</v>
      </c>
      <c r="F21" t="n">
        <v>11.87</v>
      </c>
      <c r="G21" t="n">
        <v>54.8</v>
      </c>
      <c r="H21" t="n">
        <v>0.89</v>
      </c>
      <c r="I21" t="n">
        <v>13</v>
      </c>
      <c r="J21" t="n">
        <v>113.47</v>
      </c>
      <c r="K21" t="n">
        <v>41.65</v>
      </c>
      <c r="L21" t="n">
        <v>5.75</v>
      </c>
      <c r="M21" t="n">
        <v>11</v>
      </c>
      <c r="N21" t="n">
        <v>16.07</v>
      </c>
      <c r="O21" t="n">
        <v>14228.81</v>
      </c>
      <c r="P21" t="n">
        <v>94.23</v>
      </c>
      <c r="Q21" t="n">
        <v>460.72</v>
      </c>
      <c r="R21" t="n">
        <v>51.55</v>
      </c>
      <c r="S21" t="n">
        <v>32.19</v>
      </c>
      <c r="T21" t="n">
        <v>5750.01</v>
      </c>
      <c r="U21" t="n">
        <v>0.62</v>
      </c>
      <c r="V21" t="n">
        <v>0.75</v>
      </c>
      <c r="W21" t="n">
        <v>1.47</v>
      </c>
      <c r="X21" t="n">
        <v>0.34</v>
      </c>
      <c r="Y21" t="n">
        <v>1</v>
      </c>
      <c r="Z21" t="n">
        <v>10</v>
      </c>
      <c r="AA21" t="n">
        <v>125.5932718866309</v>
      </c>
      <c r="AB21" t="n">
        <v>171.8422553793201</v>
      </c>
      <c r="AC21" t="n">
        <v>155.4418717080858</v>
      </c>
      <c r="AD21" t="n">
        <v>125593.2718866309</v>
      </c>
      <c r="AE21" t="n">
        <v>171842.2553793201</v>
      </c>
      <c r="AF21" t="n">
        <v>8.29351774019477e-06</v>
      </c>
      <c r="AG21" t="n">
        <v>4.108796296296297</v>
      </c>
      <c r="AH21" t="n">
        <v>155441.8717080858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7.073</v>
      </c>
      <c r="E22" t="n">
        <v>14.14</v>
      </c>
      <c r="F22" t="n">
        <v>11.84</v>
      </c>
      <c r="G22" t="n">
        <v>59.18</v>
      </c>
      <c r="H22" t="n">
        <v>0.93</v>
      </c>
      <c r="I22" t="n">
        <v>12</v>
      </c>
      <c r="J22" t="n">
        <v>113.79</v>
      </c>
      <c r="K22" t="n">
        <v>41.65</v>
      </c>
      <c r="L22" t="n">
        <v>6</v>
      </c>
      <c r="M22" t="n">
        <v>10</v>
      </c>
      <c r="N22" t="n">
        <v>16.14</v>
      </c>
      <c r="O22" t="n">
        <v>14268.39</v>
      </c>
      <c r="P22" t="n">
        <v>91.95999999999999</v>
      </c>
      <c r="Q22" t="n">
        <v>460.69</v>
      </c>
      <c r="R22" t="n">
        <v>50.27</v>
      </c>
      <c r="S22" t="n">
        <v>32.19</v>
      </c>
      <c r="T22" t="n">
        <v>5117.31</v>
      </c>
      <c r="U22" t="n">
        <v>0.64</v>
      </c>
      <c r="V22" t="n">
        <v>0.75</v>
      </c>
      <c r="W22" t="n">
        <v>1.47</v>
      </c>
      <c r="X22" t="n">
        <v>0.3</v>
      </c>
      <c r="Y22" t="n">
        <v>1</v>
      </c>
      <c r="Z22" t="n">
        <v>10</v>
      </c>
      <c r="AA22" t="n">
        <v>124.5815837829689</v>
      </c>
      <c r="AB22" t="n">
        <v>170.4580190833613</v>
      </c>
      <c r="AC22" t="n">
        <v>154.189744981425</v>
      </c>
      <c r="AD22" t="n">
        <v>124581.5837829689</v>
      </c>
      <c r="AE22" t="n">
        <v>170458.0190833613</v>
      </c>
      <c r="AF22" t="n">
        <v>8.328726125768143e-06</v>
      </c>
      <c r="AG22" t="n">
        <v>4.091435185185186</v>
      </c>
      <c r="AH22" t="n">
        <v>154189.744981425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7.0638</v>
      </c>
      <c r="E23" t="n">
        <v>14.16</v>
      </c>
      <c r="F23" t="n">
        <v>11.85</v>
      </c>
      <c r="G23" t="n">
        <v>59.27</v>
      </c>
      <c r="H23" t="n">
        <v>0.97</v>
      </c>
      <c r="I23" t="n">
        <v>12</v>
      </c>
      <c r="J23" t="n">
        <v>114.11</v>
      </c>
      <c r="K23" t="n">
        <v>41.65</v>
      </c>
      <c r="L23" t="n">
        <v>6.25</v>
      </c>
      <c r="M23" t="n">
        <v>10</v>
      </c>
      <c r="N23" t="n">
        <v>16.21</v>
      </c>
      <c r="O23" t="n">
        <v>14307.99</v>
      </c>
      <c r="P23" t="n">
        <v>91.66</v>
      </c>
      <c r="Q23" t="n">
        <v>460.69</v>
      </c>
      <c r="R23" t="n">
        <v>50.87</v>
      </c>
      <c r="S23" t="n">
        <v>32.19</v>
      </c>
      <c r="T23" t="n">
        <v>5418.68</v>
      </c>
      <c r="U23" t="n">
        <v>0.63</v>
      </c>
      <c r="V23" t="n">
        <v>0.75</v>
      </c>
      <c r="W23" t="n">
        <v>1.47</v>
      </c>
      <c r="X23" t="n">
        <v>0.32</v>
      </c>
      <c r="Y23" t="n">
        <v>1</v>
      </c>
      <c r="Z23" t="n">
        <v>10</v>
      </c>
      <c r="AA23" t="n">
        <v>124.5510317752762</v>
      </c>
      <c r="AB23" t="n">
        <v>170.4162164785768</v>
      </c>
      <c r="AC23" t="n">
        <v>154.1519319585708</v>
      </c>
      <c r="AD23" t="n">
        <v>124551.0317752762</v>
      </c>
      <c r="AE23" t="n">
        <v>170416.2164785768</v>
      </c>
      <c r="AF23" t="n">
        <v>8.317892776360952e-06</v>
      </c>
      <c r="AG23" t="n">
        <v>4.097222222222222</v>
      </c>
      <c r="AH23" t="n">
        <v>154151.9319585708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7.0929</v>
      </c>
      <c r="E24" t="n">
        <v>14.1</v>
      </c>
      <c r="F24" t="n">
        <v>11.82</v>
      </c>
      <c r="G24" t="n">
        <v>64.45999999999999</v>
      </c>
      <c r="H24" t="n">
        <v>1</v>
      </c>
      <c r="I24" t="n">
        <v>11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89.38</v>
      </c>
      <c r="Q24" t="n">
        <v>460.7</v>
      </c>
      <c r="R24" t="n">
        <v>49.6</v>
      </c>
      <c r="S24" t="n">
        <v>32.19</v>
      </c>
      <c r="T24" t="n">
        <v>4788.17</v>
      </c>
      <c r="U24" t="n">
        <v>0.65</v>
      </c>
      <c r="V24" t="n">
        <v>0.76</v>
      </c>
      <c r="W24" t="n">
        <v>1.47</v>
      </c>
      <c r="X24" t="n">
        <v>0.28</v>
      </c>
      <c r="Y24" t="n">
        <v>1</v>
      </c>
      <c r="Z24" t="n">
        <v>10</v>
      </c>
      <c r="AA24" t="n">
        <v>123.5483478358166</v>
      </c>
      <c r="AB24" t="n">
        <v>169.0443000773154</v>
      </c>
      <c r="AC24" t="n">
        <v>152.9109493331486</v>
      </c>
      <c r="AD24" t="n">
        <v>123548.3478358166</v>
      </c>
      <c r="AE24" t="n">
        <v>169044.3000773154</v>
      </c>
      <c r="AF24" t="n">
        <v>8.35215913155109e-06</v>
      </c>
      <c r="AG24" t="n">
        <v>4.079861111111112</v>
      </c>
      <c r="AH24" t="n">
        <v>152910.9493331485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7.0909</v>
      </c>
      <c r="E25" t="n">
        <v>14.1</v>
      </c>
      <c r="F25" t="n">
        <v>11.82</v>
      </c>
      <c r="G25" t="n">
        <v>64.48</v>
      </c>
      <c r="H25" t="n">
        <v>1.04</v>
      </c>
      <c r="I25" t="n">
        <v>11</v>
      </c>
      <c r="J25" t="n">
        <v>114.76</v>
      </c>
      <c r="K25" t="n">
        <v>41.65</v>
      </c>
      <c r="L25" t="n">
        <v>6.75</v>
      </c>
      <c r="M25" t="n">
        <v>4</v>
      </c>
      <c r="N25" t="n">
        <v>16.36</v>
      </c>
      <c r="O25" t="n">
        <v>14387.27</v>
      </c>
      <c r="P25" t="n">
        <v>89.20999999999999</v>
      </c>
      <c r="Q25" t="n">
        <v>460.73</v>
      </c>
      <c r="R25" t="n">
        <v>49.46</v>
      </c>
      <c r="S25" t="n">
        <v>32.19</v>
      </c>
      <c r="T25" t="n">
        <v>4716.93</v>
      </c>
      <c r="U25" t="n">
        <v>0.65</v>
      </c>
      <c r="V25" t="n">
        <v>0.76</v>
      </c>
      <c r="W25" t="n">
        <v>1.48</v>
      </c>
      <c r="X25" t="n">
        <v>0.29</v>
      </c>
      <c r="Y25" t="n">
        <v>1</v>
      </c>
      <c r="Z25" t="n">
        <v>10</v>
      </c>
      <c r="AA25" t="n">
        <v>123.5030384667352</v>
      </c>
      <c r="AB25" t="n">
        <v>168.98230579963</v>
      </c>
      <c r="AC25" t="n">
        <v>152.8548717023159</v>
      </c>
      <c r="AD25" t="n">
        <v>123503.0384667352</v>
      </c>
      <c r="AE25" t="n">
        <v>168982.30579963</v>
      </c>
      <c r="AF25" t="n">
        <v>8.349804055593005e-06</v>
      </c>
      <c r="AG25" t="n">
        <v>4.079861111111112</v>
      </c>
      <c r="AH25" t="n">
        <v>152854.8717023159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7.0883</v>
      </c>
      <c r="E26" t="n">
        <v>14.11</v>
      </c>
      <c r="F26" t="n">
        <v>11.83</v>
      </c>
      <c r="G26" t="n">
        <v>64.51000000000001</v>
      </c>
      <c r="H26" t="n">
        <v>1.07</v>
      </c>
      <c r="I26" t="n">
        <v>11</v>
      </c>
      <c r="J26" t="n">
        <v>115.08</v>
      </c>
      <c r="K26" t="n">
        <v>41.65</v>
      </c>
      <c r="L26" t="n">
        <v>7</v>
      </c>
      <c r="M26" t="n">
        <v>3</v>
      </c>
      <c r="N26" t="n">
        <v>16.43</v>
      </c>
      <c r="O26" t="n">
        <v>14426.96</v>
      </c>
      <c r="P26" t="n">
        <v>89.59999999999999</v>
      </c>
      <c r="Q26" t="n">
        <v>460.73</v>
      </c>
      <c r="R26" t="n">
        <v>49.8</v>
      </c>
      <c r="S26" t="n">
        <v>32.19</v>
      </c>
      <c r="T26" t="n">
        <v>4885.65</v>
      </c>
      <c r="U26" t="n">
        <v>0.65</v>
      </c>
      <c r="V26" t="n">
        <v>0.76</v>
      </c>
      <c r="W26" t="n">
        <v>1.47</v>
      </c>
      <c r="X26" t="n">
        <v>0.29</v>
      </c>
      <c r="Y26" t="n">
        <v>1</v>
      </c>
      <c r="Z26" t="n">
        <v>10</v>
      </c>
      <c r="AA26" t="n">
        <v>123.664827140284</v>
      </c>
      <c r="AB26" t="n">
        <v>169.2036722003918</v>
      </c>
      <c r="AC26" t="n">
        <v>153.0551112044789</v>
      </c>
      <c r="AD26" t="n">
        <v>123664.827140284</v>
      </c>
      <c r="AE26" t="n">
        <v>169203.6722003918</v>
      </c>
      <c r="AF26" t="n">
        <v>8.346742456847495e-06</v>
      </c>
      <c r="AG26" t="n">
        <v>4.08275462962963</v>
      </c>
      <c r="AH26" t="n">
        <v>153055.1112044789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7.0902</v>
      </c>
      <c r="E27" t="n">
        <v>14.1</v>
      </c>
      <c r="F27" t="n">
        <v>11.82</v>
      </c>
      <c r="G27" t="n">
        <v>64.48999999999999</v>
      </c>
      <c r="H27" t="n">
        <v>1.11</v>
      </c>
      <c r="I27" t="n">
        <v>11</v>
      </c>
      <c r="J27" t="n">
        <v>115.4</v>
      </c>
      <c r="K27" t="n">
        <v>41.65</v>
      </c>
      <c r="L27" t="n">
        <v>7.25</v>
      </c>
      <c r="M27" t="n">
        <v>2</v>
      </c>
      <c r="N27" t="n">
        <v>16.5</v>
      </c>
      <c r="O27" t="n">
        <v>14466.67</v>
      </c>
      <c r="P27" t="n">
        <v>89.72</v>
      </c>
      <c r="Q27" t="n">
        <v>460.73</v>
      </c>
      <c r="R27" t="n">
        <v>49.57</v>
      </c>
      <c r="S27" t="n">
        <v>32.19</v>
      </c>
      <c r="T27" t="n">
        <v>4770.49</v>
      </c>
      <c r="U27" t="n">
        <v>0.65</v>
      </c>
      <c r="V27" t="n">
        <v>0.76</v>
      </c>
      <c r="W27" t="n">
        <v>1.47</v>
      </c>
      <c r="X27" t="n">
        <v>0.29</v>
      </c>
      <c r="Y27" t="n">
        <v>1</v>
      </c>
      <c r="Z27" t="n">
        <v>10</v>
      </c>
      <c r="AA27" t="n">
        <v>123.6814451394833</v>
      </c>
      <c r="AB27" t="n">
        <v>169.2264096800307</v>
      </c>
      <c r="AC27" t="n">
        <v>153.0756786509733</v>
      </c>
      <c r="AD27" t="n">
        <v>123681.4451394833</v>
      </c>
      <c r="AE27" t="n">
        <v>169226.4096800307</v>
      </c>
      <c r="AF27" t="n">
        <v>8.348979779007675e-06</v>
      </c>
      <c r="AG27" t="n">
        <v>4.079861111111112</v>
      </c>
      <c r="AH27" t="n">
        <v>153075.6786509732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7.0921</v>
      </c>
      <c r="E28" t="n">
        <v>14.1</v>
      </c>
      <c r="F28" t="n">
        <v>11.82</v>
      </c>
      <c r="G28" t="n">
        <v>64.47</v>
      </c>
      <c r="H28" t="n">
        <v>1.14</v>
      </c>
      <c r="I28" t="n">
        <v>11</v>
      </c>
      <c r="J28" t="n">
        <v>115.72</v>
      </c>
      <c r="K28" t="n">
        <v>41.65</v>
      </c>
      <c r="L28" t="n">
        <v>7.5</v>
      </c>
      <c r="M28" t="n">
        <v>1</v>
      </c>
      <c r="N28" t="n">
        <v>16.57</v>
      </c>
      <c r="O28" t="n">
        <v>14506.4</v>
      </c>
      <c r="P28" t="n">
        <v>89.52</v>
      </c>
      <c r="Q28" t="n">
        <v>460.73</v>
      </c>
      <c r="R28" t="n">
        <v>49.44</v>
      </c>
      <c r="S28" t="n">
        <v>32.19</v>
      </c>
      <c r="T28" t="n">
        <v>4707.98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123.6011622566968</v>
      </c>
      <c r="AB28" t="n">
        <v>169.1165630979714</v>
      </c>
      <c r="AC28" t="n">
        <v>152.976315672535</v>
      </c>
      <c r="AD28" t="n">
        <v>123601.1622566968</v>
      </c>
      <c r="AE28" t="n">
        <v>169116.5630979714</v>
      </c>
      <c r="AF28" t="n">
        <v>8.351217101167857e-06</v>
      </c>
      <c r="AG28" t="n">
        <v>4.079861111111112</v>
      </c>
      <c r="AH28" t="n">
        <v>152976.315672535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7.0915</v>
      </c>
      <c r="E29" t="n">
        <v>14.1</v>
      </c>
      <c r="F29" t="n">
        <v>11.82</v>
      </c>
      <c r="G29" t="n">
        <v>64.48</v>
      </c>
      <c r="H29" t="n">
        <v>1.18</v>
      </c>
      <c r="I29" t="n">
        <v>11</v>
      </c>
      <c r="J29" t="n">
        <v>116.05</v>
      </c>
      <c r="K29" t="n">
        <v>41.65</v>
      </c>
      <c r="L29" t="n">
        <v>7.75</v>
      </c>
      <c r="M29" t="n">
        <v>1</v>
      </c>
      <c r="N29" t="n">
        <v>16.65</v>
      </c>
      <c r="O29" t="n">
        <v>14546.17</v>
      </c>
      <c r="P29" t="n">
        <v>89.5</v>
      </c>
      <c r="Q29" t="n">
        <v>460.73</v>
      </c>
      <c r="R29" t="n">
        <v>49.47</v>
      </c>
      <c r="S29" t="n">
        <v>32.19</v>
      </c>
      <c r="T29" t="n">
        <v>4720.61</v>
      </c>
      <c r="U29" t="n">
        <v>0.65</v>
      </c>
      <c r="V29" t="n">
        <v>0.76</v>
      </c>
      <c r="W29" t="n">
        <v>1.48</v>
      </c>
      <c r="X29" t="n">
        <v>0.29</v>
      </c>
      <c r="Y29" t="n">
        <v>1</v>
      </c>
      <c r="Z29" t="n">
        <v>10</v>
      </c>
      <c r="AA29" t="n">
        <v>123.5981480175229</v>
      </c>
      <c r="AB29" t="n">
        <v>169.1124388829548</v>
      </c>
      <c r="AC29" t="n">
        <v>152.9725850668112</v>
      </c>
      <c r="AD29" t="n">
        <v>123598.1480175229</v>
      </c>
      <c r="AE29" t="n">
        <v>169112.4388829548</v>
      </c>
      <c r="AF29" t="n">
        <v>8.350510578380432e-06</v>
      </c>
      <c r="AG29" t="n">
        <v>4.079861111111112</v>
      </c>
      <c r="AH29" t="n">
        <v>152972.5850668112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7.0901</v>
      </c>
      <c r="E30" t="n">
        <v>14.1</v>
      </c>
      <c r="F30" t="n">
        <v>11.82</v>
      </c>
      <c r="G30" t="n">
        <v>64.48999999999999</v>
      </c>
      <c r="H30" t="n">
        <v>1.21</v>
      </c>
      <c r="I30" t="n">
        <v>11</v>
      </c>
      <c r="J30" t="n">
        <v>116.37</v>
      </c>
      <c r="K30" t="n">
        <v>41.65</v>
      </c>
      <c r="L30" t="n">
        <v>8</v>
      </c>
      <c r="M30" t="n">
        <v>0</v>
      </c>
      <c r="N30" t="n">
        <v>16.72</v>
      </c>
      <c r="O30" t="n">
        <v>14585.96</v>
      </c>
      <c r="P30" t="n">
        <v>89.7</v>
      </c>
      <c r="Q30" t="n">
        <v>460.73</v>
      </c>
      <c r="R30" t="n">
        <v>49.46</v>
      </c>
      <c r="S30" t="n">
        <v>32.19</v>
      </c>
      <c r="T30" t="n">
        <v>4715.71</v>
      </c>
      <c r="U30" t="n">
        <v>0.65</v>
      </c>
      <c r="V30" t="n">
        <v>0.76</v>
      </c>
      <c r="W30" t="n">
        <v>1.48</v>
      </c>
      <c r="X30" t="n">
        <v>0.29</v>
      </c>
      <c r="Y30" t="n">
        <v>1</v>
      </c>
      <c r="Z30" t="n">
        <v>10</v>
      </c>
      <c r="AA30" t="n">
        <v>123.6752582936802</v>
      </c>
      <c r="AB30" t="n">
        <v>169.2179445646586</v>
      </c>
      <c r="AC30" t="n">
        <v>153.0680214343314</v>
      </c>
      <c r="AD30" t="n">
        <v>123675.2582936802</v>
      </c>
      <c r="AE30" t="n">
        <v>169217.9445646586</v>
      </c>
      <c r="AF30" t="n">
        <v>8.348862025209771e-06</v>
      </c>
      <c r="AG30" t="n">
        <v>4.079861111111112</v>
      </c>
      <c r="AH30" t="n">
        <v>153068.0214343314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6.2961</v>
      </c>
      <c r="E2" t="n">
        <v>15.88</v>
      </c>
      <c r="F2" t="n">
        <v>13.25</v>
      </c>
      <c r="G2" t="n">
        <v>13.25</v>
      </c>
      <c r="H2" t="n">
        <v>0.28</v>
      </c>
      <c r="I2" t="n">
        <v>60</v>
      </c>
      <c r="J2" t="n">
        <v>61.76</v>
      </c>
      <c r="K2" t="n">
        <v>28.92</v>
      </c>
      <c r="L2" t="n">
        <v>1</v>
      </c>
      <c r="M2" t="n">
        <v>58</v>
      </c>
      <c r="N2" t="n">
        <v>6.84</v>
      </c>
      <c r="O2" t="n">
        <v>7851.41</v>
      </c>
      <c r="P2" t="n">
        <v>81.25</v>
      </c>
      <c r="Q2" t="n">
        <v>460.76</v>
      </c>
      <c r="R2" t="n">
        <v>96.40000000000001</v>
      </c>
      <c r="S2" t="n">
        <v>32.19</v>
      </c>
      <c r="T2" t="n">
        <v>27944.69</v>
      </c>
      <c r="U2" t="n">
        <v>0.33</v>
      </c>
      <c r="V2" t="n">
        <v>0.67</v>
      </c>
      <c r="W2" t="n">
        <v>1.55</v>
      </c>
      <c r="X2" t="n">
        <v>1.72</v>
      </c>
      <c r="Y2" t="n">
        <v>1</v>
      </c>
      <c r="Z2" t="n">
        <v>10</v>
      </c>
      <c r="AA2" t="n">
        <v>117.3223813055888</v>
      </c>
      <c r="AB2" t="n">
        <v>160.525658000404</v>
      </c>
      <c r="AC2" t="n">
        <v>145.2053145000657</v>
      </c>
      <c r="AD2" t="n">
        <v>117322.3813055888</v>
      </c>
      <c r="AE2" t="n">
        <v>160525.658000404</v>
      </c>
      <c r="AF2" t="n">
        <v>8.827525623205509e-06</v>
      </c>
      <c r="AG2" t="n">
        <v>4.594907407407407</v>
      </c>
      <c r="AH2" t="n">
        <v>145205.3145000657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6.5392</v>
      </c>
      <c r="E3" t="n">
        <v>15.29</v>
      </c>
      <c r="F3" t="n">
        <v>12.86</v>
      </c>
      <c r="G3" t="n">
        <v>16.77</v>
      </c>
      <c r="H3" t="n">
        <v>0.35</v>
      </c>
      <c r="I3" t="n">
        <v>46</v>
      </c>
      <c r="J3" t="n">
        <v>62.05</v>
      </c>
      <c r="K3" t="n">
        <v>28.92</v>
      </c>
      <c r="L3" t="n">
        <v>1.25</v>
      </c>
      <c r="M3" t="n">
        <v>44</v>
      </c>
      <c r="N3" t="n">
        <v>6.88</v>
      </c>
      <c r="O3" t="n">
        <v>7887.12</v>
      </c>
      <c r="P3" t="n">
        <v>77.40000000000001</v>
      </c>
      <c r="Q3" t="n">
        <v>460.71</v>
      </c>
      <c r="R3" t="n">
        <v>83.45999999999999</v>
      </c>
      <c r="S3" t="n">
        <v>32.19</v>
      </c>
      <c r="T3" t="n">
        <v>21540.13</v>
      </c>
      <c r="U3" t="n">
        <v>0.39</v>
      </c>
      <c r="V3" t="n">
        <v>0.7</v>
      </c>
      <c r="W3" t="n">
        <v>1.53</v>
      </c>
      <c r="X3" t="n">
        <v>1.32</v>
      </c>
      <c r="Y3" t="n">
        <v>1</v>
      </c>
      <c r="Z3" t="n">
        <v>10</v>
      </c>
      <c r="AA3" t="n">
        <v>113.6625937050021</v>
      </c>
      <c r="AB3" t="n">
        <v>155.5181751468499</v>
      </c>
      <c r="AC3" t="n">
        <v>140.6757387820069</v>
      </c>
      <c r="AD3" t="n">
        <v>113662.5937050021</v>
      </c>
      <c r="AE3" t="n">
        <v>155518.1751468499</v>
      </c>
      <c r="AF3" t="n">
        <v>9.168367013749061e-06</v>
      </c>
      <c r="AG3" t="n">
        <v>4.424189814814815</v>
      </c>
      <c r="AH3" t="n">
        <v>140675.7387820069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6.7433</v>
      </c>
      <c r="E4" t="n">
        <v>14.83</v>
      </c>
      <c r="F4" t="n">
        <v>12.53</v>
      </c>
      <c r="G4" t="n">
        <v>20.89</v>
      </c>
      <c r="H4" t="n">
        <v>0.42</v>
      </c>
      <c r="I4" t="n">
        <v>36</v>
      </c>
      <c r="J4" t="n">
        <v>62.34</v>
      </c>
      <c r="K4" t="n">
        <v>28.92</v>
      </c>
      <c r="L4" t="n">
        <v>1.5</v>
      </c>
      <c r="M4" t="n">
        <v>34</v>
      </c>
      <c r="N4" t="n">
        <v>6.92</v>
      </c>
      <c r="O4" t="n">
        <v>7922.85</v>
      </c>
      <c r="P4" t="n">
        <v>73.17</v>
      </c>
      <c r="Q4" t="n">
        <v>460.73</v>
      </c>
      <c r="R4" t="n">
        <v>72.84</v>
      </c>
      <c r="S4" t="n">
        <v>32.19</v>
      </c>
      <c r="T4" t="n">
        <v>16282.47</v>
      </c>
      <c r="U4" t="n">
        <v>0.44</v>
      </c>
      <c r="V4" t="n">
        <v>0.71</v>
      </c>
      <c r="W4" t="n">
        <v>1.51</v>
      </c>
      <c r="X4" t="n">
        <v>1</v>
      </c>
      <c r="Y4" t="n">
        <v>1</v>
      </c>
      <c r="Z4" t="n">
        <v>10</v>
      </c>
      <c r="AA4" t="n">
        <v>110.5671068668479</v>
      </c>
      <c r="AB4" t="n">
        <v>151.2827934916484</v>
      </c>
      <c r="AC4" t="n">
        <v>136.8445760075809</v>
      </c>
      <c r="AD4" t="n">
        <v>110567.1068668479</v>
      </c>
      <c r="AE4" t="n">
        <v>151282.7934916484</v>
      </c>
      <c r="AF4" t="n">
        <v>9.454527967307016e-06</v>
      </c>
      <c r="AG4" t="n">
        <v>4.291087962962963</v>
      </c>
      <c r="AH4" t="n">
        <v>136844.5760075809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6.8315</v>
      </c>
      <c r="E5" t="n">
        <v>14.64</v>
      </c>
      <c r="F5" t="n">
        <v>12.41</v>
      </c>
      <c r="G5" t="n">
        <v>24.02</v>
      </c>
      <c r="H5" t="n">
        <v>0.49</v>
      </c>
      <c r="I5" t="n">
        <v>31</v>
      </c>
      <c r="J5" t="n">
        <v>62.63</v>
      </c>
      <c r="K5" t="n">
        <v>28.92</v>
      </c>
      <c r="L5" t="n">
        <v>1.75</v>
      </c>
      <c r="M5" t="n">
        <v>29</v>
      </c>
      <c r="N5" t="n">
        <v>6.96</v>
      </c>
      <c r="O5" t="n">
        <v>7958.6</v>
      </c>
      <c r="P5" t="n">
        <v>71.05</v>
      </c>
      <c r="Q5" t="n">
        <v>460.71</v>
      </c>
      <c r="R5" t="n">
        <v>69.12</v>
      </c>
      <c r="S5" t="n">
        <v>32.19</v>
      </c>
      <c r="T5" t="n">
        <v>14447</v>
      </c>
      <c r="U5" t="n">
        <v>0.47</v>
      </c>
      <c r="V5" t="n">
        <v>0.72</v>
      </c>
      <c r="W5" t="n">
        <v>1.5</v>
      </c>
      <c r="X5" t="n">
        <v>0.88</v>
      </c>
      <c r="Y5" t="n">
        <v>1</v>
      </c>
      <c r="Z5" t="n">
        <v>10</v>
      </c>
      <c r="AA5" t="n">
        <v>109.2049771120425</v>
      </c>
      <c r="AB5" t="n">
        <v>149.4190674682009</v>
      </c>
      <c r="AC5" t="n">
        <v>135.1587213800548</v>
      </c>
      <c r="AD5" t="n">
        <v>109204.9771120425</v>
      </c>
      <c r="AE5" t="n">
        <v>149419.0674682009</v>
      </c>
      <c r="AF5" t="n">
        <v>9.578189878643674e-06</v>
      </c>
      <c r="AG5" t="n">
        <v>4.236111111111112</v>
      </c>
      <c r="AH5" t="n">
        <v>135158.7213800548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6.9374</v>
      </c>
      <c r="E6" t="n">
        <v>14.41</v>
      </c>
      <c r="F6" t="n">
        <v>12.26</v>
      </c>
      <c r="G6" t="n">
        <v>28.29</v>
      </c>
      <c r="H6" t="n">
        <v>0.55</v>
      </c>
      <c r="I6" t="n">
        <v>26</v>
      </c>
      <c r="J6" t="n">
        <v>62.92</v>
      </c>
      <c r="K6" t="n">
        <v>28.92</v>
      </c>
      <c r="L6" t="n">
        <v>2</v>
      </c>
      <c r="M6" t="n">
        <v>24</v>
      </c>
      <c r="N6" t="n">
        <v>7</v>
      </c>
      <c r="O6" t="n">
        <v>7994.37</v>
      </c>
      <c r="P6" t="n">
        <v>68.34</v>
      </c>
      <c r="Q6" t="n">
        <v>460.7</v>
      </c>
      <c r="R6" t="n">
        <v>64.09</v>
      </c>
      <c r="S6" t="n">
        <v>32.19</v>
      </c>
      <c r="T6" t="n">
        <v>11958.69</v>
      </c>
      <c r="U6" t="n">
        <v>0.5</v>
      </c>
      <c r="V6" t="n">
        <v>0.73</v>
      </c>
      <c r="W6" t="n">
        <v>1.49</v>
      </c>
      <c r="X6" t="n">
        <v>0.72</v>
      </c>
      <c r="Y6" t="n">
        <v>1</v>
      </c>
      <c r="Z6" t="n">
        <v>10</v>
      </c>
      <c r="AA6" t="n">
        <v>107.5522834715634</v>
      </c>
      <c r="AB6" t="n">
        <v>147.157779117601</v>
      </c>
      <c r="AC6" t="n">
        <v>133.1132472158972</v>
      </c>
      <c r="AD6" t="n">
        <v>107552.2834715634</v>
      </c>
      <c r="AE6" t="n">
        <v>147157.779117601</v>
      </c>
      <c r="AF6" t="n">
        <v>9.726668295996872e-06</v>
      </c>
      <c r="AG6" t="n">
        <v>4.169560185185185</v>
      </c>
      <c r="AH6" t="n">
        <v>133113.2472158973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6.9945</v>
      </c>
      <c r="E7" t="n">
        <v>14.3</v>
      </c>
      <c r="F7" t="n">
        <v>12.18</v>
      </c>
      <c r="G7" t="n">
        <v>31.78</v>
      </c>
      <c r="H7" t="n">
        <v>0.62</v>
      </c>
      <c r="I7" t="n">
        <v>23</v>
      </c>
      <c r="J7" t="n">
        <v>63.21</v>
      </c>
      <c r="K7" t="n">
        <v>28.92</v>
      </c>
      <c r="L7" t="n">
        <v>2.25</v>
      </c>
      <c r="M7" t="n">
        <v>16</v>
      </c>
      <c r="N7" t="n">
        <v>7.04</v>
      </c>
      <c r="O7" t="n">
        <v>8030.17</v>
      </c>
      <c r="P7" t="n">
        <v>66.33</v>
      </c>
      <c r="Q7" t="n">
        <v>460.69</v>
      </c>
      <c r="R7" t="n">
        <v>61.33</v>
      </c>
      <c r="S7" t="n">
        <v>32.19</v>
      </c>
      <c r="T7" t="n">
        <v>10590.65</v>
      </c>
      <c r="U7" t="n">
        <v>0.52</v>
      </c>
      <c r="V7" t="n">
        <v>0.73</v>
      </c>
      <c r="W7" t="n">
        <v>1.5</v>
      </c>
      <c r="X7" t="n">
        <v>0.65</v>
      </c>
      <c r="Y7" t="n">
        <v>1</v>
      </c>
      <c r="Z7" t="n">
        <v>10</v>
      </c>
      <c r="AA7" t="n">
        <v>106.492990145297</v>
      </c>
      <c r="AB7" t="n">
        <v>145.7084072558807</v>
      </c>
      <c r="AC7" t="n">
        <v>131.8022013704529</v>
      </c>
      <c r="AD7" t="n">
        <v>106492.990145297</v>
      </c>
      <c r="AE7" t="n">
        <v>145708.4072558807</v>
      </c>
      <c r="AF7" t="n">
        <v>9.806726063993732e-06</v>
      </c>
      <c r="AG7" t="n">
        <v>4.137731481481482</v>
      </c>
      <c r="AH7" t="n">
        <v>131802.2013704529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7.0435</v>
      </c>
      <c r="E8" t="n">
        <v>14.2</v>
      </c>
      <c r="F8" t="n">
        <v>12.11</v>
      </c>
      <c r="G8" t="n">
        <v>34.6</v>
      </c>
      <c r="H8" t="n">
        <v>0.6899999999999999</v>
      </c>
      <c r="I8" t="n">
        <v>21</v>
      </c>
      <c r="J8" t="n">
        <v>63.5</v>
      </c>
      <c r="K8" t="n">
        <v>28.92</v>
      </c>
      <c r="L8" t="n">
        <v>2.5</v>
      </c>
      <c r="M8" t="n">
        <v>7</v>
      </c>
      <c r="N8" t="n">
        <v>7.08</v>
      </c>
      <c r="O8" t="n">
        <v>8065.98</v>
      </c>
      <c r="P8" t="n">
        <v>64.09</v>
      </c>
      <c r="Q8" t="n">
        <v>460.76</v>
      </c>
      <c r="R8" t="n">
        <v>58.75</v>
      </c>
      <c r="S8" t="n">
        <v>32.19</v>
      </c>
      <c r="T8" t="n">
        <v>9311</v>
      </c>
      <c r="U8" t="n">
        <v>0.55</v>
      </c>
      <c r="V8" t="n">
        <v>0.74</v>
      </c>
      <c r="W8" t="n">
        <v>1.49</v>
      </c>
      <c r="X8" t="n">
        <v>0.58</v>
      </c>
      <c r="Y8" t="n">
        <v>1</v>
      </c>
      <c r="Z8" t="n">
        <v>10</v>
      </c>
      <c r="AA8" t="n">
        <v>105.4195114504486</v>
      </c>
      <c r="AB8" t="n">
        <v>144.2396263470522</v>
      </c>
      <c r="AC8" t="n">
        <v>130.4735988501156</v>
      </c>
      <c r="AD8" t="n">
        <v>105419.5114504486</v>
      </c>
      <c r="AE8" t="n">
        <v>144239.6263470522</v>
      </c>
      <c r="AF8" t="n">
        <v>9.87542712584743e-06</v>
      </c>
      <c r="AG8" t="n">
        <v>4.108796296296297</v>
      </c>
      <c r="AH8" t="n">
        <v>130473.5988501156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7.063</v>
      </c>
      <c r="E9" t="n">
        <v>14.16</v>
      </c>
      <c r="F9" t="n">
        <v>12.08</v>
      </c>
      <c r="G9" t="n">
        <v>36.25</v>
      </c>
      <c r="H9" t="n">
        <v>0.75</v>
      </c>
      <c r="I9" t="n">
        <v>20</v>
      </c>
      <c r="J9" t="n">
        <v>63.79</v>
      </c>
      <c r="K9" t="n">
        <v>28.92</v>
      </c>
      <c r="L9" t="n">
        <v>2.75</v>
      </c>
      <c r="M9" t="n">
        <v>3</v>
      </c>
      <c r="N9" t="n">
        <v>7.12</v>
      </c>
      <c r="O9" t="n">
        <v>8101.81</v>
      </c>
      <c r="P9" t="n">
        <v>64.17</v>
      </c>
      <c r="Q9" t="n">
        <v>460.75</v>
      </c>
      <c r="R9" t="n">
        <v>57.61</v>
      </c>
      <c r="S9" t="n">
        <v>32.19</v>
      </c>
      <c r="T9" t="n">
        <v>8747.450000000001</v>
      </c>
      <c r="U9" t="n">
        <v>0.5600000000000001</v>
      </c>
      <c r="V9" t="n">
        <v>0.74</v>
      </c>
      <c r="W9" t="n">
        <v>1.5</v>
      </c>
      <c r="X9" t="n">
        <v>0.55</v>
      </c>
      <c r="Y9" t="n">
        <v>1</v>
      </c>
      <c r="Z9" t="n">
        <v>10</v>
      </c>
      <c r="AA9" t="n">
        <v>105.3271180503573</v>
      </c>
      <c r="AB9" t="n">
        <v>144.1132096209382</v>
      </c>
      <c r="AC9" t="n">
        <v>130.3592471589149</v>
      </c>
      <c r="AD9" t="n">
        <v>105327.1180503573</v>
      </c>
      <c r="AE9" t="n">
        <v>144113.2096209382</v>
      </c>
      <c r="AF9" t="n">
        <v>9.902767344340227e-06</v>
      </c>
      <c r="AG9" t="n">
        <v>4.097222222222222</v>
      </c>
      <c r="AH9" t="n">
        <v>130359.2471589149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7.0606</v>
      </c>
      <c r="E10" t="n">
        <v>14.16</v>
      </c>
      <c r="F10" t="n">
        <v>12.09</v>
      </c>
      <c r="G10" t="n">
        <v>36.27</v>
      </c>
      <c r="H10" t="n">
        <v>0.8100000000000001</v>
      </c>
      <c r="I10" t="n">
        <v>20</v>
      </c>
      <c r="J10" t="n">
        <v>64.08</v>
      </c>
      <c r="K10" t="n">
        <v>28.92</v>
      </c>
      <c r="L10" t="n">
        <v>3</v>
      </c>
      <c r="M10" t="n">
        <v>0</v>
      </c>
      <c r="N10" t="n">
        <v>7.16</v>
      </c>
      <c r="O10" t="n">
        <v>8137.65</v>
      </c>
      <c r="P10" t="n">
        <v>64.25</v>
      </c>
      <c r="Q10" t="n">
        <v>460.82</v>
      </c>
      <c r="R10" t="n">
        <v>57.55</v>
      </c>
      <c r="S10" t="n">
        <v>32.19</v>
      </c>
      <c r="T10" t="n">
        <v>8717.540000000001</v>
      </c>
      <c r="U10" t="n">
        <v>0.5600000000000001</v>
      </c>
      <c r="V10" t="n">
        <v>0.74</v>
      </c>
      <c r="W10" t="n">
        <v>1.51</v>
      </c>
      <c r="X10" t="n">
        <v>0.55</v>
      </c>
      <c r="Y10" t="n">
        <v>1</v>
      </c>
      <c r="Z10" t="n">
        <v>10</v>
      </c>
      <c r="AA10" t="n">
        <v>105.3751023386606</v>
      </c>
      <c r="AB10" t="n">
        <v>144.1788638411121</v>
      </c>
      <c r="AC10" t="n">
        <v>130.4186354324617</v>
      </c>
      <c r="AD10" t="n">
        <v>105375.1023386606</v>
      </c>
      <c r="AE10" t="n">
        <v>144178.8638411121</v>
      </c>
      <c r="AF10" t="n">
        <v>9.899402394371884e-06</v>
      </c>
      <c r="AG10" t="n">
        <v>4.097222222222222</v>
      </c>
      <c r="AH10" t="n">
        <v>130418.6354324617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4.311</v>
      </c>
      <c r="E2" t="n">
        <v>23.2</v>
      </c>
      <c r="F2" t="n">
        <v>15.88</v>
      </c>
      <c r="G2" t="n">
        <v>6.52</v>
      </c>
      <c r="H2" t="n">
        <v>0.11</v>
      </c>
      <c r="I2" t="n">
        <v>146</v>
      </c>
      <c r="J2" t="n">
        <v>167.88</v>
      </c>
      <c r="K2" t="n">
        <v>51.39</v>
      </c>
      <c r="L2" t="n">
        <v>1</v>
      </c>
      <c r="M2" t="n">
        <v>144</v>
      </c>
      <c r="N2" t="n">
        <v>30.49</v>
      </c>
      <c r="O2" t="n">
        <v>20939.59</v>
      </c>
      <c r="P2" t="n">
        <v>200.72</v>
      </c>
      <c r="Q2" t="n">
        <v>460.94</v>
      </c>
      <c r="R2" t="n">
        <v>182.02</v>
      </c>
      <c r="S2" t="n">
        <v>32.19</v>
      </c>
      <c r="T2" t="n">
        <v>70321.19</v>
      </c>
      <c r="U2" t="n">
        <v>0.18</v>
      </c>
      <c r="V2" t="n">
        <v>0.5600000000000001</v>
      </c>
      <c r="W2" t="n">
        <v>1.69</v>
      </c>
      <c r="X2" t="n">
        <v>4.34</v>
      </c>
      <c r="Y2" t="n">
        <v>1</v>
      </c>
      <c r="Z2" t="n">
        <v>10</v>
      </c>
      <c r="AA2" t="n">
        <v>284.8394551096532</v>
      </c>
      <c r="AB2" t="n">
        <v>389.729908710908</v>
      </c>
      <c r="AC2" t="n">
        <v>352.5346332129005</v>
      </c>
      <c r="AD2" t="n">
        <v>284839.4551096532</v>
      </c>
      <c r="AE2" t="n">
        <v>389729.908710908</v>
      </c>
      <c r="AF2" t="n">
        <v>4.388665343352014e-06</v>
      </c>
      <c r="AG2" t="n">
        <v>6.712962962962963</v>
      </c>
      <c r="AH2" t="n">
        <v>352534.6332129005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4.8263</v>
      </c>
      <c r="E3" t="n">
        <v>20.72</v>
      </c>
      <c r="F3" t="n">
        <v>14.69</v>
      </c>
      <c r="G3" t="n">
        <v>8.16</v>
      </c>
      <c r="H3" t="n">
        <v>0.13</v>
      </c>
      <c r="I3" t="n">
        <v>108</v>
      </c>
      <c r="J3" t="n">
        <v>168.25</v>
      </c>
      <c r="K3" t="n">
        <v>51.39</v>
      </c>
      <c r="L3" t="n">
        <v>1.25</v>
      </c>
      <c r="M3" t="n">
        <v>106</v>
      </c>
      <c r="N3" t="n">
        <v>30.6</v>
      </c>
      <c r="O3" t="n">
        <v>20984.25</v>
      </c>
      <c r="P3" t="n">
        <v>185.12</v>
      </c>
      <c r="Q3" t="n">
        <v>460.76</v>
      </c>
      <c r="R3" t="n">
        <v>142.96</v>
      </c>
      <c r="S3" t="n">
        <v>32.19</v>
      </c>
      <c r="T3" t="n">
        <v>50984.24</v>
      </c>
      <c r="U3" t="n">
        <v>0.23</v>
      </c>
      <c r="V3" t="n">
        <v>0.61</v>
      </c>
      <c r="W3" t="n">
        <v>1.64</v>
      </c>
      <c r="X3" t="n">
        <v>3.15</v>
      </c>
      <c r="Y3" t="n">
        <v>1</v>
      </c>
      <c r="Z3" t="n">
        <v>10</v>
      </c>
      <c r="AA3" t="n">
        <v>246.0708930928469</v>
      </c>
      <c r="AB3" t="n">
        <v>336.685051811109</v>
      </c>
      <c r="AC3" t="n">
        <v>304.5523030067951</v>
      </c>
      <c r="AD3" t="n">
        <v>246070.8930928469</v>
      </c>
      <c r="AE3" t="n">
        <v>336685.051811109</v>
      </c>
      <c r="AF3" t="n">
        <v>4.913248792999263e-06</v>
      </c>
      <c r="AG3" t="n">
        <v>5.99537037037037</v>
      </c>
      <c r="AH3" t="n">
        <v>304552.3030067951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5.1761</v>
      </c>
      <c r="E4" t="n">
        <v>19.32</v>
      </c>
      <c r="F4" t="n">
        <v>14.03</v>
      </c>
      <c r="G4" t="n">
        <v>9.789999999999999</v>
      </c>
      <c r="H4" t="n">
        <v>0.16</v>
      </c>
      <c r="I4" t="n">
        <v>86</v>
      </c>
      <c r="J4" t="n">
        <v>168.61</v>
      </c>
      <c r="K4" t="n">
        <v>51.39</v>
      </c>
      <c r="L4" t="n">
        <v>1.5</v>
      </c>
      <c r="M4" t="n">
        <v>84</v>
      </c>
      <c r="N4" t="n">
        <v>30.71</v>
      </c>
      <c r="O4" t="n">
        <v>21028.94</v>
      </c>
      <c r="P4" t="n">
        <v>176.32</v>
      </c>
      <c r="Q4" t="n">
        <v>460.77</v>
      </c>
      <c r="R4" t="n">
        <v>121.63</v>
      </c>
      <c r="S4" t="n">
        <v>32.19</v>
      </c>
      <c r="T4" t="n">
        <v>40425.79</v>
      </c>
      <c r="U4" t="n">
        <v>0.26</v>
      </c>
      <c r="V4" t="n">
        <v>0.64</v>
      </c>
      <c r="W4" t="n">
        <v>1.6</v>
      </c>
      <c r="X4" t="n">
        <v>2.5</v>
      </c>
      <c r="Y4" t="n">
        <v>1</v>
      </c>
      <c r="Z4" t="n">
        <v>10</v>
      </c>
      <c r="AA4" t="n">
        <v>220.4004110878049</v>
      </c>
      <c r="AB4" t="n">
        <v>301.5615658300902</v>
      </c>
      <c r="AC4" t="n">
        <v>272.7809532316713</v>
      </c>
      <c r="AD4" t="n">
        <v>220400.4110878049</v>
      </c>
      <c r="AE4" t="n">
        <v>301561.5658300902</v>
      </c>
      <c r="AF4" t="n">
        <v>5.269350657324138e-06</v>
      </c>
      <c r="AG4" t="n">
        <v>5.590277777777779</v>
      </c>
      <c r="AH4" t="n">
        <v>272780.9532316714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5.4555</v>
      </c>
      <c r="E5" t="n">
        <v>18.33</v>
      </c>
      <c r="F5" t="n">
        <v>13.55</v>
      </c>
      <c r="G5" t="n">
        <v>11.45</v>
      </c>
      <c r="H5" t="n">
        <v>0.18</v>
      </c>
      <c r="I5" t="n">
        <v>71</v>
      </c>
      <c r="J5" t="n">
        <v>168.97</v>
      </c>
      <c r="K5" t="n">
        <v>51.39</v>
      </c>
      <c r="L5" t="n">
        <v>1.75</v>
      </c>
      <c r="M5" t="n">
        <v>69</v>
      </c>
      <c r="N5" t="n">
        <v>30.83</v>
      </c>
      <c r="O5" t="n">
        <v>21073.68</v>
      </c>
      <c r="P5" t="n">
        <v>169.67</v>
      </c>
      <c r="Q5" t="n">
        <v>460.78</v>
      </c>
      <c r="R5" t="n">
        <v>106.14</v>
      </c>
      <c r="S5" t="n">
        <v>32.19</v>
      </c>
      <c r="T5" t="n">
        <v>32759.27</v>
      </c>
      <c r="U5" t="n">
        <v>0.3</v>
      </c>
      <c r="V5" t="n">
        <v>0.66</v>
      </c>
      <c r="W5" t="n">
        <v>1.56</v>
      </c>
      <c r="X5" t="n">
        <v>2.02</v>
      </c>
      <c r="Y5" t="n">
        <v>1</v>
      </c>
      <c r="Z5" t="n">
        <v>10</v>
      </c>
      <c r="AA5" t="n">
        <v>210.623572028878</v>
      </c>
      <c r="AB5" t="n">
        <v>288.1844633059751</v>
      </c>
      <c r="AC5" t="n">
        <v>260.6805425975722</v>
      </c>
      <c r="AD5" t="n">
        <v>210623.572028878</v>
      </c>
      <c r="AE5" t="n">
        <v>288184.4633059751</v>
      </c>
      <c r="AF5" t="n">
        <v>5.553784221910673e-06</v>
      </c>
      <c r="AG5" t="n">
        <v>5.303819444444444</v>
      </c>
      <c r="AH5" t="n">
        <v>260680.5425975722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5.6442</v>
      </c>
      <c r="E6" t="n">
        <v>17.72</v>
      </c>
      <c r="F6" t="n">
        <v>13.28</v>
      </c>
      <c r="G6" t="n">
        <v>13.06</v>
      </c>
      <c r="H6" t="n">
        <v>0.21</v>
      </c>
      <c r="I6" t="n">
        <v>61</v>
      </c>
      <c r="J6" t="n">
        <v>169.33</v>
      </c>
      <c r="K6" t="n">
        <v>51.39</v>
      </c>
      <c r="L6" t="n">
        <v>2</v>
      </c>
      <c r="M6" t="n">
        <v>59</v>
      </c>
      <c r="N6" t="n">
        <v>30.94</v>
      </c>
      <c r="O6" t="n">
        <v>21118.46</v>
      </c>
      <c r="P6" t="n">
        <v>165.71</v>
      </c>
      <c r="Q6" t="n">
        <v>460.7</v>
      </c>
      <c r="R6" t="n">
        <v>97.63</v>
      </c>
      <c r="S6" t="n">
        <v>32.19</v>
      </c>
      <c r="T6" t="n">
        <v>28554.06</v>
      </c>
      <c r="U6" t="n">
        <v>0.33</v>
      </c>
      <c r="V6" t="n">
        <v>0.67</v>
      </c>
      <c r="W6" t="n">
        <v>1.54</v>
      </c>
      <c r="X6" t="n">
        <v>1.74</v>
      </c>
      <c r="Y6" t="n">
        <v>1</v>
      </c>
      <c r="Z6" t="n">
        <v>10</v>
      </c>
      <c r="AA6" t="n">
        <v>193.2981213242309</v>
      </c>
      <c r="AB6" t="n">
        <v>264.4790173069485</v>
      </c>
      <c r="AC6" t="n">
        <v>239.2375110938827</v>
      </c>
      <c r="AD6" t="n">
        <v>193298.1213242309</v>
      </c>
      <c r="AE6" t="n">
        <v>264479.0173069485</v>
      </c>
      <c r="AF6" t="n">
        <v>5.745883769646818e-06</v>
      </c>
      <c r="AG6" t="n">
        <v>5.127314814814815</v>
      </c>
      <c r="AH6" t="n">
        <v>239237.5110938828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5.8054</v>
      </c>
      <c r="E7" t="n">
        <v>17.23</v>
      </c>
      <c r="F7" t="n">
        <v>13.06</v>
      </c>
      <c r="G7" t="n">
        <v>14.78</v>
      </c>
      <c r="H7" t="n">
        <v>0.24</v>
      </c>
      <c r="I7" t="n">
        <v>53</v>
      </c>
      <c r="J7" t="n">
        <v>169.7</v>
      </c>
      <c r="K7" t="n">
        <v>51.39</v>
      </c>
      <c r="L7" t="n">
        <v>2.25</v>
      </c>
      <c r="M7" t="n">
        <v>51</v>
      </c>
      <c r="N7" t="n">
        <v>31.05</v>
      </c>
      <c r="O7" t="n">
        <v>21163.27</v>
      </c>
      <c r="P7" t="n">
        <v>162.49</v>
      </c>
      <c r="Q7" t="n">
        <v>460.75</v>
      </c>
      <c r="R7" t="n">
        <v>89.92</v>
      </c>
      <c r="S7" t="n">
        <v>32.19</v>
      </c>
      <c r="T7" t="n">
        <v>24737.61</v>
      </c>
      <c r="U7" t="n">
        <v>0.36</v>
      </c>
      <c r="V7" t="n">
        <v>0.68</v>
      </c>
      <c r="W7" t="n">
        <v>1.54</v>
      </c>
      <c r="X7" t="n">
        <v>1.52</v>
      </c>
      <c r="Y7" t="n">
        <v>1</v>
      </c>
      <c r="Z7" t="n">
        <v>10</v>
      </c>
      <c r="AA7" t="n">
        <v>188.7043892534592</v>
      </c>
      <c r="AB7" t="n">
        <v>258.1936704265659</v>
      </c>
      <c r="AC7" t="n">
        <v>233.5520288982221</v>
      </c>
      <c r="AD7" t="n">
        <v>188704.3892534592</v>
      </c>
      <c r="AE7" t="n">
        <v>258193.6704265659</v>
      </c>
      <c r="AF7" t="n">
        <v>5.909987887797676e-06</v>
      </c>
      <c r="AG7" t="n">
        <v>4.985532407407407</v>
      </c>
      <c r="AH7" t="n">
        <v>233552.0288982221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5.9373</v>
      </c>
      <c r="E8" t="n">
        <v>16.84</v>
      </c>
      <c r="F8" t="n">
        <v>12.88</v>
      </c>
      <c r="G8" t="n">
        <v>16.44</v>
      </c>
      <c r="H8" t="n">
        <v>0.26</v>
      </c>
      <c r="I8" t="n">
        <v>47</v>
      </c>
      <c r="J8" t="n">
        <v>170.06</v>
      </c>
      <c r="K8" t="n">
        <v>51.39</v>
      </c>
      <c r="L8" t="n">
        <v>2.5</v>
      </c>
      <c r="M8" t="n">
        <v>45</v>
      </c>
      <c r="N8" t="n">
        <v>31.17</v>
      </c>
      <c r="O8" t="n">
        <v>21208.12</v>
      </c>
      <c r="P8" t="n">
        <v>159.78</v>
      </c>
      <c r="Q8" t="n">
        <v>460.69</v>
      </c>
      <c r="R8" t="n">
        <v>84.38</v>
      </c>
      <c r="S8" t="n">
        <v>32.19</v>
      </c>
      <c r="T8" t="n">
        <v>21999.72</v>
      </c>
      <c r="U8" t="n">
        <v>0.38</v>
      </c>
      <c r="V8" t="n">
        <v>0.6899999999999999</v>
      </c>
      <c r="W8" t="n">
        <v>1.52</v>
      </c>
      <c r="X8" t="n">
        <v>1.34</v>
      </c>
      <c r="Y8" t="n">
        <v>1</v>
      </c>
      <c r="Z8" t="n">
        <v>10</v>
      </c>
      <c r="AA8" t="n">
        <v>185.2332301723878</v>
      </c>
      <c r="AB8" t="n">
        <v>253.4442774351157</v>
      </c>
      <c r="AC8" t="n">
        <v>229.2559113080594</v>
      </c>
      <c r="AD8" t="n">
        <v>185233.2301723878</v>
      </c>
      <c r="AE8" t="n">
        <v>253444.2774351157</v>
      </c>
      <c r="AF8" t="n">
        <v>6.044264148244935e-06</v>
      </c>
      <c r="AG8" t="n">
        <v>4.872685185185185</v>
      </c>
      <c r="AH8" t="n">
        <v>229255.9113080594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6.0598</v>
      </c>
      <c r="E9" t="n">
        <v>16.5</v>
      </c>
      <c r="F9" t="n">
        <v>12.71</v>
      </c>
      <c r="G9" t="n">
        <v>18.15</v>
      </c>
      <c r="H9" t="n">
        <v>0.29</v>
      </c>
      <c r="I9" t="n">
        <v>42</v>
      </c>
      <c r="J9" t="n">
        <v>170.42</v>
      </c>
      <c r="K9" t="n">
        <v>51.39</v>
      </c>
      <c r="L9" t="n">
        <v>2.75</v>
      </c>
      <c r="M9" t="n">
        <v>40</v>
      </c>
      <c r="N9" t="n">
        <v>31.28</v>
      </c>
      <c r="O9" t="n">
        <v>21253.01</v>
      </c>
      <c r="P9" t="n">
        <v>157.12</v>
      </c>
      <c r="Q9" t="n">
        <v>460.71</v>
      </c>
      <c r="R9" t="n">
        <v>78.45</v>
      </c>
      <c r="S9" t="n">
        <v>32.19</v>
      </c>
      <c r="T9" t="n">
        <v>19057.46</v>
      </c>
      <c r="U9" t="n">
        <v>0.41</v>
      </c>
      <c r="V9" t="n">
        <v>0.7</v>
      </c>
      <c r="W9" t="n">
        <v>1.52</v>
      </c>
      <c r="X9" t="n">
        <v>1.17</v>
      </c>
      <c r="Y9" t="n">
        <v>1</v>
      </c>
      <c r="Z9" t="n">
        <v>10</v>
      </c>
      <c r="AA9" t="n">
        <v>182.0826412511357</v>
      </c>
      <c r="AB9" t="n">
        <v>249.1335026788872</v>
      </c>
      <c r="AC9" t="n">
        <v>225.3565508443537</v>
      </c>
      <c r="AD9" t="n">
        <v>182082.6412511357</v>
      </c>
      <c r="AE9" t="n">
        <v>249133.5026788872</v>
      </c>
      <c r="AF9" t="n">
        <v>6.168971061852131e-06</v>
      </c>
      <c r="AG9" t="n">
        <v>4.774305555555556</v>
      </c>
      <c r="AH9" t="n">
        <v>225356.5508443537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6.124</v>
      </c>
      <c r="E10" t="n">
        <v>16.33</v>
      </c>
      <c r="F10" t="n">
        <v>12.63</v>
      </c>
      <c r="G10" t="n">
        <v>19.44</v>
      </c>
      <c r="H10" t="n">
        <v>0.31</v>
      </c>
      <c r="I10" t="n">
        <v>39</v>
      </c>
      <c r="J10" t="n">
        <v>170.79</v>
      </c>
      <c r="K10" t="n">
        <v>51.39</v>
      </c>
      <c r="L10" t="n">
        <v>3</v>
      </c>
      <c r="M10" t="n">
        <v>37</v>
      </c>
      <c r="N10" t="n">
        <v>31.4</v>
      </c>
      <c r="O10" t="n">
        <v>21297.94</v>
      </c>
      <c r="P10" t="n">
        <v>155.78</v>
      </c>
      <c r="Q10" t="n">
        <v>460.73</v>
      </c>
      <c r="R10" t="n">
        <v>76.06</v>
      </c>
      <c r="S10" t="n">
        <v>32.19</v>
      </c>
      <c r="T10" t="n">
        <v>17876.92</v>
      </c>
      <c r="U10" t="n">
        <v>0.42</v>
      </c>
      <c r="V10" t="n">
        <v>0.71</v>
      </c>
      <c r="W10" t="n">
        <v>1.52</v>
      </c>
      <c r="X10" t="n">
        <v>1.1</v>
      </c>
      <c r="Y10" t="n">
        <v>1</v>
      </c>
      <c r="Z10" t="n">
        <v>10</v>
      </c>
      <c r="AA10" t="n">
        <v>180.5191292788658</v>
      </c>
      <c r="AB10" t="n">
        <v>246.9942366211485</v>
      </c>
      <c r="AC10" t="n">
        <v>223.4214533366862</v>
      </c>
      <c r="AD10" t="n">
        <v>180519.1292788658</v>
      </c>
      <c r="AE10" t="n">
        <v>246994.2366211485</v>
      </c>
      <c r="AF10" t="n">
        <v>6.234327664738514e-06</v>
      </c>
      <c r="AG10" t="n">
        <v>4.72511574074074</v>
      </c>
      <c r="AH10" t="n">
        <v>223421.4533366862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6.2232</v>
      </c>
      <c r="E11" t="n">
        <v>16.07</v>
      </c>
      <c r="F11" t="n">
        <v>12.51</v>
      </c>
      <c r="G11" t="n">
        <v>21.45</v>
      </c>
      <c r="H11" t="n">
        <v>0.34</v>
      </c>
      <c r="I11" t="n">
        <v>35</v>
      </c>
      <c r="J11" t="n">
        <v>171.15</v>
      </c>
      <c r="K11" t="n">
        <v>51.39</v>
      </c>
      <c r="L11" t="n">
        <v>3.25</v>
      </c>
      <c r="M11" t="n">
        <v>33</v>
      </c>
      <c r="N11" t="n">
        <v>31.51</v>
      </c>
      <c r="O11" t="n">
        <v>21342.91</v>
      </c>
      <c r="P11" t="n">
        <v>153.61</v>
      </c>
      <c r="Q11" t="n">
        <v>460.78</v>
      </c>
      <c r="R11" t="n">
        <v>72.15000000000001</v>
      </c>
      <c r="S11" t="n">
        <v>32.19</v>
      </c>
      <c r="T11" t="n">
        <v>15943.95</v>
      </c>
      <c r="U11" t="n">
        <v>0.45</v>
      </c>
      <c r="V11" t="n">
        <v>0.71</v>
      </c>
      <c r="W11" t="n">
        <v>1.51</v>
      </c>
      <c r="X11" t="n">
        <v>0.98</v>
      </c>
      <c r="Y11" t="n">
        <v>1</v>
      </c>
      <c r="Z11" t="n">
        <v>10</v>
      </c>
      <c r="AA11" t="n">
        <v>178.1342526184496</v>
      </c>
      <c r="AB11" t="n">
        <v>243.7311431610361</v>
      </c>
      <c r="AC11" t="n">
        <v>220.4697849366254</v>
      </c>
      <c r="AD11" t="n">
        <v>178134.2526184496</v>
      </c>
      <c r="AE11" t="n">
        <v>243731.1431610361</v>
      </c>
      <c r="AF11" t="n">
        <v>6.335314814369811e-06</v>
      </c>
      <c r="AG11" t="n">
        <v>4.64988425925926</v>
      </c>
      <c r="AH11" t="n">
        <v>220469.7849366254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6.2759</v>
      </c>
      <c r="E12" t="n">
        <v>15.93</v>
      </c>
      <c r="F12" t="n">
        <v>12.44</v>
      </c>
      <c r="G12" t="n">
        <v>22.62</v>
      </c>
      <c r="H12" t="n">
        <v>0.36</v>
      </c>
      <c r="I12" t="n">
        <v>33</v>
      </c>
      <c r="J12" t="n">
        <v>171.52</v>
      </c>
      <c r="K12" t="n">
        <v>51.39</v>
      </c>
      <c r="L12" t="n">
        <v>3.5</v>
      </c>
      <c r="M12" t="n">
        <v>31</v>
      </c>
      <c r="N12" t="n">
        <v>31.63</v>
      </c>
      <c r="O12" t="n">
        <v>21387.92</v>
      </c>
      <c r="P12" t="n">
        <v>152.5</v>
      </c>
      <c r="Q12" t="n">
        <v>460.77</v>
      </c>
      <c r="R12" t="n">
        <v>70.17</v>
      </c>
      <c r="S12" t="n">
        <v>32.19</v>
      </c>
      <c r="T12" t="n">
        <v>14964.83</v>
      </c>
      <c r="U12" t="n">
        <v>0.46</v>
      </c>
      <c r="V12" t="n">
        <v>0.72</v>
      </c>
      <c r="W12" t="n">
        <v>1.5</v>
      </c>
      <c r="X12" t="n">
        <v>0.91</v>
      </c>
      <c r="Y12" t="n">
        <v>1</v>
      </c>
      <c r="Z12" t="n">
        <v>10</v>
      </c>
      <c r="AA12" t="n">
        <v>165.1971956315634</v>
      </c>
      <c r="AB12" t="n">
        <v>226.0300910489139</v>
      </c>
      <c r="AC12" t="n">
        <v>204.4580963944958</v>
      </c>
      <c r="AD12" t="n">
        <v>165197.1956315634</v>
      </c>
      <c r="AE12" t="n">
        <v>226030.0910489139</v>
      </c>
      <c r="AF12" t="n">
        <v>6.388964237611437e-06</v>
      </c>
      <c r="AG12" t="n">
        <v>4.609375</v>
      </c>
      <c r="AH12" t="n">
        <v>204458.0963944958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6.3361</v>
      </c>
      <c r="E13" t="n">
        <v>15.78</v>
      </c>
      <c r="F13" t="n">
        <v>12.39</v>
      </c>
      <c r="G13" t="n">
        <v>24.79</v>
      </c>
      <c r="H13" t="n">
        <v>0.39</v>
      </c>
      <c r="I13" t="n">
        <v>30</v>
      </c>
      <c r="J13" t="n">
        <v>171.88</v>
      </c>
      <c r="K13" t="n">
        <v>51.39</v>
      </c>
      <c r="L13" t="n">
        <v>3.75</v>
      </c>
      <c r="M13" t="n">
        <v>28</v>
      </c>
      <c r="N13" t="n">
        <v>31.74</v>
      </c>
      <c r="O13" t="n">
        <v>21432.96</v>
      </c>
      <c r="P13" t="n">
        <v>151.24</v>
      </c>
      <c r="Q13" t="n">
        <v>460.7</v>
      </c>
      <c r="R13" t="n">
        <v>68.37</v>
      </c>
      <c r="S13" t="n">
        <v>32.19</v>
      </c>
      <c r="T13" t="n">
        <v>14076.92</v>
      </c>
      <c r="U13" t="n">
        <v>0.47</v>
      </c>
      <c r="V13" t="n">
        <v>0.72</v>
      </c>
      <c r="W13" t="n">
        <v>1.5</v>
      </c>
      <c r="X13" t="n">
        <v>0.86</v>
      </c>
      <c r="Y13" t="n">
        <v>1</v>
      </c>
      <c r="Z13" t="n">
        <v>10</v>
      </c>
      <c r="AA13" t="n">
        <v>163.87049809713</v>
      </c>
      <c r="AB13" t="n">
        <v>224.2148449525386</v>
      </c>
      <c r="AC13" t="n">
        <v>202.8160948378442</v>
      </c>
      <c r="AD13" t="n">
        <v>163870.49809713</v>
      </c>
      <c r="AE13" t="n">
        <v>224214.8449525386</v>
      </c>
      <c r="AF13" t="n">
        <v>6.450248778012688e-06</v>
      </c>
      <c r="AG13" t="n">
        <v>4.565972222222222</v>
      </c>
      <c r="AH13" t="n">
        <v>202816.0948378442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6.4009</v>
      </c>
      <c r="E14" t="n">
        <v>15.62</v>
      </c>
      <c r="F14" t="n">
        <v>12.3</v>
      </c>
      <c r="G14" t="n">
        <v>26.36</v>
      </c>
      <c r="H14" t="n">
        <v>0.41</v>
      </c>
      <c r="I14" t="n">
        <v>28</v>
      </c>
      <c r="J14" t="n">
        <v>172.25</v>
      </c>
      <c r="K14" t="n">
        <v>51.39</v>
      </c>
      <c r="L14" t="n">
        <v>4</v>
      </c>
      <c r="M14" t="n">
        <v>26</v>
      </c>
      <c r="N14" t="n">
        <v>31.86</v>
      </c>
      <c r="O14" t="n">
        <v>21478.05</v>
      </c>
      <c r="P14" t="n">
        <v>149.78</v>
      </c>
      <c r="Q14" t="n">
        <v>460.71</v>
      </c>
      <c r="R14" t="n">
        <v>65.43000000000001</v>
      </c>
      <c r="S14" t="n">
        <v>32.19</v>
      </c>
      <c r="T14" t="n">
        <v>12615.8</v>
      </c>
      <c r="U14" t="n">
        <v>0.49</v>
      </c>
      <c r="V14" t="n">
        <v>0.73</v>
      </c>
      <c r="W14" t="n">
        <v>1.49</v>
      </c>
      <c r="X14" t="n">
        <v>0.77</v>
      </c>
      <c r="Y14" t="n">
        <v>1</v>
      </c>
      <c r="Z14" t="n">
        <v>10</v>
      </c>
      <c r="AA14" t="n">
        <v>162.3703502682821</v>
      </c>
      <c r="AB14" t="n">
        <v>222.1622765112587</v>
      </c>
      <c r="AC14" t="n">
        <v>200.9594206478014</v>
      </c>
      <c r="AD14" t="n">
        <v>162370.3502682821</v>
      </c>
      <c r="AE14" t="n">
        <v>222162.2765112587</v>
      </c>
      <c r="AF14" t="n">
        <v>6.516216190271841e-06</v>
      </c>
      <c r="AG14" t="n">
        <v>4.519675925925926</v>
      </c>
      <c r="AH14" t="n">
        <v>200959.4206478014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6.4255</v>
      </c>
      <c r="E15" t="n">
        <v>15.56</v>
      </c>
      <c r="F15" t="n">
        <v>12.28</v>
      </c>
      <c r="G15" t="n">
        <v>27.28</v>
      </c>
      <c r="H15" t="n">
        <v>0.44</v>
      </c>
      <c r="I15" t="n">
        <v>27</v>
      </c>
      <c r="J15" t="n">
        <v>172.61</v>
      </c>
      <c r="K15" t="n">
        <v>51.39</v>
      </c>
      <c r="L15" t="n">
        <v>4.25</v>
      </c>
      <c r="M15" t="n">
        <v>25</v>
      </c>
      <c r="N15" t="n">
        <v>31.97</v>
      </c>
      <c r="O15" t="n">
        <v>21523.17</v>
      </c>
      <c r="P15" t="n">
        <v>149.01</v>
      </c>
      <c r="Q15" t="n">
        <v>460.74</v>
      </c>
      <c r="R15" t="n">
        <v>64.59999999999999</v>
      </c>
      <c r="S15" t="n">
        <v>32.19</v>
      </c>
      <c r="T15" t="n">
        <v>12206.81</v>
      </c>
      <c r="U15" t="n">
        <v>0.5</v>
      </c>
      <c r="V15" t="n">
        <v>0.73</v>
      </c>
      <c r="W15" t="n">
        <v>1.49</v>
      </c>
      <c r="X15" t="n">
        <v>0.74</v>
      </c>
      <c r="Y15" t="n">
        <v>1</v>
      </c>
      <c r="Z15" t="n">
        <v>10</v>
      </c>
      <c r="AA15" t="n">
        <v>161.7512702574245</v>
      </c>
      <c r="AB15" t="n">
        <v>221.3152239285212</v>
      </c>
      <c r="AC15" t="n">
        <v>200.1932095747143</v>
      </c>
      <c r="AD15" t="n">
        <v>161751.2702574245</v>
      </c>
      <c r="AE15" t="n">
        <v>221315.2239285212</v>
      </c>
      <c r="AF15" t="n">
        <v>6.541259374555409e-06</v>
      </c>
      <c r="AG15" t="n">
        <v>4.502314814814815</v>
      </c>
      <c r="AH15" t="n">
        <v>200193.2095747143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6.4713</v>
      </c>
      <c r="E16" t="n">
        <v>15.45</v>
      </c>
      <c r="F16" t="n">
        <v>12.23</v>
      </c>
      <c r="G16" t="n">
        <v>29.36</v>
      </c>
      <c r="H16" t="n">
        <v>0.46</v>
      </c>
      <c r="I16" t="n">
        <v>25</v>
      </c>
      <c r="J16" t="n">
        <v>172.98</v>
      </c>
      <c r="K16" t="n">
        <v>51.39</v>
      </c>
      <c r="L16" t="n">
        <v>4.5</v>
      </c>
      <c r="M16" t="n">
        <v>23</v>
      </c>
      <c r="N16" t="n">
        <v>32.09</v>
      </c>
      <c r="O16" t="n">
        <v>21568.34</v>
      </c>
      <c r="P16" t="n">
        <v>147.82</v>
      </c>
      <c r="Q16" t="n">
        <v>460.75</v>
      </c>
      <c r="R16" t="n">
        <v>63.14</v>
      </c>
      <c r="S16" t="n">
        <v>32.19</v>
      </c>
      <c r="T16" t="n">
        <v>11487.05</v>
      </c>
      <c r="U16" t="n">
        <v>0.51</v>
      </c>
      <c r="V16" t="n">
        <v>0.73</v>
      </c>
      <c r="W16" t="n">
        <v>1.49</v>
      </c>
      <c r="X16" t="n">
        <v>0.7</v>
      </c>
      <c r="Y16" t="n">
        <v>1</v>
      </c>
      <c r="Z16" t="n">
        <v>10</v>
      </c>
      <c r="AA16" t="n">
        <v>160.51045086905</v>
      </c>
      <c r="AB16" t="n">
        <v>219.6174801002601</v>
      </c>
      <c r="AC16" t="n">
        <v>198.6574960346235</v>
      </c>
      <c r="AD16" t="n">
        <v>160510.45086905</v>
      </c>
      <c r="AE16" t="n">
        <v>219617.4801002601</v>
      </c>
      <c r="AF16" t="n">
        <v>6.58788449001018e-06</v>
      </c>
      <c r="AG16" t="n">
        <v>4.470486111111112</v>
      </c>
      <c r="AH16" t="n">
        <v>198657.4960346235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6.5055</v>
      </c>
      <c r="E17" t="n">
        <v>15.37</v>
      </c>
      <c r="F17" t="n">
        <v>12.19</v>
      </c>
      <c r="G17" t="n">
        <v>30.46</v>
      </c>
      <c r="H17" t="n">
        <v>0.49</v>
      </c>
      <c r="I17" t="n">
        <v>24</v>
      </c>
      <c r="J17" t="n">
        <v>173.35</v>
      </c>
      <c r="K17" t="n">
        <v>51.39</v>
      </c>
      <c r="L17" t="n">
        <v>4.75</v>
      </c>
      <c r="M17" t="n">
        <v>22</v>
      </c>
      <c r="N17" t="n">
        <v>32.2</v>
      </c>
      <c r="O17" t="n">
        <v>21613.54</v>
      </c>
      <c r="P17" t="n">
        <v>146.96</v>
      </c>
      <c r="Q17" t="n">
        <v>460.69</v>
      </c>
      <c r="R17" t="n">
        <v>61.77</v>
      </c>
      <c r="S17" t="n">
        <v>32.19</v>
      </c>
      <c r="T17" t="n">
        <v>10808.13</v>
      </c>
      <c r="U17" t="n">
        <v>0.52</v>
      </c>
      <c r="V17" t="n">
        <v>0.73</v>
      </c>
      <c r="W17" t="n">
        <v>1.48</v>
      </c>
      <c r="X17" t="n">
        <v>0.65</v>
      </c>
      <c r="Y17" t="n">
        <v>1</v>
      </c>
      <c r="Z17" t="n">
        <v>10</v>
      </c>
      <c r="AA17" t="n">
        <v>159.7273447948166</v>
      </c>
      <c r="AB17" t="n">
        <v>218.5459998212928</v>
      </c>
      <c r="AC17" t="n">
        <v>197.6882763296486</v>
      </c>
      <c r="AD17" t="n">
        <v>159727.3447948167</v>
      </c>
      <c r="AE17" t="n">
        <v>218545.9998212928</v>
      </c>
      <c r="AF17" t="n">
        <v>6.622700624258067e-06</v>
      </c>
      <c r="AG17" t="n">
        <v>4.447337962962963</v>
      </c>
      <c r="AH17" t="n">
        <v>197688.2763296486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6.554</v>
      </c>
      <c r="E18" t="n">
        <v>15.26</v>
      </c>
      <c r="F18" t="n">
        <v>12.14</v>
      </c>
      <c r="G18" t="n">
        <v>33.11</v>
      </c>
      <c r="H18" t="n">
        <v>0.51</v>
      </c>
      <c r="I18" t="n">
        <v>22</v>
      </c>
      <c r="J18" t="n">
        <v>173.71</v>
      </c>
      <c r="K18" t="n">
        <v>51.39</v>
      </c>
      <c r="L18" t="n">
        <v>5</v>
      </c>
      <c r="M18" t="n">
        <v>20</v>
      </c>
      <c r="N18" t="n">
        <v>32.32</v>
      </c>
      <c r="O18" t="n">
        <v>21658.78</v>
      </c>
      <c r="P18" t="n">
        <v>145.74</v>
      </c>
      <c r="Q18" t="n">
        <v>460.69</v>
      </c>
      <c r="R18" t="n">
        <v>60.22</v>
      </c>
      <c r="S18" t="n">
        <v>32.19</v>
      </c>
      <c r="T18" t="n">
        <v>10042.37</v>
      </c>
      <c r="U18" t="n">
        <v>0.53</v>
      </c>
      <c r="V18" t="n">
        <v>0.74</v>
      </c>
      <c r="W18" t="n">
        <v>1.48</v>
      </c>
      <c r="X18" t="n">
        <v>0.61</v>
      </c>
      <c r="Y18" t="n">
        <v>1</v>
      </c>
      <c r="Z18" t="n">
        <v>10</v>
      </c>
      <c r="AA18" t="n">
        <v>158.6416940982787</v>
      </c>
      <c r="AB18" t="n">
        <v>217.060564642762</v>
      </c>
      <c r="AC18" t="n">
        <v>196.3446089997348</v>
      </c>
      <c r="AD18" t="n">
        <v>158641.6940982787</v>
      </c>
      <c r="AE18" t="n">
        <v>217060.564642762</v>
      </c>
      <c r="AF18" t="n">
        <v>6.672074381890305e-06</v>
      </c>
      <c r="AG18" t="n">
        <v>4.41550925925926</v>
      </c>
      <c r="AH18" t="n">
        <v>196344.6089997348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6.5826</v>
      </c>
      <c r="E19" t="n">
        <v>15.19</v>
      </c>
      <c r="F19" t="n">
        <v>12.11</v>
      </c>
      <c r="G19" t="n">
        <v>34.59</v>
      </c>
      <c r="H19" t="n">
        <v>0.53</v>
      </c>
      <c r="I19" t="n">
        <v>21</v>
      </c>
      <c r="J19" t="n">
        <v>174.08</v>
      </c>
      <c r="K19" t="n">
        <v>51.39</v>
      </c>
      <c r="L19" t="n">
        <v>5.25</v>
      </c>
      <c r="M19" t="n">
        <v>19</v>
      </c>
      <c r="N19" t="n">
        <v>32.44</v>
      </c>
      <c r="O19" t="n">
        <v>21704.07</v>
      </c>
      <c r="P19" t="n">
        <v>144.58</v>
      </c>
      <c r="Q19" t="n">
        <v>460.69</v>
      </c>
      <c r="R19" t="n">
        <v>59.16</v>
      </c>
      <c r="S19" t="n">
        <v>32.19</v>
      </c>
      <c r="T19" t="n">
        <v>9516.370000000001</v>
      </c>
      <c r="U19" t="n">
        <v>0.54</v>
      </c>
      <c r="V19" t="n">
        <v>0.74</v>
      </c>
      <c r="W19" t="n">
        <v>1.48</v>
      </c>
      <c r="X19" t="n">
        <v>0.57</v>
      </c>
      <c r="Y19" t="n">
        <v>1</v>
      </c>
      <c r="Z19" t="n">
        <v>10</v>
      </c>
      <c r="AA19" t="n">
        <v>157.8462709124412</v>
      </c>
      <c r="AB19" t="n">
        <v>215.9722315483054</v>
      </c>
      <c r="AC19" t="n">
        <v>195.3601448883277</v>
      </c>
      <c r="AD19" t="n">
        <v>157846.2709124413</v>
      </c>
      <c r="AE19" t="n">
        <v>215972.2315483054</v>
      </c>
      <c r="AF19" t="n">
        <v>6.701189628659005e-06</v>
      </c>
      <c r="AG19" t="n">
        <v>4.39525462962963</v>
      </c>
      <c r="AH19" t="n">
        <v>195360.1448883277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6.6145</v>
      </c>
      <c r="E20" t="n">
        <v>15.12</v>
      </c>
      <c r="F20" t="n">
        <v>12.07</v>
      </c>
      <c r="G20" t="n">
        <v>36.2</v>
      </c>
      <c r="H20" t="n">
        <v>0.5600000000000001</v>
      </c>
      <c r="I20" t="n">
        <v>20</v>
      </c>
      <c r="J20" t="n">
        <v>174.45</v>
      </c>
      <c r="K20" t="n">
        <v>51.39</v>
      </c>
      <c r="L20" t="n">
        <v>5.5</v>
      </c>
      <c r="M20" t="n">
        <v>18</v>
      </c>
      <c r="N20" t="n">
        <v>32.56</v>
      </c>
      <c r="O20" t="n">
        <v>21749.39</v>
      </c>
      <c r="P20" t="n">
        <v>144.19</v>
      </c>
      <c r="Q20" t="n">
        <v>460.72</v>
      </c>
      <c r="R20" t="n">
        <v>57.84</v>
      </c>
      <c r="S20" t="n">
        <v>32.19</v>
      </c>
      <c r="T20" t="n">
        <v>8861.450000000001</v>
      </c>
      <c r="U20" t="n">
        <v>0.5600000000000001</v>
      </c>
      <c r="V20" t="n">
        <v>0.74</v>
      </c>
      <c r="W20" t="n">
        <v>1.48</v>
      </c>
      <c r="X20" t="n">
        <v>0.53</v>
      </c>
      <c r="Y20" t="n">
        <v>1</v>
      </c>
      <c r="Z20" t="n">
        <v>10</v>
      </c>
      <c r="AA20" t="n">
        <v>157.2870539943716</v>
      </c>
      <c r="AB20" t="n">
        <v>215.2070862900936</v>
      </c>
      <c r="AC20" t="n">
        <v>194.6680240196713</v>
      </c>
      <c r="AD20" t="n">
        <v>157287.0539943716</v>
      </c>
      <c r="AE20" t="n">
        <v>215207.0862900936</v>
      </c>
      <c r="AF20" t="n">
        <v>6.733664326977939e-06</v>
      </c>
      <c r="AG20" t="n">
        <v>4.375</v>
      </c>
      <c r="AH20" t="n">
        <v>194668.0240196713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6.6304</v>
      </c>
      <c r="E21" t="n">
        <v>15.08</v>
      </c>
      <c r="F21" t="n">
        <v>12.07</v>
      </c>
      <c r="G21" t="n">
        <v>38.1</v>
      </c>
      <c r="H21" t="n">
        <v>0.58</v>
      </c>
      <c r="I21" t="n">
        <v>19</v>
      </c>
      <c r="J21" t="n">
        <v>174.82</v>
      </c>
      <c r="K21" t="n">
        <v>51.39</v>
      </c>
      <c r="L21" t="n">
        <v>5.75</v>
      </c>
      <c r="M21" t="n">
        <v>17</v>
      </c>
      <c r="N21" t="n">
        <v>32.67</v>
      </c>
      <c r="O21" t="n">
        <v>21794.75</v>
      </c>
      <c r="P21" t="n">
        <v>143.51</v>
      </c>
      <c r="Q21" t="n">
        <v>460.69</v>
      </c>
      <c r="R21" t="n">
        <v>57.84</v>
      </c>
      <c r="S21" t="n">
        <v>32.19</v>
      </c>
      <c r="T21" t="n">
        <v>8865.92</v>
      </c>
      <c r="U21" t="n">
        <v>0.5600000000000001</v>
      </c>
      <c r="V21" t="n">
        <v>0.74</v>
      </c>
      <c r="W21" t="n">
        <v>1.48</v>
      </c>
      <c r="X21" t="n">
        <v>0.53</v>
      </c>
      <c r="Y21" t="n">
        <v>1</v>
      </c>
      <c r="Z21" t="n">
        <v>10</v>
      </c>
      <c r="AA21" t="n">
        <v>156.8655190817252</v>
      </c>
      <c r="AB21" t="n">
        <v>214.6303236258033</v>
      </c>
      <c r="AC21" t="n">
        <v>194.1463067745692</v>
      </c>
      <c r="AD21" t="n">
        <v>156865.5190817252</v>
      </c>
      <c r="AE21" t="n">
        <v>214630.3236258033</v>
      </c>
      <c r="AF21" t="n">
        <v>6.749850775356342e-06</v>
      </c>
      <c r="AG21" t="n">
        <v>4.363425925925926</v>
      </c>
      <c r="AH21" t="n">
        <v>194146.3067745692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6.6652</v>
      </c>
      <c r="E22" t="n">
        <v>15</v>
      </c>
      <c r="F22" t="n">
        <v>12.02</v>
      </c>
      <c r="G22" t="n">
        <v>40.07</v>
      </c>
      <c r="H22" t="n">
        <v>0.61</v>
      </c>
      <c r="I22" t="n">
        <v>18</v>
      </c>
      <c r="J22" t="n">
        <v>175.18</v>
      </c>
      <c r="K22" t="n">
        <v>51.39</v>
      </c>
      <c r="L22" t="n">
        <v>6</v>
      </c>
      <c r="M22" t="n">
        <v>16</v>
      </c>
      <c r="N22" t="n">
        <v>32.79</v>
      </c>
      <c r="O22" t="n">
        <v>21840.16</v>
      </c>
      <c r="P22" t="n">
        <v>142.25</v>
      </c>
      <c r="Q22" t="n">
        <v>460.69</v>
      </c>
      <c r="R22" t="n">
        <v>56.33</v>
      </c>
      <c r="S22" t="n">
        <v>32.19</v>
      </c>
      <c r="T22" t="n">
        <v>8118.94</v>
      </c>
      <c r="U22" t="n">
        <v>0.57</v>
      </c>
      <c r="V22" t="n">
        <v>0.74</v>
      </c>
      <c r="W22" t="n">
        <v>1.48</v>
      </c>
      <c r="X22" t="n">
        <v>0.49</v>
      </c>
      <c r="Y22" t="n">
        <v>1</v>
      </c>
      <c r="Z22" t="n">
        <v>10</v>
      </c>
      <c r="AA22" t="n">
        <v>155.9521228046534</v>
      </c>
      <c r="AB22" t="n">
        <v>213.3805745433145</v>
      </c>
      <c r="AC22" t="n">
        <v>193.0158319904789</v>
      </c>
      <c r="AD22" t="n">
        <v>155952.1228046534</v>
      </c>
      <c r="AE22" t="n">
        <v>213380.5745433145</v>
      </c>
      <c r="AF22" t="n">
        <v>6.785277718976999e-06</v>
      </c>
      <c r="AG22" t="n">
        <v>4.340277777777778</v>
      </c>
      <c r="AH22" t="n">
        <v>193015.8319904789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6.6652</v>
      </c>
      <c r="E23" t="n">
        <v>15</v>
      </c>
      <c r="F23" t="n">
        <v>12.02</v>
      </c>
      <c r="G23" t="n">
        <v>40.07</v>
      </c>
      <c r="H23" t="n">
        <v>0.63</v>
      </c>
      <c r="I23" t="n">
        <v>18</v>
      </c>
      <c r="J23" t="n">
        <v>175.55</v>
      </c>
      <c r="K23" t="n">
        <v>51.39</v>
      </c>
      <c r="L23" t="n">
        <v>6.25</v>
      </c>
      <c r="M23" t="n">
        <v>16</v>
      </c>
      <c r="N23" t="n">
        <v>32.91</v>
      </c>
      <c r="O23" t="n">
        <v>21885.6</v>
      </c>
      <c r="P23" t="n">
        <v>141.65</v>
      </c>
      <c r="Q23" t="n">
        <v>460.72</v>
      </c>
      <c r="R23" t="n">
        <v>56.33</v>
      </c>
      <c r="S23" t="n">
        <v>32.19</v>
      </c>
      <c r="T23" t="n">
        <v>8115.08</v>
      </c>
      <c r="U23" t="n">
        <v>0.57</v>
      </c>
      <c r="V23" t="n">
        <v>0.74</v>
      </c>
      <c r="W23" t="n">
        <v>1.48</v>
      </c>
      <c r="X23" t="n">
        <v>0.49</v>
      </c>
      <c r="Y23" t="n">
        <v>1</v>
      </c>
      <c r="Z23" t="n">
        <v>10</v>
      </c>
      <c r="AA23" t="n">
        <v>155.7343965622017</v>
      </c>
      <c r="AB23" t="n">
        <v>213.0826718929883</v>
      </c>
      <c r="AC23" t="n">
        <v>192.7463607509908</v>
      </c>
      <c r="AD23" t="n">
        <v>155734.3965622017</v>
      </c>
      <c r="AE23" t="n">
        <v>213082.6718929884</v>
      </c>
      <c r="AF23" t="n">
        <v>6.785277718976999e-06</v>
      </c>
      <c r="AG23" t="n">
        <v>4.340277777777778</v>
      </c>
      <c r="AH23" t="n">
        <v>192746.3607509908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6.6998</v>
      </c>
      <c r="E24" t="n">
        <v>14.93</v>
      </c>
      <c r="F24" t="n">
        <v>11.98</v>
      </c>
      <c r="G24" t="n">
        <v>42.27</v>
      </c>
      <c r="H24" t="n">
        <v>0.66</v>
      </c>
      <c r="I24" t="n">
        <v>17</v>
      </c>
      <c r="J24" t="n">
        <v>175.92</v>
      </c>
      <c r="K24" t="n">
        <v>51.39</v>
      </c>
      <c r="L24" t="n">
        <v>6.5</v>
      </c>
      <c r="M24" t="n">
        <v>15</v>
      </c>
      <c r="N24" t="n">
        <v>33.03</v>
      </c>
      <c r="O24" t="n">
        <v>21931.08</v>
      </c>
      <c r="P24" t="n">
        <v>140.75</v>
      </c>
      <c r="Q24" t="n">
        <v>460.69</v>
      </c>
      <c r="R24" t="n">
        <v>54.78</v>
      </c>
      <c r="S24" t="n">
        <v>32.19</v>
      </c>
      <c r="T24" t="n">
        <v>7345.15</v>
      </c>
      <c r="U24" t="n">
        <v>0.59</v>
      </c>
      <c r="V24" t="n">
        <v>0.75</v>
      </c>
      <c r="W24" t="n">
        <v>1.48</v>
      </c>
      <c r="X24" t="n">
        <v>0.44</v>
      </c>
      <c r="Y24" t="n">
        <v>1</v>
      </c>
      <c r="Z24" t="n">
        <v>10</v>
      </c>
      <c r="AA24" t="n">
        <v>154.97971465502</v>
      </c>
      <c r="AB24" t="n">
        <v>212.0500828133668</v>
      </c>
      <c r="AC24" t="n">
        <v>191.8123205238801</v>
      </c>
      <c r="AD24" t="n">
        <v>154979.71465502</v>
      </c>
      <c r="AE24" t="n">
        <v>212050.0828133668</v>
      </c>
      <c r="AF24" t="n">
        <v>6.820501059473398e-06</v>
      </c>
      <c r="AG24" t="n">
        <v>4.320023148148148</v>
      </c>
      <c r="AH24" t="n">
        <v>191812.3205238801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6.7192</v>
      </c>
      <c r="E25" t="n">
        <v>14.88</v>
      </c>
      <c r="F25" t="n">
        <v>11.97</v>
      </c>
      <c r="G25" t="n">
        <v>44.88</v>
      </c>
      <c r="H25" t="n">
        <v>0.68</v>
      </c>
      <c r="I25" t="n">
        <v>16</v>
      </c>
      <c r="J25" t="n">
        <v>176.29</v>
      </c>
      <c r="K25" t="n">
        <v>51.39</v>
      </c>
      <c r="L25" t="n">
        <v>6.75</v>
      </c>
      <c r="M25" t="n">
        <v>14</v>
      </c>
      <c r="N25" t="n">
        <v>33.15</v>
      </c>
      <c r="O25" t="n">
        <v>21976.61</v>
      </c>
      <c r="P25" t="n">
        <v>139.9</v>
      </c>
      <c r="Q25" t="n">
        <v>460.69</v>
      </c>
      <c r="R25" t="n">
        <v>54.63</v>
      </c>
      <c r="S25" t="n">
        <v>32.19</v>
      </c>
      <c r="T25" t="n">
        <v>7276.17</v>
      </c>
      <c r="U25" t="n">
        <v>0.59</v>
      </c>
      <c r="V25" t="n">
        <v>0.75</v>
      </c>
      <c r="W25" t="n">
        <v>1.47</v>
      </c>
      <c r="X25" t="n">
        <v>0.43</v>
      </c>
      <c r="Y25" t="n">
        <v>1</v>
      </c>
      <c r="Z25" t="n">
        <v>10</v>
      </c>
      <c r="AA25" t="n">
        <v>154.4555343775684</v>
      </c>
      <c r="AB25" t="n">
        <v>211.3328762325562</v>
      </c>
      <c r="AC25" t="n">
        <v>191.1635631325361</v>
      </c>
      <c r="AD25" t="n">
        <v>154455.5343775684</v>
      </c>
      <c r="AE25" t="n">
        <v>211332.8762325562</v>
      </c>
      <c r="AF25" t="n">
        <v>6.840250562526293e-06</v>
      </c>
      <c r="AG25" t="n">
        <v>4.305555555555556</v>
      </c>
      <c r="AH25" t="n">
        <v>191163.5631325361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6.7226</v>
      </c>
      <c r="E26" t="n">
        <v>14.88</v>
      </c>
      <c r="F26" t="n">
        <v>11.96</v>
      </c>
      <c r="G26" t="n">
        <v>44.85</v>
      </c>
      <c r="H26" t="n">
        <v>0.7</v>
      </c>
      <c r="I26" t="n">
        <v>16</v>
      </c>
      <c r="J26" t="n">
        <v>176.66</v>
      </c>
      <c r="K26" t="n">
        <v>51.39</v>
      </c>
      <c r="L26" t="n">
        <v>7</v>
      </c>
      <c r="M26" t="n">
        <v>14</v>
      </c>
      <c r="N26" t="n">
        <v>33.27</v>
      </c>
      <c r="O26" t="n">
        <v>22022.17</v>
      </c>
      <c r="P26" t="n">
        <v>139.57</v>
      </c>
      <c r="Q26" t="n">
        <v>460.7</v>
      </c>
      <c r="R26" t="n">
        <v>54.47</v>
      </c>
      <c r="S26" t="n">
        <v>32.19</v>
      </c>
      <c r="T26" t="n">
        <v>7195.96</v>
      </c>
      <c r="U26" t="n">
        <v>0.59</v>
      </c>
      <c r="V26" t="n">
        <v>0.75</v>
      </c>
      <c r="W26" t="n">
        <v>1.47</v>
      </c>
      <c r="X26" t="n">
        <v>0.43</v>
      </c>
      <c r="Y26" t="n">
        <v>1</v>
      </c>
      <c r="Z26" t="n">
        <v>10</v>
      </c>
      <c r="AA26" t="n">
        <v>154.2856579003505</v>
      </c>
      <c r="AB26" t="n">
        <v>211.1004437420054</v>
      </c>
      <c r="AC26" t="n">
        <v>190.9533136726624</v>
      </c>
      <c r="AD26" t="n">
        <v>154285.6579003505</v>
      </c>
      <c r="AE26" t="n">
        <v>211100.4437420054</v>
      </c>
      <c r="AF26" t="n">
        <v>6.843711815638656e-06</v>
      </c>
      <c r="AG26" t="n">
        <v>4.305555555555556</v>
      </c>
      <c r="AH26" t="n">
        <v>190953.3136726624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6.7479</v>
      </c>
      <c r="E27" t="n">
        <v>14.82</v>
      </c>
      <c r="F27" t="n">
        <v>11.94</v>
      </c>
      <c r="G27" t="n">
        <v>47.75</v>
      </c>
      <c r="H27" t="n">
        <v>0.73</v>
      </c>
      <c r="I27" t="n">
        <v>15</v>
      </c>
      <c r="J27" t="n">
        <v>177.03</v>
      </c>
      <c r="K27" t="n">
        <v>51.39</v>
      </c>
      <c r="L27" t="n">
        <v>7.25</v>
      </c>
      <c r="M27" t="n">
        <v>13</v>
      </c>
      <c r="N27" t="n">
        <v>33.39</v>
      </c>
      <c r="O27" t="n">
        <v>22067.77</v>
      </c>
      <c r="P27" t="n">
        <v>138.61</v>
      </c>
      <c r="Q27" t="n">
        <v>460.7</v>
      </c>
      <c r="R27" t="n">
        <v>53.64</v>
      </c>
      <c r="S27" t="n">
        <v>32.19</v>
      </c>
      <c r="T27" t="n">
        <v>6784.99</v>
      </c>
      <c r="U27" t="n">
        <v>0.6</v>
      </c>
      <c r="V27" t="n">
        <v>0.75</v>
      </c>
      <c r="W27" t="n">
        <v>1.47</v>
      </c>
      <c r="X27" t="n">
        <v>0.4</v>
      </c>
      <c r="Y27" t="n">
        <v>1</v>
      </c>
      <c r="Z27" t="n">
        <v>10</v>
      </c>
      <c r="AA27" t="n">
        <v>153.6497127171441</v>
      </c>
      <c r="AB27" t="n">
        <v>210.2303154864216</v>
      </c>
      <c r="AC27" t="n">
        <v>190.1662292365585</v>
      </c>
      <c r="AD27" t="n">
        <v>153649.7127171441</v>
      </c>
      <c r="AE27" t="n">
        <v>210230.3154864216</v>
      </c>
      <c r="AF27" t="n">
        <v>6.869467610857122e-06</v>
      </c>
      <c r="AG27" t="n">
        <v>4.288194444444445</v>
      </c>
      <c r="AH27" t="n">
        <v>190166.2292365585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6.7502</v>
      </c>
      <c r="E28" t="n">
        <v>14.81</v>
      </c>
      <c r="F28" t="n">
        <v>11.93</v>
      </c>
      <c r="G28" t="n">
        <v>47.73</v>
      </c>
      <c r="H28" t="n">
        <v>0.75</v>
      </c>
      <c r="I28" t="n">
        <v>15</v>
      </c>
      <c r="J28" t="n">
        <v>177.4</v>
      </c>
      <c r="K28" t="n">
        <v>51.39</v>
      </c>
      <c r="L28" t="n">
        <v>7.5</v>
      </c>
      <c r="M28" t="n">
        <v>13</v>
      </c>
      <c r="N28" t="n">
        <v>33.51</v>
      </c>
      <c r="O28" t="n">
        <v>22113.42</v>
      </c>
      <c r="P28" t="n">
        <v>138.13</v>
      </c>
      <c r="Q28" t="n">
        <v>460.69</v>
      </c>
      <c r="R28" t="n">
        <v>53.47</v>
      </c>
      <c r="S28" t="n">
        <v>32.19</v>
      </c>
      <c r="T28" t="n">
        <v>6703.88</v>
      </c>
      <c r="U28" t="n">
        <v>0.6</v>
      </c>
      <c r="V28" t="n">
        <v>0.75</v>
      </c>
      <c r="W28" t="n">
        <v>1.47</v>
      </c>
      <c r="X28" t="n">
        <v>0.4</v>
      </c>
      <c r="Y28" t="n">
        <v>1</v>
      </c>
      <c r="Z28" t="n">
        <v>10</v>
      </c>
      <c r="AA28" t="n">
        <v>153.4383868166071</v>
      </c>
      <c r="AB28" t="n">
        <v>209.9411700662663</v>
      </c>
      <c r="AC28" t="n">
        <v>189.9046794494846</v>
      </c>
      <c r="AD28" t="n">
        <v>153438.3868166071</v>
      </c>
      <c r="AE28" t="n">
        <v>209941.1700662663</v>
      </c>
      <c r="AF28" t="n">
        <v>6.871809046786075e-06</v>
      </c>
      <c r="AG28" t="n">
        <v>4.285300925925926</v>
      </c>
      <c r="AH28" t="n">
        <v>189904.6794494846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6.78</v>
      </c>
      <c r="E29" t="n">
        <v>14.75</v>
      </c>
      <c r="F29" t="n">
        <v>11.9</v>
      </c>
      <c r="G29" t="n">
        <v>51.01</v>
      </c>
      <c r="H29" t="n">
        <v>0.77</v>
      </c>
      <c r="I29" t="n">
        <v>14</v>
      </c>
      <c r="J29" t="n">
        <v>177.77</v>
      </c>
      <c r="K29" t="n">
        <v>51.39</v>
      </c>
      <c r="L29" t="n">
        <v>7.75</v>
      </c>
      <c r="M29" t="n">
        <v>12</v>
      </c>
      <c r="N29" t="n">
        <v>33.63</v>
      </c>
      <c r="O29" t="n">
        <v>22159.1</v>
      </c>
      <c r="P29" t="n">
        <v>137.79</v>
      </c>
      <c r="Q29" t="n">
        <v>460.69</v>
      </c>
      <c r="R29" t="n">
        <v>52.38</v>
      </c>
      <c r="S29" t="n">
        <v>32.19</v>
      </c>
      <c r="T29" t="n">
        <v>6161.58</v>
      </c>
      <c r="U29" t="n">
        <v>0.61</v>
      </c>
      <c r="V29" t="n">
        <v>0.75</v>
      </c>
      <c r="W29" t="n">
        <v>1.47</v>
      </c>
      <c r="X29" t="n">
        <v>0.37</v>
      </c>
      <c r="Y29" t="n">
        <v>1</v>
      </c>
      <c r="Z29" t="n">
        <v>10</v>
      </c>
      <c r="AA29" t="n">
        <v>152.9684693379055</v>
      </c>
      <c r="AB29" t="n">
        <v>209.298208240611</v>
      </c>
      <c r="AC29" t="n">
        <v>189.323080998067</v>
      </c>
      <c r="AD29" t="n">
        <v>152968.4693379055</v>
      </c>
      <c r="AE29" t="n">
        <v>209298.208240611</v>
      </c>
      <c r="AF29" t="n">
        <v>6.902145912300314e-06</v>
      </c>
      <c r="AG29" t="n">
        <v>4.267939814814815</v>
      </c>
      <c r="AH29" t="n">
        <v>189323.080998067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6.7774</v>
      </c>
      <c r="E30" t="n">
        <v>14.76</v>
      </c>
      <c r="F30" t="n">
        <v>11.91</v>
      </c>
      <c r="G30" t="n">
        <v>51.03</v>
      </c>
      <c r="H30" t="n">
        <v>0.8</v>
      </c>
      <c r="I30" t="n">
        <v>14</v>
      </c>
      <c r="J30" t="n">
        <v>178.14</v>
      </c>
      <c r="K30" t="n">
        <v>51.39</v>
      </c>
      <c r="L30" t="n">
        <v>8</v>
      </c>
      <c r="M30" t="n">
        <v>12</v>
      </c>
      <c r="N30" t="n">
        <v>33.75</v>
      </c>
      <c r="O30" t="n">
        <v>22204.83</v>
      </c>
      <c r="P30" t="n">
        <v>136.79</v>
      </c>
      <c r="Q30" t="n">
        <v>460.69</v>
      </c>
      <c r="R30" t="n">
        <v>52.76</v>
      </c>
      <c r="S30" t="n">
        <v>32.19</v>
      </c>
      <c r="T30" t="n">
        <v>6350.64</v>
      </c>
      <c r="U30" t="n">
        <v>0.61</v>
      </c>
      <c r="V30" t="n">
        <v>0.75</v>
      </c>
      <c r="W30" t="n">
        <v>1.47</v>
      </c>
      <c r="X30" t="n">
        <v>0.37</v>
      </c>
      <c r="Y30" t="n">
        <v>1</v>
      </c>
      <c r="Z30" t="n">
        <v>10</v>
      </c>
      <c r="AA30" t="n">
        <v>152.6535599840533</v>
      </c>
      <c r="AB30" t="n">
        <v>208.8673353698505</v>
      </c>
      <c r="AC30" t="n">
        <v>188.9333300293579</v>
      </c>
      <c r="AD30" t="n">
        <v>152653.5599840533</v>
      </c>
      <c r="AE30" t="n">
        <v>208867.3353698505</v>
      </c>
      <c r="AF30" t="n">
        <v>6.899499071684978e-06</v>
      </c>
      <c r="AG30" t="n">
        <v>4.270833333333333</v>
      </c>
      <c r="AH30" t="n">
        <v>188933.3300293579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6.7962</v>
      </c>
      <c r="E31" t="n">
        <v>14.71</v>
      </c>
      <c r="F31" t="n">
        <v>11.9</v>
      </c>
      <c r="G31" t="n">
        <v>54.93</v>
      </c>
      <c r="H31" t="n">
        <v>0.82</v>
      </c>
      <c r="I31" t="n">
        <v>13</v>
      </c>
      <c r="J31" t="n">
        <v>178.51</v>
      </c>
      <c r="K31" t="n">
        <v>51.39</v>
      </c>
      <c r="L31" t="n">
        <v>8.25</v>
      </c>
      <c r="M31" t="n">
        <v>11</v>
      </c>
      <c r="N31" t="n">
        <v>33.87</v>
      </c>
      <c r="O31" t="n">
        <v>22250.6</v>
      </c>
      <c r="P31" t="n">
        <v>136.62</v>
      </c>
      <c r="Q31" t="n">
        <v>460.75</v>
      </c>
      <c r="R31" t="n">
        <v>52.36</v>
      </c>
      <c r="S31" t="n">
        <v>32.19</v>
      </c>
      <c r="T31" t="n">
        <v>6158.38</v>
      </c>
      <c r="U31" t="n">
        <v>0.61</v>
      </c>
      <c r="V31" t="n">
        <v>0.75</v>
      </c>
      <c r="W31" t="n">
        <v>1.47</v>
      </c>
      <c r="X31" t="n">
        <v>0.37</v>
      </c>
      <c r="Y31" t="n">
        <v>1</v>
      </c>
      <c r="Z31" t="n">
        <v>10</v>
      </c>
      <c r="AA31" t="n">
        <v>152.3899365171607</v>
      </c>
      <c r="AB31" t="n">
        <v>208.5066341122016</v>
      </c>
      <c r="AC31" t="n">
        <v>188.6070535934915</v>
      </c>
      <c r="AD31" t="n">
        <v>152389.9365171607</v>
      </c>
      <c r="AE31" t="n">
        <v>208506.6341122016</v>
      </c>
      <c r="AF31" t="n">
        <v>6.918637765365102e-06</v>
      </c>
      <c r="AG31" t="n">
        <v>4.256365740740741</v>
      </c>
      <c r="AH31" t="n">
        <v>188607.0535934915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6.8065</v>
      </c>
      <c r="E32" t="n">
        <v>14.69</v>
      </c>
      <c r="F32" t="n">
        <v>11.88</v>
      </c>
      <c r="G32" t="n">
        <v>54.83</v>
      </c>
      <c r="H32" t="n">
        <v>0.84</v>
      </c>
      <c r="I32" t="n">
        <v>13</v>
      </c>
      <c r="J32" t="n">
        <v>178.88</v>
      </c>
      <c r="K32" t="n">
        <v>51.39</v>
      </c>
      <c r="L32" t="n">
        <v>8.5</v>
      </c>
      <c r="M32" t="n">
        <v>11</v>
      </c>
      <c r="N32" t="n">
        <v>33.99</v>
      </c>
      <c r="O32" t="n">
        <v>22296.41</v>
      </c>
      <c r="P32" t="n">
        <v>136.2</v>
      </c>
      <c r="Q32" t="n">
        <v>460.69</v>
      </c>
      <c r="R32" t="n">
        <v>51.69</v>
      </c>
      <c r="S32" t="n">
        <v>32.19</v>
      </c>
      <c r="T32" t="n">
        <v>5820.29</v>
      </c>
      <c r="U32" t="n">
        <v>0.62</v>
      </c>
      <c r="V32" t="n">
        <v>0.75</v>
      </c>
      <c r="W32" t="n">
        <v>1.47</v>
      </c>
      <c r="X32" t="n">
        <v>0.35</v>
      </c>
      <c r="Y32" t="n">
        <v>1</v>
      </c>
      <c r="Z32" t="n">
        <v>10</v>
      </c>
      <c r="AA32" t="n">
        <v>152.107035689733</v>
      </c>
      <c r="AB32" t="n">
        <v>208.1195567194116</v>
      </c>
      <c r="AC32" t="n">
        <v>188.2569183238027</v>
      </c>
      <c r="AD32" t="n">
        <v>152107.035689733</v>
      </c>
      <c r="AE32" t="n">
        <v>208119.5567194116</v>
      </c>
      <c r="AF32" t="n">
        <v>6.92912332626432e-06</v>
      </c>
      <c r="AG32" t="n">
        <v>4.250578703703703</v>
      </c>
      <c r="AH32" t="n">
        <v>188256.9183238027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6.8412</v>
      </c>
      <c r="E33" t="n">
        <v>14.62</v>
      </c>
      <c r="F33" t="n">
        <v>11.84</v>
      </c>
      <c r="G33" t="n">
        <v>59.19</v>
      </c>
      <c r="H33" t="n">
        <v>0.87</v>
      </c>
      <c r="I33" t="n">
        <v>12</v>
      </c>
      <c r="J33" t="n">
        <v>179.26</v>
      </c>
      <c r="K33" t="n">
        <v>51.39</v>
      </c>
      <c r="L33" t="n">
        <v>8.75</v>
      </c>
      <c r="M33" t="n">
        <v>10</v>
      </c>
      <c r="N33" t="n">
        <v>34.11</v>
      </c>
      <c r="O33" t="n">
        <v>22342.26</v>
      </c>
      <c r="P33" t="n">
        <v>134.19</v>
      </c>
      <c r="Q33" t="n">
        <v>460.73</v>
      </c>
      <c r="R33" t="n">
        <v>50.42</v>
      </c>
      <c r="S33" t="n">
        <v>32.19</v>
      </c>
      <c r="T33" t="n">
        <v>5191.4</v>
      </c>
      <c r="U33" t="n">
        <v>0.64</v>
      </c>
      <c r="V33" t="n">
        <v>0.75</v>
      </c>
      <c r="W33" t="n">
        <v>1.46</v>
      </c>
      <c r="X33" t="n">
        <v>0.3</v>
      </c>
      <c r="Y33" t="n">
        <v>1</v>
      </c>
      <c r="Z33" t="n">
        <v>10</v>
      </c>
      <c r="AA33" t="n">
        <v>150.992885090435</v>
      </c>
      <c r="AB33" t="n">
        <v>206.5951267165974</v>
      </c>
      <c r="AC33" t="n">
        <v>186.8779777809057</v>
      </c>
      <c r="AD33" t="n">
        <v>150992.885090435</v>
      </c>
      <c r="AE33" t="n">
        <v>206595.1267165974</v>
      </c>
      <c r="AF33" t="n">
        <v>6.964448468322847e-06</v>
      </c>
      <c r="AG33" t="n">
        <v>4.230324074074074</v>
      </c>
      <c r="AH33" t="n">
        <v>186877.9777809057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6.8396</v>
      </c>
      <c r="E34" t="n">
        <v>14.62</v>
      </c>
      <c r="F34" t="n">
        <v>11.84</v>
      </c>
      <c r="G34" t="n">
        <v>59.21</v>
      </c>
      <c r="H34" t="n">
        <v>0.89</v>
      </c>
      <c r="I34" t="n">
        <v>12</v>
      </c>
      <c r="J34" t="n">
        <v>179.63</v>
      </c>
      <c r="K34" t="n">
        <v>51.39</v>
      </c>
      <c r="L34" t="n">
        <v>9</v>
      </c>
      <c r="M34" t="n">
        <v>10</v>
      </c>
      <c r="N34" t="n">
        <v>34.24</v>
      </c>
      <c r="O34" t="n">
        <v>22388.15</v>
      </c>
      <c r="P34" t="n">
        <v>134.24</v>
      </c>
      <c r="Q34" t="n">
        <v>460.69</v>
      </c>
      <c r="R34" t="n">
        <v>50.6</v>
      </c>
      <c r="S34" t="n">
        <v>32.19</v>
      </c>
      <c r="T34" t="n">
        <v>5281.24</v>
      </c>
      <c r="U34" t="n">
        <v>0.64</v>
      </c>
      <c r="V34" t="n">
        <v>0.75</v>
      </c>
      <c r="W34" t="n">
        <v>1.46</v>
      </c>
      <c r="X34" t="n">
        <v>0.31</v>
      </c>
      <c r="Y34" t="n">
        <v>1</v>
      </c>
      <c r="Z34" t="n">
        <v>10</v>
      </c>
      <c r="AA34" t="n">
        <v>151.0260173798012</v>
      </c>
      <c r="AB34" t="n">
        <v>206.6404597766017</v>
      </c>
      <c r="AC34" t="n">
        <v>186.9189843172885</v>
      </c>
      <c r="AD34" t="n">
        <v>151026.0173798012</v>
      </c>
      <c r="AE34" t="n">
        <v>206640.4597766017</v>
      </c>
      <c r="AF34" t="n">
        <v>6.962819643328795e-06</v>
      </c>
      <c r="AG34" t="n">
        <v>4.230324074074074</v>
      </c>
      <c r="AH34" t="n">
        <v>186918.9843172885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6.8377</v>
      </c>
      <c r="E35" t="n">
        <v>14.62</v>
      </c>
      <c r="F35" t="n">
        <v>11.85</v>
      </c>
      <c r="G35" t="n">
        <v>59.23</v>
      </c>
      <c r="H35" t="n">
        <v>0.91</v>
      </c>
      <c r="I35" t="n">
        <v>12</v>
      </c>
      <c r="J35" t="n">
        <v>180</v>
      </c>
      <c r="K35" t="n">
        <v>51.39</v>
      </c>
      <c r="L35" t="n">
        <v>9.25</v>
      </c>
      <c r="M35" t="n">
        <v>10</v>
      </c>
      <c r="N35" t="n">
        <v>34.36</v>
      </c>
      <c r="O35" t="n">
        <v>22434.08</v>
      </c>
      <c r="P35" t="n">
        <v>133.63</v>
      </c>
      <c r="Q35" t="n">
        <v>460.7</v>
      </c>
      <c r="R35" t="n">
        <v>50.6</v>
      </c>
      <c r="S35" t="n">
        <v>32.19</v>
      </c>
      <c r="T35" t="n">
        <v>5283.3</v>
      </c>
      <c r="U35" t="n">
        <v>0.64</v>
      </c>
      <c r="V35" t="n">
        <v>0.75</v>
      </c>
      <c r="W35" t="n">
        <v>1.47</v>
      </c>
      <c r="X35" t="n">
        <v>0.31</v>
      </c>
      <c r="Y35" t="n">
        <v>1</v>
      </c>
      <c r="Z35" t="n">
        <v>10</v>
      </c>
      <c r="AA35" t="n">
        <v>150.8443331802188</v>
      </c>
      <c r="AB35" t="n">
        <v>206.391871439392</v>
      </c>
      <c r="AC35" t="n">
        <v>186.6941209020862</v>
      </c>
      <c r="AD35" t="n">
        <v>150844.3331802188</v>
      </c>
      <c r="AE35" t="n">
        <v>206391.871439392</v>
      </c>
      <c r="AF35" t="n">
        <v>6.960885413648356e-06</v>
      </c>
      <c r="AG35" t="n">
        <v>4.230324074074074</v>
      </c>
      <c r="AH35" t="n">
        <v>186694.1209020861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6.8676</v>
      </c>
      <c r="E36" t="n">
        <v>14.56</v>
      </c>
      <c r="F36" t="n">
        <v>11.82</v>
      </c>
      <c r="G36" t="n">
        <v>64.45</v>
      </c>
      <c r="H36" t="n">
        <v>0.93</v>
      </c>
      <c r="I36" t="n">
        <v>11</v>
      </c>
      <c r="J36" t="n">
        <v>180.37</v>
      </c>
      <c r="K36" t="n">
        <v>51.39</v>
      </c>
      <c r="L36" t="n">
        <v>9.5</v>
      </c>
      <c r="M36" t="n">
        <v>9</v>
      </c>
      <c r="N36" t="n">
        <v>34.48</v>
      </c>
      <c r="O36" t="n">
        <v>22480.05</v>
      </c>
      <c r="P36" t="n">
        <v>132.22</v>
      </c>
      <c r="Q36" t="n">
        <v>460.69</v>
      </c>
      <c r="R36" t="n">
        <v>49.65</v>
      </c>
      <c r="S36" t="n">
        <v>32.19</v>
      </c>
      <c r="T36" t="n">
        <v>4810.22</v>
      </c>
      <c r="U36" t="n">
        <v>0.65</v>
      </c>
      <c r="V36" t="n">
        <v>0.76</v>
      </c>
      <c r="W36" t="n">
        <v>1.47</v>
      </c>
      <c r="X36" t="n">
        <v>0.28</v>
      </c>
      <c r="Y36" t="n">
        <v>1</v>
      </c>
      <c r="Z36" t="n">
        <v>10</v>
      </c>
      <c r="AA36" t="n">
        <v>150.0138710928417</v>
      </c>
      <c r="AB36" t="n">
        <v>205.2555965740416</v>
      </c>
      <c r="AC36" t="n">
        <v>185.6662905151126</v>
      </c>
      <c r="AD36" t="n">
        <v>150013.8710928417</v>
      </c>
      <c r="AE36" t="n">
        <v>205255.5965740416</v>
      </c>
      <c r="AF36" t="n">
        <v>6.991324080724725e-06</v>
      </c>
      <c r="AG36" t="n">
        <v>4.212962962962963</v>
      </c>
      <c r="AH36" t="n">
        <v>185666.2905151126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6.87</v>
      </c>
      <c r="E37" t="n">
        <v>14.56</v>
      </c>
      <c r="F37" t="n">
        <v>11.81</v>
      </c>
      <c r="G37" t="n">
        <v>64.42</v>
      </c>
      <c r="H37" t="n">
        <v>0.96</v>
      </c>
      <c r="I37" t="n">
        <v>11</v>
      </c>
      <c r="J37" t="n">
        <v>180.75</v>
      </c>
      <c r="K37" t="n">
        <v>51.39</v>
      </c>
      <c r="L37" t="n">
        <v>9.75</v>
      </c>
      <c r="M37" t="n">
        <v>9</v>
      </c>
      <c r="N37" t="n">
        <v>34.6</v>
      </c>
      <c r="O37" t="n">
        <v>22526.07</v>
      </c>
      <c r="P37" t="n">
        <v>131.84</v>
      </c>
      <c r="Q37" t="n">
        <v>460.69</v>
      </c>
      <c r="R37" t="n">
        <v>49.55</v>
      </c>
      <c r="S37" t="n">
        <v>32.19</v>
      </c>
      <c r="T37" t="n">
        <v>4760.06</v>
      </c>
      <c r="U37" t="n">
        <v>0.65</v>
      </c>
      <c r="V37" t="n">
        <v>0.76</v>
      </c>
      <c r="W37" t="n">
        <v>1.46</v>
      </c>
      <c r="X37" t="n">
        <v>0.28</v>
      </c>
      <c r="Y37" t="n">
        <v>1</v>
      </c>
      <c r="Z37" t="n">
        <v>10</v>
      </c>
      <c r="AA37" t="n">
        <v>149.8417063357703</v>
      </c>
      <c r="AB37" t="n">
        <v>205.0200331580436</v>
      </c>
      <c r="AC37" t="n">
        <v>185.4532089409221</v>
      </c>
      <c r="AD37" t="n">
        <v>149841.7063357703</v>
      </c>
      <c r="AE37" t="n">
        <v>205020.0331580436</v>
      </c>
      <c r="AF37" t="n">
        <v>6.993767318215805e-06</v>
      </c>
      <c r="AG37" t="n">
        <v>4.212962962962963</v>
      </c>
      <c r="AH37" t="n">
        <v>185453.2089409221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6.8706</v>
      </c>
      <c r="E38" t="n">
        <v>14.55</v>
      </c>
      <c r="F38" t="n">
        <v>11.81</v>
      </c>
      <c r="G38" t="n">
        <v>64.42</v>
      </c>
      <c r="H38" t="n">
        <v>0.98</v>
      </c>
      <c r="I38" t="n">
        <v>11</v>
      </c>
      <c r="J38" t="n">
        <v>181.12</v>
      </c>
      <c r="K38" t="n">
        <v>51.39</v>
      </c>
      <c r="L38" t="n">
        <v>10</v>
      </c>
      <c r="M38" t="n">
        <v>9</v>
      </c>
      <c r="N38" t="n">
        <v>34.73</v>
      </c>
      <c r="O38" t="n">
        <v>22572.13</v>
      </c>
      <c r="P38" t="n">
        <v>132.05</v>
      </c>
      <c r="Q38" t="n">
        <v>460.69</v>
      </c>
      <c r="R38" t="n">
        <v>49.4</v>
      </c>
      <c r="S38" t="n">
        <v>32.19</v>
      </c>
      <c r="T38" t="n">
        <v>4685.1</v>
      </c>
      <c r="U38" t="n">
        <v>0.65</v>
      </c>
      <c r="V38" t="n">
        <v>0.76</v>
      </c>
      <c r="W38" t="n">
        <v>1.47</v>
      </c>
      <c r="X38" t="n">
        <v>0.28</v>
      </c>
      <c r="Y38" t="n">
        <v>1</v>
      </c>
      <c r="Z38" t="n">
        <v>10</v>
      </c>
      <c r="AA38" t="n">
        <v>149.9099648783303</v>
      </c>
      <c r="AB38" t="n">
        <v>205.1134275073286</v>
      </c>
      <c r="AC38" t="n">
        <v>185.537689864591</v>
      </c>
      <c r="AD38" t="n">
        <v>149909.9648783303</v>
      </c>
      <c r="AE38" t="n">
        <v>205113.4275073286</v>
      </c>
      <c r="AF38" t="n">
        <v>6.994378127588575e-06</v>
      </c>
      <c r="AG38" t="n">
        <v>4.210069444444445</v>
      </c>
      <c r="AH38" t="n">
        <v>185537.6898645911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6.8679</v>
      </c>
      <c r="E39" t="n">
        <v>14.56</v>
      </c>
      <c r="F39" t="n">
        <v>11.82</v>
      </c>
      <c r="G39" t="n">
        <v>64.45</v>
      </c>
      <c r="H39" t="n">
        <v>1</v>
      </c>
      <c r="I39" t="n">
        <v>11</v>
      </c>
      <c r="J39" t="n">
        <v>181.49</v>
      </c>
      <c r="K39" t="n">
        <v>51.39</v>
      </c>
      <c r="L39" t="n">
        <v>10.25</v>
      </c>
      <c r="M39" t="n">
        <v>9</v>
      </c>
      <c r="N39" t="n">
        <v>34.85</v>
      </c>
      <c r="O39" t="n">
        <v>22618.23</v>
      </c>
      <c r="P39" t="n">
        <v>131.02</v>
      </c>
      <c r="Q39" t="n">
        <v>460.69</v>
      </c>
      <c r="R39" t="n">
        <v>49.7</v>
      </c>
      <c r="S39" t="n">
        <v>32.19</v>
      </c>
      <c r="T39" t="n">
        <v>4835.8</v>
      </c>
      <c r="U39" t="n">
        <v>0.65</v>
      </c>
      <c r="V39" t="n">
        <v>0.76</v>
      </c>
      <c r="W39" t="n">
        <v>1.46</v>
      </c>
      <c r="X39" t="n">
        <v>0.28</v>
      </c>
      <c r="Y39" t="n">
        <v>1</v>
      </c>
      <c r="Z39" t="n">
        <v>10</v>
      </c>
      <c r="AA39" t="n">
        <v>149.5884282286464</v>
      </c>
      <c r="AB39" t="n">
        <v>204.6734868780354</v>
      </c>
      <c r="AC39" t="n">
        <v>185.139736551497</v>
      </c>
      <c r="AD39" t="n">
        <v>149588.4282286464</v>
      </c>
      <c r="AE39" t="n">
        <v>204673.4868780354</v>
      </c>
      <c r="AF39" t="n">
        <v>6.99162948541111e-06</v>
      </c>
      <c r="AG39" t="n">
        <v>4.212962962962963</v>
      </c>
      <c r="AH39" t="n">
        <v>185139.736551497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6.9009</v>
      </c>
      <c r="E40" t="n">
        <v>14.49</v>
      </c>
      <c r="F40" t="n">
        <v>11.78</v>
      </c>
      <c r="G40" t="n">
        <v>70.68000000000001</v>
      </c>
      <c r="H40" t="n">
        <v>1.02</v>
      </c>
      <c r="I40" t="n">
        <v>10</v>
      </c>
      <c r="J40" t="n">
        <v>181.87</v>
      </c>
      <c r="K40" t="n">
        <v>51.39</v>
      </c>
      <c r="L40" t="n">
        <v>10.5</v>
      </c>
      <c r="M40" t="n">
        <v>8</v>
      </c>
      <c r="N40" t="n">
        <v>34.98</v>
      </c>
      <c r="O40" t="n">
        <v>22664.49</v>
      </c>
      <c r="P40" t="n">
        <v>129.89</v>
      </c>
      <c r="Q40" t="n">
        <v>460.69</v>
      </c>
      <c r="R40" t="n">
        <v>48.48</v>
      </c>
      <c r="S40" t="n">
        <v>32.19</v>
      </c>
      <c r="T40" t="n">
        <v>4232.79</v>
      </c>
      <c r="U40" t="n">
        <v>0.66</v>
      </c>
      <c r="V40" t="n">
        <v>0.76</v>
      </c>
      <c r="W40" t="n">
        <v>1.46</v>
      </c>
      <c r="X40" t="n">
        <v>0.25</v>
      </c>
      <c r="Y40" t="n">
        <v>1</v>
      </c>
      <c r="Z40" t="n">
        <v>10</v>
      </c>
      <c r="AA40" t="n">
        <v>148.8209306018759</v>
      </c>
      <c r="AB40" t="n">
        <v>203.623362765483</v>
      </c>
      <c r="AC40" t="n">
        <v>184.1898348103878</v>
      </c>
      <c r="AD40" t="n">
        <v>148820.9306018759</v>
      </c>
      <c r="AE40" t="n">
        <v>203623.362765483</v>
      </c>
      <c r="AF40" t="n">
        <v>7.025224000913457e-06</v>
      </c>
      <c r="AG40" t="n">
        <v>4.192708333333333</v>
      </c>
      <c r="AH40" t="n">
        <v>184189.8348103878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6.8944</v>
      </c>
      <c r="E41" t="n">
        <v>14.5</v>
      </c>
      <c r="F41" t="n">
        <v>11.79</v>
      </c>
      <c r="G41" t="n">
        <v>70.76000000000001</v>
      </c>
      <c r="H41" t="n">
        <v>1.05</v>
      </c>
      <c r="I41" t="n">
        <v>10</v>
      </c>
      <c r="J41" t="n">
        <v>182.24</v>
      </c>
      <c r="K41" t="n">
        <v>51.39</v>
      </c>
      <c r="L41" t="n">
        <v>10.75</v>
      </c>
      <c r="M41" t="n">
        <v>8</v>
      </c>
      <c r="N41" t="n">
        <v>35.1</v>
      </c>
      <c r="O41" t="n">
        <v>22710.68</v>
      </c>
      <c r="P41" t="n">
        <v>129.57</v>
      </c>
      <c r="Q41" t="n">
        <v>460.69</v>
      </c>
      <c r="R41" t="n">
        <v>48.97</v>
      </c>
      <c r="S41" t="n">
        <v>32.19</v>
      </c>
      <c r="T41" t="n">
        <v>4477.29</v>
      </c>
      <c r="U41" t="n">
        <v>0.66</v>
      </c>
      <c r="V41" t="n">
        <v>0.76</v>
      </c>
      <c r="W41" t="n">
        <v>1.46</v>
      </c>
      <c r="X41" t="n">
        <v>0.26</v>
      </c>
      <c r="Y41" t="n">
        <v>1</v>
      </c>
      <c r="Z41" t="n">
        <v>10</v>
      </c>
      <c r="AA41" t="n">
        <v>148.7844884122867</v>
      </c>
      <c r="AB41" t="n">
        <v>203.5735009539712</v>
      </c>
      <c r="AC41" t="n">
        <v>184.1447317401851</v>
      </c>
      <c r="AD41" t="n">
        <v>148784.4884122867</v>
      </c>
      <c r="AE41" t="n">
        <v>203573.5009539712</v>
      </c>
      <c r="AF41" t="n">
        <v>7.018606899375116e-06</v>
      </c>
      <c r="AG41" t="n">
        <v>4.195601851851852</v>
      </c>
      <c r="AH41" t="n">
        <v>184144.7317401851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6.8931</v>
      </c>
      <c r="E42" t="n">
        <v>14.51</v>
      </c>
      <c r="F42" t="n">
        <v>11.8</v>
      </c>
      <c r="G42" t="n">
        <v>70.78</v>
      </c>
      <c r="H42" t="n">
        <v>1.07</v>
      </c>
      <c r="I42" t="n">
        <v>10</v>
      </c>
      <c r="J42" t="n">
        <v>182.62</v>
      </c>
      <c r="K42" t="n">
        <v>51.39</v>
      </c>
      <c r="L42" t="n">
        <v>11</v>
      </c>
      <c r="M42" t="n">
        <v>8</v>
      </c>
      <c r="N42" t="n">
        <v>35.22</v>
      </c>
      <c r="O42" t="n">
        <v>22756.91</v>
      </c>
      <c r="P42" t="n">
        <v>129.05</v>
      </c>
      <c r="Q42" t="n">
        <v>460.71</v>
      </c>
      <c r="R42" t="n">
        <v>48.98</v>
      </c>
      <c r="S42" t="n">
        <v>32.19</v>
      </c>
      <c r="T42" t="n">
        <v>4480.74</v>
      </c>
      <c r="U42" t="n">
        <v>0.66</v>
      </c>
      <c r="V42" t="n">
        <v>0.76</v>
      </c>
      <c r="W42" t="n">
        <v>1.47</v>
      </c>
      <c r="X42" t="n">
        <v>0.26</v>
      </c>
      <c r="Y42" t="n">
        <v>1</v>
      </c>
      <c r="Z42" t="n">
        <v>10</v>
      </c>
      <c r="AA42" t="n">
        <v>148.6296687703994</v>
      </c>
      <c r="AB42" t="n">
        <v>203.3616698897805</v>
      </c>
      <c r="AC42" t="n">
        <v>183.953117535454</v>
      </c>
      <c r="AD42" t="n">
        <v>148629.6687703994</v>
      </c>
      <c r="AE42" t="n">
        <v>203361.6698897805</v>
      </c>
      <c r="AF42" t="n">
        <v>7.017283479067447e-06</v>
      </c>
      <c r="AG42" t="n">
        <v>4.19849537037037</v>
      </c>
      <c r="AH42" t="n">
        <v>183953.117535454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6.8927</v>
      </c>
      <c r="E43" t="n">
        <v>14.51</v>
      </c>
      <c r="F43" t="n">
        <v>11.8</v>
      </c>
      <c r="G43" t="n">
        <v>70.78</v>
      </c>
      <c r="H43" t="n">
        <v>1.09</v>
      </c>
      <c r="I43" t="n">
        <v>10</v>
      </c>
      <c r="J43" t="n">
        <v>182.99</v>
      </c>
      <c r="K43" t="n">
        <v>51.39</v>
      </c>
      <c r="L43" t="n">
        <v>11.25</v>
      </c>
      <c r="M43" t="n">
        <v>8</v>
      </c>
      <c r="N43" t="n">
        <v>35.35</v>
      </c>
      <c r="O43" t="n">
        <v>22803.18</v>
      </c>
      <c r="P43" t="n">
        <v>127.8</v>
      </c>
      <c r="Q43" t="n">
        <v>460.69</v>
      </c>
      <c r="R43" t="n">
        <v>49.02</v>
      </c>
      <c r="S43" t="n">
        <v>32.19</v>
      </c>
      <c r="T43" t="n">
        <v>4502.1</v>
      </c>
      <c r="U43" t="n">
        <v>0.66</v>
      </c>
      <c r="V43" t="n">
        <v>0.76</v>
      </c>
      <c r="W43" t="n">
        <v>1.46</v>
      </c>
      <c r="X43" t="n">
        <v>0.26</v>
      </c>
      <c r="Y43" t="n">
        <v>1</v>
      </c>
      <c r="Z43" t="n">
        <v>10</v>
      </c>
      <c r="AA43" t="n">
        <v>148.1947396710527</v>
      </c>
      <c r="AB43" t="n">
        <v>202.7665807083369</v>
      </c>
      <c r="AC43" t="n">
        <v>183.4148228302743</v>
      </c>
      <c r="AD43" t="n">
        <v>148194.7396710527</v>
      </c>
      <c r="AE43" t="n">
        <v>202766.5807083369</v>
      </c>
      <c r="AF43" t="n">
        <v>7.016876272818934e-06</v>
      </c>
      <c r="AG43" t="n">
        <v>4.19849537037037</v>
      </c>
      <c r="AH43" t="n">
        <v>183414.8228302743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6.928</v>
      </c>
      <c r="E44" t="n">
        <v>14.43</v>
      </c>
      <c r="F44" t="n">
        <v>11.76</v>
      </c>
      <c r="G44" t="n">
        <v>78.38</v>
      </c>
      <c r="H44" t="n">
        <v>1.11</v>
      </c>
      <c r="I44" t="n">
        <v>9</v>
      </c>
      <c r="J44" t="n">
        <v>183.37</v>
      </c>
      <c r="K44" t="n">
        <v>51.39</v>
      </c>
      <c r="L44" t="n">
        <v>11.5</v>
      </c>
      <c r="M44" t="n">
        <v>7</v>
      </c>
      <c r="N44" t="n">
        <v>35.48</v>
      </c>
      <c r="O44" t="n">
        <v>22849.49</v>
      </c>
      <c r="P44" t="n">
        <v>126.87</v>
      </c>
      <c r="Q44" t="n">
        <v>460.7</v>
      </c>
      <c r="R44" t="n">
        <v>47.76</v>
      </c>
      <c r="S44" t="n">
        <v>32.19</v>
      </c>
      <c r="T44" t="n">
        <v>3876.84</v>
      </c>
      <c r="U44" t="n">
        <v>0.67</v>
      </c>
      <c r="V44" t="n">
        <v>0.76</v>
      </c>
      <c r="W44" t="n">
        <v>1.46</v>
      </c>
      <c r="X44" t="n">
        <v>0.22</v>
      </c>
      <c r="Y44" t="n">
        <v>1</v>
      </c>
      <c r="Z44" t="n">
        <v>10</v>
      </c>
      <c r="AA44" t="n">
        <v>147.4857066014317</v>
      </c>
      <c r="AB44" t="n">
        <v>201.7964503821506</v>
      </c>
      <c r="AC44" t="n">
        <v>182.5372803808324</v>
      </c>
      <c r="AD44" t="n">
        <v>147485.7066014317</v>
      </c>
      <c r="AE44" t="n">
        <v>201796.4503821506</v>
      </c>
      <c r="AF44" t="n">
        <v>7.052812224250232e-06</v>
      </c>
      <c r="AG44" t="n">
        <v>4.175347222222222</v>
      </c>
      <c r="AH44" t="n">
        <v>182537.2803808324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6.9291</v>
      </c>
      <c r="E45" t="n">
        <v>14.43</v>
      </c>
      <c r="F45" t="n">
        <v>11.75</v>
      </c>
      <c r="G45" t="n">
        <v>78.36</v>
      </c>
      <c r="H45" t="n">
        <v>1.13</v>
      </c>
      <c r="I45" t="n">
        <v>9</v>
      </c>
      <c r="J45" t="n">
        <v>183.74</v>
      </c>
      <c r="K45" t="n">
        <v>51.39</v>
      </c>
      <c r="L45" t="n">
        <v>11.75</v>
      </c>
      <c r="M45" t="n">
        <v>7</v>
      </c>
      <c r="N45" t="n">
        <v>35.6</v>
      </c>
      <c r="O45" t="n">
        <v>22895.85</v>
      </c>
      <c r="P45" t="n">
        <v>126.94</v>
      </c>
      <c r="Q45" t="n">
        <v>460.69</v>
      </c>
      <c r="R45" t="n">
        <v>47.68</v>
      </c>
      <c r="S45" t="n">
        <v>32.19</v>
      </c>
      <c r="T45" t="n">
        <v>3838.4</v>
      </c>
      <c r="U45" t="n">
        <v>0.68</v>
      </c>
      <c r="V45" t="n">
        <v>0.76</v>
      </c>
      <c r="W45" t="n">
        <v>1.46</v>
      </c>
      <c r="X45" t="n">
        <v>0.22</v>
      </c>
      <c r="Y45" t="n">
        <v>1</v>
      </c>
      <c r="Z45" t="n">
        <v>10</v>
      </c>
      <c r="AA45" t="n">
        <v>147.4846952781685</v>
      </c>
      <c r="AB45" t="n">
        <v>201.7950666450454</v>
      </c>
      <c r="AC45" t="n">
        <v>182.5360287056545</v>
      </c>
      <c r="AD45" t="n">
        <v>147484.6952781685</v>
      </c>
      <c r="AE45" t="n">
        <v>201795.0666450454</v>
      </c>
      <c r="AF45" t="n">
        <v>7.053932041433644e-06</v>
      </c>
      <c r="AG45" t="n">
        <v>4.175347222222222</v>
      </c>
      <c r="AH45" t="n">
        <v>182536.0287056545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6.9252</v>
      </c>
      <c r="E46" t="n">
        <v>14.44</v>
      </c>
      <c r="F46" t="n">
        <v>11.76</v>
      </c>
      <c r="G46" t="n">
        <v>78.42</v>
      </c>
      <c r="H46" t="n">
        <v>1.16</v>
      </c>
      <c r="I46" t="n">
        <v>9</v>
      </c>
      <c r="J46" t="n">
        <v>184.12</v>
      </c>
      <c r="K46" t="n">
        <v>51.39</v>
      </c>
      <c r="L46" t="n">
        <v>12</v>
      </c>
      <c r="M46" t="n">
        <v>7</v>
      </c>
      <c r="N46" t="n">
        <v>35.73</v>
      </c>
      <c r="O46" t="n">
        <v>22942.24</v>
      </c>
      <c r="P46" t="n">
        <v>126.93</v>
      </c>
      <c r="Q46" t="n">
        <v>460.69</v>
      </c>
      <c r="R46" t="n">
        <v>48.06</v>
      </c>
      <c r="S46" t="n">
        <v>32.19</v>
      </c>
      <c r="T46" t="n">
        <v>4028.13</v>
      </c>
      <c r="U46" t="n">
        <v>0.67</v>
      </c>
      <c r="V46" t="n">
        <v>0.76</v>
      </c>
      <c r="W46" t="n">
        <v>1.46</v>
      </c>
      <c r="X46" t="n">
        <v>0.23</v>
      </c>
      <c r="Y46" t="n">
        <v>1</v>
      </c>
      <c r="Z46" t="n">
        <v>10</v>
      </c>
      <c r="AA46" t="n">
        <v>147.5319489315322</v>
      </c>
      <c r="AB46" t="n">
        <v>201.8597211782617</v>
      </c>
      <c r="AC46" t="n">
        <v>182.5945127009638</v>
      </c>
      <c r="AD46" t="n">
        <v>147531.9489315322</v>
      </c>
      <c r="AE46" t="n">
        <v>201859.7211782617</v>
      </c>
      <c r="AF46" t="n">
        <v>7.049961780510641e-06</v>
      </c>
      <c r="AG46" t="n">
        <v>4.17824074074074</v>
      </c>
      <c r="AH46" t="n">
        <v>182594.5127009638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6.9239</v>
      </c>
      <c r="E47" t="n">
        <v>14.44</v>
      </c>
      <c r="F47" t="n">
        <v>11.77</v>
      </c>
      <c r="G47" t="n">
        <v>78.44</v>
      </c>
      <c r="H47" t="n">
        <v>1.18</v>
      </c>
      <c r="I47" t="n">
        <v>9</v>
      </c>
      <c r="J47" t="n">
        <v>184.5</v>
      </c>
      <c r="K47" t="n">
        <v>51.39</v>
      </c>
      <c r="L47" t="n">
        <v>12.25</v>
      </c>
      <c r="M47" t="n">
        <v>7</v>
      </c>
      <c r="N47" t="n">
        <v>35.85</v>
      </c>
      <c r="O47" t="n">
        <v>22988.69</v>
      </c>
      <c r="P47" t="n">
        <v>125.77</v>
      </c>
      <c r="Q47" t="n">
        <v>460.7</v>
      </c>
      <c r="R47" t="n">
        <v>47.98</v>
      </c>
      <c r="S47" t="n">
        <v>32.19</v>
      </c>
      <c r="T47" t="n">
        <v>3989.33</v>
      </c>
      <c r="U47" t="n">
        <v>0.67</v>
      </c>
      <c r="V47" t="n">
        <v>0.76</v>
      </c>
      <c r="W47" t="n">
        <v>1.46</v>
      </c>
      <c r="X47" t="n">
        <v>0.23</v>
      </c>
      <c r="Y47" t="n">
        <v>1</v>
      </c>
      <c r="Z47" t="n">
        <v>10</v>
      </c>
      <c r="AA47" t="n">
        <v>147.1540187973467</v>
      </c>
      <c r="AB47" t="n">
        <v>201.3426204955686</v>
      </c>
      <c r="AC47" t="n">
        <v>182.1267633816714</v>
      </c>
      <c r="AD47" t="n">
        <v>147154.0187973467</v>
      </c>
      <c r="AE47" t="n">
        <v>201342.6204955686</v>
      </c>
      <c r="AF47" t="n">
        <v>7.04863836020297e-06</v>
      </c>
      <c r="AG47" t="n">
        <v>4.17824074074074</v>
      </c>
      <c r="AH47" t="n">
        <v>182126.7633816714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6.9219</v>
      </c>
      <c r="E48" t="n">
        <v>14.45</v>
      </c>
      <c r="F48" t="n">
        <v>11.77</v>
      </c>
      <c r="G48" t="n">
        <v>78.45999999999999</v>
      </c>
      <c r="H48" t="n">
        <v>1.2</v>
      </c>
      <c r="I48" t="n">
        <v>9</v>
      </c>
      <c r="J48" t="n">
        <v>184.87</v>
      </c>
      <c r="K48" t="n">
        <v>51.39</v>
      </c>
      <c r="L48" t="n">
        <v>12.5</v>
      </c>
      <c r="M48" t="n">
        <v>7</v>
      </c>
      <c r="N48" t="n">
        <v>35.98</v>
      </c>
      <c r="O48" t="n">
        <v>23035.17</v>
      </c>
      <c r="P48" t="n">
        <v>125.46</v>
      </c>
      <c r="Q48" t="n">
        <v>460.69</v>
      </c>
      <c r="R48" t="n">
        <v>48.07</v>
      </c>
      <c r="S48" t="n">
        <v>32.19</v>
      </c>
      <c r="T48" t="n">
        <v>4033.12</v>
      </c>
      <c r="U48" t="n">
        <v>0.67</v>
      </c>
      <c r="V48" t="n">
        <v>0.76</v>
      </c>
      <c r="W48" t="n">
        <v>1.47</v>
      </c>
      <c r="X48" t="n">
        <v>0.24</v>
      </c>
      <c r="Y48" t="n">
        <v>1</v>
      </c>
      <c r="Z48" t="n">
        <v>10</v>
      </c>
      <c r="AA48" t="n">
        <v>147.0636737044513</v>
      </c>
      <c r="AB48" t="n">
        <v>201.2190063537249</v>
      </c>
      <c r="AC48" t="n">
        <v>182.0149468000317</v>
      </c>
      <c r="AD48" t="n">
        <v>147063.6737044513</v>
      </c>
      <c r="AE48" t="n">
        <v>201219.0063537249</v>
      </c>
      <c r="AF48" t="n">
        <v>7.046602328960404e-06</v>
      </c>
      <c r="AG48" t="n">
        <v>4.181134259259259</v>
      </c>
      <c r="AH48" t="n">
        <v>182014.9468000317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6.9544</v>
      </c>
      <c r="E49" t="n">
        <v>14.38</v>
      </c>
      <c r="F49" t="n">
        <v>11.74</v>
      </c>
      <c r="G49" t="n">
        <v>88.02</v>
      </c>
      <c r="H49" t="n">
        <v>1.22</v>
      </c>
      <c r="I49" t="n">
        <v>8</v>
      </c>
      <c r="J49" t="n">
        <v>185.25</v>
      </c>
      <c r="K49" t="n">
        <v>51.39</v>
      </c>
      <c r="L49" t="n">
        <v>12.75</v>
      </c>
      <c r="M49" t="n">
        <v>6</v>
      </c>
      <c r="N49" t="n">
        <v>36.11</v>
      </c>
      <c r="O49" t="n">
        <v>23081.7</v>
      </c>
      <c r="P49" t="n">
        <v>123.66</v>
      </c>
      <c r="Q49" t="n">
        <v>460.7</v>
      </c>
      <c r="R49" t="n">
        <v>47.14</v>
      </c>
      <c r="S49" t="n">
        <v>32.19</v>
      </c>
      <c r="T49" t="n">
        <v>3574.2</v>
      </c>
      <c r="U49" t="n">
        <v>0.68</v>
      </c>
      <c r="V49" t="n">
        <v>0.76</v>
      </c>
      <c r="W49" t="n">
        <v>1.46</v>
      </c>
      <c r="X49" t="n">
        <v>0.2</v>
      </c>
      <c r="Y49" t="n">
        <v>1</v>
      </c>
      <c r="Z49" t="n">
        <v>10</v>
      </c>
      <c r="AA49" t="n">
        <v>146.1009701971094</v>
      </c>
      <c r="AB49" t="n">
        <v>199.9017929434991</v>
      </c>
      <c r="AC49" t="n">
        <v>180.8234463889568</v>
      </c>
      <c r="AD49" t="n">
        <v>146100.9701971094</v>
      </c>
      <c r="AE49" t="n">
        <v>199901.7929434991</v>
      </c>
      <c r="AF49" t="n">
        <v>7.079687836652109e-06</v>
      </c>
      <c r="AG49" t="n">
        <v>4.16087962962963</v>
      </c>
      <c r="AH49" t="n">
        <v>180823.4463889568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6.9579</v>
      </c>
      <c r="E50" t="n">
        <v>14.37</v>
      </c>
      <c r="F50" t="n">
        <v>11.73</v>
      </c>
      <c r="G50" t="n">
        <v>87.95999999999999</v>
      </c>
      <c r="H50" t="n">
        <v>1.24</v>
      </c>
      <c r="I50" t="n">
        <v>8</v>
      </c>
      <c r="J50" t="n">
        <v>185.63</v>
      </c>
      <c r="K50" t="n">
        <v>51.39</v>
      </c>
      <c r="L50" t="n">
        <v>13</v>
      </c>
      <c r="M50" t="n">
        <v>6</v>
      </c>
      <c r="N50" t="n">
        <v>36.24</v>
      </c>
      <c r="O50" t="n">
        <v>23128.27</v>
      </c>
      <c r="P50" t="n">
        <v>123.28</v>
      </c>
      <c r="Q50" t="n">
        <v>460.69</v>
      </c>
      <c r="R50" t="n">
        <v>46.8</v>
      </c>
      <c r="S50" t="n">
        <v>32.19</v>
      </c>
      <c r="T50" t="n">
        <v>3403.51</v>
      </c>
      <c r="U50" t="n">
        <v>0.6899999999999999</v>
      </c>
      <c r="V50" t="n">
        <v>0.76</v>
      </c>
      <c r="W50" t="n">
        <v>1.46</v>
      </c>
      <c r="X50" t="n">
        <v>0.2</v>
      </c>
      <c r="Y50" t="n">
        <v>1</v>
      </c>
      <c r="Z50" t="n">
        <v>10</v>
      </c>
      <c r="AA50" t="n">
        <v>145.9226614749014</v>
      </c>
      <c r="AB50" t="n">
        <v>199.6578230833486</v>
      </c>
      <c r="AC50" t="n">
        <v>180.6027606698451</v>
      </c>
      <c r="AD50" t="n">
        <v>145922.6614749014</v>
      </c>
      <c r="AE50" t="n">
        <v>199657.8230833486</v>
      </c>
      <c r="AF50" t="n">
        <v>7.083250891326601e-06</v>
      </c>
      <c r="AG50" t="n">
        <v>4.157986111111111</v>
      </c>
      <c r="AH50" t="n">
        <v>180602.7606698451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6.9556</v>
      </c>
      <c r="E51" t="n">
        <v>14.38</v>
      </c>
      <c r="F51" t="n">
        <v>11.73</v>
      </c>
      <c r="G51" t="n">
        <v>88</v>
      </c>
      <c r="H51" t="n">
        <v>1.26</v>
      </c>
      <c r="I51" t="n">
        <v>8</v>
      </c>
      <c r="J51" t="n">
        <v>186.01</v>
      </c>
      <c r="K51" t="n">
        <v>51.39</v>
      </c>
      <c r="L51" t="n">
        <v>13.25</v>
      </c>
      <c r="M51" t="n">
        <v>6</v>
      </c>
      <c r="N51" t="n">
        <v>36.36</v>
      </c>
      <c r="O51" t="n">
        <v>23174.88</v>
      </c>
      <c r="P51" t="n">
        <v>122.79</v>
      </c>
      <c r="Q51" t="n">
        <v>460.69</v>
      </c>
      <c r="R51" t="n">
        <v>46.89</v>
      </c>
      <c r="S51" t="n">
        <v>32.19</v>
      </c>
      <c r="T51" t="n">
        <v>3446.91</v>
      </c>
      <c r="U51" t="n">
        <v>0.6899999999999999</v>
      </c>
      <c r="V51" t="n">
        <v>0.76</v>
      </c>
      <c r="W51" t="n">
        <v>1.46</v>
      </c>
      <c r="X51" t="n">
        <v>0.2</v>
      </c>
      <c r="Y51" t="n">
        <v>1</v>
      </c>
      <c r="Z51" t="n">
        <v>10</v>
      </c>
      <c r="AA51" t="n">
        <v>145.7724393061782</v>
      </c>
      <c r="AB51" t="n">
        <v>199.4522824847673</v>
      </c>
      <c r="AC51" t="n">
        <v>180.4168365775143</v>
      </c>
      <c r="AD51" t="n">
        <v>145772.4393061782</v>
      </c>
      <c r="AE51" t="n">
        <v>199452.2824847673</v>
      </c>
      <c r="AF51" t="n">
        <v>7.080909455397649e-06</v>
      </c>
      <c r="AG51" t="n">
        <v>4.16087962962963</v>
      </c>
      <c r="AH51" t="n">
        <v>180416.8365775143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6.9606</v>
      </c>
      <c r="E52" t="n">
        <v>14.37</v>
      </c>
      <c r="F52" t="n">
        <v>11.72</v>
      </c>
      <c r="G52" t="n">
        <v>87.92</v>
      </c>
      <c r="H52" t="n">
        <v>1.29</v>
      </c>
      <c r="I52" t="n">
        <v>8</v>
      </c>
      <c r="J52" t="n">
        <v>186.38</v>
      </c>
      <c r="K52" t="n">
        <v>51.39</v>
      </c>
      <c r="L52" t="n">
        <v>13.5</v>
      </c>
      <c r="M52" t="n">
        <v>6</v>
      </c>
      <c r="N52" t="n">
        <v>36.49</v>
      </c>
      <c r="O52" t="n">
        <v>23221.54</v>
      </c>
      <c r="P52" t="n">
        <v>122.7</v>
      </c>
      <c r="Q52" t="n">
        <v>460.69</v>
      </c>
      <c r="R52" t="n">
        <v>46.71</v>
      </c>
      <c r="S52" t="n">
        <v>32.19</v>
      </c>
      <c r="T52" t="n">
        <v>3356.8</v>
      </c>
      <c r="U52" t="n">
        <v>0.6899999999999999</v>
      </c>
      <c r="V52" t="n">
        <v>0.76</v>
      </c>
      <c r="W52" t="n">
        <v>1.46</v>
      </c>
      <c r="X52" t="n">
        <v>0.19</v>
      </c>
      <c r="Y52" t="n">
        <v>1</v>
      </c>
      <c r="Z52" t="n">
        <v>10</v>
      </c>
      <c r="AA52" t="n">
        <v>145.6820246892597</v>
      </c>
      <c r="AB52" t="n">
        <v>199.3285732170882</v>
      </c>
      <c r="AC52" t="n">
        <v>180.3049339487154</v>
      </c>
      <c r="AD52" t="n">
        <v>145682.0246892597</v>
      </c>
      <c r="AE52" t="n">
        <v>199328.5732170882</v>
      </c>
      <c r="AF52" t="n">
        <v>7.085999533504065e-06</v>
      </c>
      <c r="AG52" t="n">
        <v>4.157986111111111</v>
      </c>
      <c r="AH52" t="n">
        <v>180304.9339487154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6.9569</v>
      </c>
      <c r="E53" t="n">
        <v>14.37</v>
      </c>
      <c r="F53" t="n">
        <v>11.73</v>
      </c>
      <c r="G53" t="n">
        <v>87.98</v>
      </c>
      <c r="H53" t="n">
        <v>1.31</v>
      </c>
      <c r="I53" t="n">
        <v>8</v>
      </c>
      <c r="J53" t="n">
        <v>186.76</v>
      </c>
      <c r="K53" t="n">
        <v>51.39</v>
      </c>
      <c r="L53" t="n">
        <v>13.75</v>
      </c>
      <c r="M53" t="n">
        <v>6</v>
      </c>
      <c r="N53" t="n">
        <v>36.62</v>
      </c>
      <c r="O53" t="n">
        <v>23268.24</v>
      </c>
      <c r="P53" t="n">
        <v>121.6</v>
      </c>
      <c r="Q53" t="n">
        <v>460.69</v>
      </c>
      <c r="R53" t="n">
        <v>46.91</v>
      </c>
      <c r="S53" t="n">
        <v>32.19</v>
      </c>
      <c r="T53" t="n">
        <v>3456.19</v>
      </c>
      <c r="U53" t="n">
        <v>0.6899999999999999</v>
      </c>
      <c r="V53" t="n">
        <v>0.76</v>
      </c>
      <c r="W53" t="n">
        <v>1.46</v>
      </c>
      <c r="X53" t="n">
        <v>0.2</v>
      </c>
      <c r="Y53" t="n">
        <v>1</v>
      </c>
      <c r="Z53" t="n">
        <v>10</v>
      </c>
      <c r="AA53" t="n">
        <v>145.3473549747575</v>
      </c>
      <c r="AB53" t="n">
        <v>198.8706633491206</v>
      </c>
      <c r="AC53" t="n">
        <v>179.890726355866</v>
      </c>
      <c r="AD53" t="n">
        <v>145347.3549747575</v>
      </c>
      <c r="AE53" t="n">
        <v>198870.6633491206</v>
      </c>
      <c r="AF53" t="n">
        <v>7.082232875705319e-06</v>
      </c>
      <c r="AG53" t="n">
        <v>4.157986111111111</v>
      </c>
      <c r="AH53" t="n">
        <v>179890.726355866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6.9553</v>
      </c>
      <c r="E54" t="n">
        <v>14.38</v>
      </c>
      <c r="F54" t="n">
        <v>11.73</v>
      </c>
      <c r="G54" t="n">
        <v>88</v>
      </c>
      <c r="H54" t="n">
        <v>1.33</v>
      </c>
      <c r="I54" t="n">
        <v>8</v>
      </c>
      <c r="J54" t="n">
        <v>187.14</v>
      </c>
      <c r="K54" t="n">
        <v>51.39</v>
      </c>
      <c r="L54" t="n">
        <v>14</v>
      </c>
      <c r="M54" t="n">
        <v>5</v>
      </c>
      <c r="N54" t="n">
        <v>36.75</v>
      </c>
      <c r="O54" t="n">
        <v>23314.98</v>
      </c>
      <c r="P54" t="n">
        <v>120.61</v>
      </c>
      <c r="Q54" t="n">
        <v>460.69</v>
      </c>
      <c r="R54" t="n">
        <v>47.02</v>
      </c>
      <c r="S54" t="n">
        <v>32.19</v>
      </c>
      <c r="T54" t="n">
        <v>3514.04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145.0169859865188</v>
      </c>
      <c r="AB54" t="n">
        <v>198.4186379245615</v>
      </c>
      <c r="AC54" t="n">
        <v>179.481841603405</v>
      </c>
      <c r="AD54" t="n">
        <v>145016.9859865188</v>
      </c>
      <c r="AE54" t="n">
        <v>198418.6379245615</v>
      </c>
      <c r="AF54" t="n">
        <v>7.080604050711265e-06</v>
      </c>
      <c r="AG54" t="n">
        <v>4.16087962962963</v>
      </c>
      <c r="AH54" t="n">
        <v>179481.841603405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6.9846</v>
      </c>
      <c r="E55" t="n">
        <v>14.32</v>
      </c>
      <c r="F55" t="n">
        <v>11.71</v>
      </c>
      <c r="G55" t="n">
        <v>100.35</v>
      </c>
      <c r="H55" t="n">
        <v>1.35</v>
      </c>
      <c r="I55" t="n">
        <v>7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118.92</v>
      </c>
      <c r="Q55" t="n">
        <v>460.69</v>
      </c>
      <c r="R55" t="n">
        <v>46.12</v>
      </c>
      <c r="S55" t="n">
        <v>32.19</v>
      </c>
      <c r="T55" t="n">
        <v>3066.23</v>
      </c>
      <c r="U55" t="n">
        <v>0.7</v>
      </c>
      <c r="V55" t="n">
        <v>0.76</v>
      </c>
      <c r="W55" t="n">
        <v>1.46</v>
      </c>
      <c r="X55" t="n">
        <v>0.17</v>
      </c>
      <c r="Y55" t="n">
        <v>1</v>
      </c>
      <c r="Z55" t="n">
        <v>10</v>
      </c>
      <c r="AA55" t="n">
        <v>144.1489756904039</v>
      </c>
      <c r="AB55" t="n">
        <v>197.2309879435061</v>
      </c>
      <c r="AC55" t="n">
        <v>178.4075392696639</v>
      </c>
      <c r="AD55" t="n">
        <v>144148.9756904039</v>
      </c>
      <c r="AE55" t="n">
        <v>197230.9879435061</v>
      </c>
      <c r="AF55" t="n">
        <v>7.110431908414864e-06</v>
      </c>
      <c r="AG55" t="n">
        <v>4.143518518518518</v>
      </c>
      <c r="AH55" t="n">
        <v>178407.5392696639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6.9857</v>
      </c>
      <c r="E56" t="n">
        <v>14.32</v>
      </c>
      <c r="F56" t="n">
        <v>11.71</v>
      </c>
      <c r="G56" t="n">
        <v>100.33</v>
      </c>
      <c r="H56" t="n">
        <v>1.37</v>
      </c>
      <c r="I56" t="n">
        <v>7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119.72</v>
      </c>
      <c r="Q56" t="n">
        <v>460.69</v>
      </c>
      <c r="R56" t="n">
        <v>46.1</v>
      </c>
      <c r="S56" t="n">
        <v>32.19</v>
      </c>
      <c r="T56" t="n">
        <v>3057.29</v>
      </c>
      <c r="U56" t="n">
        <v>0.7</v>
      </c>
      <c r="V56" t="n">
        <v>0.76</v>
      </c>
      <c r="W56" t="n">
        <v>1.46</v>
      </c>
      <c r="X56" t="n">
        <v>0.17</v>
      </c>
      <c r="Y56" t="n">
        <v>1</v>
      </c>
      <c r="Z56" t="n">
        <v>10</v>
      </c>
      <c r="AA56" t="n">
        <v>144.4166356895768</v>
      </c>
      <c r="AB56" t="n">
        <v>197.5972121627001</v>
      </c>
      <c r="AC56" t="n">
        <v>178.7388115633771</v>
      </c>
      <c r="AD56" t="n">
        <v>144416.6356895768</v>
      </c>
      <c r="AE56" t="n">
        <v>197597.2121627001</v>
      </c>
      <c r="AF56" t="n">
        <v>7.111551725598275e-06</v>
      </c>
      <c r="AG56" t="n">
        <v>4.143518518518518</v>
      </c>
      <c r="AH56" t="n">
        <v>178738.8115633771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6.9831</v>
      </c>
      <c r="E57" t="n">
        <v>14.32</v>
      </c>
      <c r="F57" t="n">
        <v>11.71</v>
      </c>
      <c r="G57" t="n">
        <v>100.38</v>
      </c>
      <c r="H57" t="n">
        <v>1.39</v>
      </c>
      <c r="I57" t="n">
        <v>7</v>
      </c>
      <c r="J57" t="n">
        <v>188.28</v>
      </c>
      <c r="K57" t="n">
        <v>51.39</v>
      </c>
      <c r="L57" t="n">
        <v>14.75</v>
      </c>
      <c r="M57" t="n">
        <v>2</v>
      </c>
      <c r="N57" t="n">
        <v>37.14</v>
      </c>
      <c r="O57" t="n">
        <v>23455.48</v>
      </c>
      <c r="P57" t="n">
        <v>119.59</v>
      </c>
      <c r="Q57" t="n">
        <v>460.69</v>
      </c>
      <c r="R57" t="n">
        <v>46.19</v>
      </c>
      <c r="S57" t="n">
        <v>32.19</v>
      </c>
      <c r="T57" t="n">
        <v>3101.75</v>
      </c>
      <c r="U57" t="n">
        <v>0.7</v>
      </c>
      <c r="V57" t="n">
        <v>0.76</v>
      </c>
      <c r="W57" t="n">
        <v>1.46</v>
      </c>
      <c r="X57" t="n">
        <v>0.18</v>
      </c>
      <c r="Y57" t="n">
        <v>1</v>
      </c>
      <c r="Z57" t="n">
        <v>10</v>
      </c>
      <c r="AA57" t="n">
        <v>144.3937527534373</v>
      </c>
      <c r="AB57" t="n">
        <v>197.5659027199501</v>
      </c>
      <c r="AC57" t="n">
        <v>178.7104902499</v>
      </c>
      <c r="AD57" t="n">
        <v>144393.7527534373</v>
      </c>
      <c r="AE57" t="n">
        <v>197565.9027199501</v>
      </c>
      <c r="AF57" t="n">
        <v>7.108904884982939e-06</v>
      </c>
      <c r="AG57" t="n">
        <v>4.143518518518518</v>
      </c>
      <c r="AH57" t="n">
        <v>178710.4902499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6.9792</v>
      </c>
      <c r="E58" t="n">
        <v>14.33</v>
      </c>
      <c r="F58" t="n">
        <v>11.72</v>
      </c>
      <c r="G58" t="n">
        <v>100.45</v>
      </c>
      <c r="H58" t="n">
        <v>1.41</v>
      </c>
      <c r="I58" t="n">
        <v>7</v>
      </c>
      <c r="J58" t="n">
        <v>188.66</v>
      </c>
      <c r="K58" t="n">
        <v>51.39</v>
      </c>
      <c r="L58" t="n">
        <v>15</v>
      </c>
      <c r="M58" t="n">
        <v>2</v>
      </c>
      <c r="N58" t="n">
        <v>37.27</v>
      </c>
      <c r="O58" t="n">
        <v>23502.4</v>
      </c>
      <c r="P58" t="n">
        <v>119.35</v>
      </c>
      <c r="Q58" t="n">
        <v>460.69</v>
      </c>
      <c r="R58" t="n">
        <v>46.44</v>
      </c>
      <c r="S58" t="n">
        <v>32.19</v>
      </c>
      <c r="T58" t="n">
        <v>3225.22</v>
      </c>
      <c r="U58" t="n">
        <v>0.6899999999999999</v>
      </c>
      <c r="V58" t="n">
        <v>0.76</v>
      </c>
      <c r="W58" t="n">
        <v>1.46</v>
      </c>
      <c r="X58" t="n">
        <v>0.18</v>
      </c>
      <c r="Y58" t="n">
        <v>1</v>
      </c>
      <c r="Z58" t="n">
        <v>10</v>
      </c>
      <c r="AA58" t="n">
        <v>144.3592068493898</v>
      </c>
      <c r="AB58" t="n">
        <v>197.5186354899747</v>
      </c>
      <c r="AC58" t="n">
        <v>178.6677341380135</v>
      </c>
      <c r="AD58" t="n">
        <v>144359.2068493898</v>
      </c>
      <c r="AE58" t="n">
        <v>197518.6354899747</v>
      </c>
      <c r="AF58" t="n">
        <v>7.104934624059933e-06</v>
      </c>
      <c r="AG58" t="n">
        <v>4.146412037037037</v>
      </c>
      <c r="AH58" t="n">
        <v>178667.7341380135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6.9843</v>
      </c>
      <c r="E59" t="n">
        <v>14.32</v>
      </c>
      <c r="F59" t="n">
        <v>11.71</v>
      </c>
      <c r="G59" t="n">
        <v>100.35</v>
      </c>
      <c r="H59" t="n">
        <v>1.43</v>
      </c>
      <c r="I59" t="n">
        <v>7</v>
      </c>
      <c r="J59" t="n">
        <v>189.04</v>
      </c>
      <c r="K59" t="n">
        <v>51.39</v>
      </c>
      <c r="L59" t="n">
        <v>15.25</v>
      </c>
      <c r="M59" t="n">
        <v>2</v>
      </c>
      <c r="N59" t="n">
        <v>37.4</v>
      </c>
      <c r="O59" t="n">
        <v>23549.36</v>
      </c>
      <c r="P59" t="n">
        <v>119.21</v>
      </c>
      <c r="Q59" t="n">
        <v>460.69</v>
      </c>
      <c r="R59" t="n">
        <v>46.02</v>
      </c>
      <c r="S59" t="n">
        <v>32.19</v>
      </c>
      <c r="T59" t="n">
        <v>3017.75</v>
      </c>
      <c r="U59" t="n">
        <v>0.7</v>
      </c>
      <c r="V59" t="n">
        <v>0.76</v>
      </c>
      <c r="W59" t="n">
        <v>1.46</v>
      </c>
      <c r="X59" t="n">
        <v>0.17</v>
      </c>
      <c r="Y59" t="n">
        <v>1</v>
      </c>
      <c r="Z59" t="n">
        <v>10</v>
      </c>
      <c r="AA59" t="n">
        <v>144.2519451603698</v>
      </c>
      <c r="AB59" t="n">
        <v>197.3718753150058</v>
      </c>
      <c r="AC59" t="n">
        <v>178.5349805481644</v>
      </c>
      <c r="AD59" t="n">
        <v>144251.9451603698</v>
      </c>
      <c r="AE59" t="n">
        <v>197371.8753150058</v>
      </c>
      <c r="AF59" t="n">
        <v>7.110126503728479e-06</v>
      </c>
      <c r="AG59" t="n">
        <v>4.143518518518518</v>
      </c>
      <c r="AH59" t="n">
        <v>178534.9805481644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6.9854</v>
      </c>
      <c r="E60" t="n">
        <v>14.32</v>
      </c>
      <c r="F60" t="n">
        <v>11.71</v>
      </c>
      <c r="G60" t="n">
        <v>100.34</v>
      </c>
      <c r="H60" t="n">
        <v>1.45</v>
      </c>
      <c r="I60" t="n">
        <v>7</v>
      </c>
      <c r="J60" t="n">
        <v>189.42</v>
      </c>
      <c r="K60" t="n">
        <v>51.39</v>
      </c>
      <c r="L60" t="n">
        <v>15.5</v>
      </c>
      <c r="M60" t="n">
        <v>2</v>
      </c>
      <c r="N60" t="n">
        <v>37.53</v>
      </c>
      <c r="O60" t="n">
        <v>23596.37</v>
      </c>
      <c r="P60" t="n">
        <v>119.53</v>
      </c>
      <c r="Q60" t="n">
        <v>460.69</v>
      </c>
      <c r="R60" t="n">
        <v>45.93</v>
      </c>
      <c r="S60" t="n">
        <v>32.19</v>
      </c>
      <c r="T60" t="n">
        <v>2973.11</v>
      </c>
      <c r="U60" t="n">
        <v>0.7</v>
      </c>
      <c r="V60" t="n">
        <v>0.76</v>
      </c>
      <c r="W60" t="n">
        <v>1.46</v>
      </c>
      <c r="X60" t="n">
        <v>0.17</v>
      </c>
      <c r="Y60" t="n">
        <v>1</v>
      </c>
      <c r="Z60" t="n">
        <v>10</v>
      </c>
      <c r="AA60" t="n">
        <v>144.3534036350246</v>
      </c>
      <c r="AB60" t="n">
        <v>197.5106952760605</v>
      </c>
      <c r="AC60" t="n">
        <v>178.6605517269711</v>
      </c>
      <c r="AD60" t="n">
        <v>144353.4036350246</v>
      </c>
      <c r="AE60" t="n">
        <v>197510.6952760605</v>
      </c>
      <c r="AF60" t="n">
        <v>7.11124632091189e-06</v>
      </c>
      <c r="AG60" t="n">
        <v>4.143518518518518</v>
      </c>
      <c r="AH60" t="n">
        <v>178660.5517269711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6.9883</v>
      </c>
      <c r="E61" t="n">
        <v>14.31</v>
      </c>
      <c r="F61" t="n">
        <v>11.7</v>
      </c>
      <c r="G61" t="n">
        <v>100.29</v>
      </c>
      <c r="H61" t="n">
        <v>1.47</v>
      </c>
      <c r="I61" t="n">
        <v>7</v>
      </c>
      <c r="J61" t="n">
        <v>189.81</v>
      </c>
      <c r="K61" t="n">
        <v>51.39</v>
      </c>
      <c r="L61" t="n">
        <v>15.75</v>
      </c>
      <c r="M61" t="n">
        <v>2</v>
      </c>
      <c r="N61" t="n">
        <v>37.66</v>
      </c>
      <c r="O61" t="n">
        <v>23643.43</v>
      </c>
      <c r="P61" t="n">
        <v>119.81</v>
      </c>
      <c r="Q61" t="n">
        <v>460.7</v>
      </c>
      <c r="R61" t="n">
        <v>45.71</v>
      </c>
      <c r="S61" t="n">
        <v>32.19</v>
      </c>
      <c r="T61" t="n">
        <v>2864.61</v>
      </c>
      <c r="U61" t="n">
        <v>0.7</v>
      </c>
      <c r="V61" t="n">
        <v>0.76</v>
      </c>
      <c r="W61" t="n">
        <v>1.46</v>
      </c>
      <c r="X61" t="n">
        <v>0.17</v>
      </c>
      <c r="Y61" t="n">
        <v>1</v>
      </c>
      <c r="Z61" t="n">
        <v>10</v>
      </c>
      <c r="AA61" t="n">
        <v>144.4102724128114</v>
      </c>
      <c r="AB61" t="n">
        <v>197.5885056467017</v>
      </c>
      <c r="AC61" t="n">
        <v>178.7309359850459</v>
      </c>
      <c r="AD61" t="n">
        <v>144410.2724128114</v>
      </c>
      <c r="AE61" t="n">
        <v>197588.5056467017</v>
      </c>
      <c r="AF61" t="n">
        <v>7.114198566213611e-06</v>
      </c>
      <c r="AG61" t="n">
        <v>4.140625</v>
      </c>
      <c r="AH61" t="n">
        <v>178730.9359850459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6.9866</v>
      </c>
      <c r="E62" t="n">
        <v>14.31</v>
      </c>
      <c r="F62" t="n">
        <v>11.7</v>
      </c>
      <c r="G62" t="n">
        <v>100.31</v>
      </c>
      <c r="H62" t="n">
        <v>1.49</v>
      </c>
      <c r="I62" t="n">
        <v>7</v>
      </c>
      <c r="J62" t="n">
        <v>190.19</v>
      </c>
      <c r="K62" t="n">
        <v>51.39</v>
      </c>
      <c r="L62" t="n">
        <v>16</v>
      </c>
      <c r="M62" t="n">
        <v>2</v>
      </c>
      <c r="N62" t="n">
        <v>37.79</v>
      </c>
      <c r="O62" t="n">
        <v>23690.52</v>
      </c>
      <c r="P62" t="n">
        <v>119.86</v>
      </c>
      <c r="Q62" t="n">
        <v>460.72</v>
      </c>
      <c r="R62" t="n">
        <v>45.9</v>
      </c>
      <c r="S62" t="n">
        <v>32.19</v>
      </c>
      <c r="T62" t="n">
        <v>2956.7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144.442051262954</v>
      </c>
      <c r="AB62" t="n">
        <v>197.6319868714507</v>
      </c>
      <c r="AC62" t="n">
        <v>178.7702674227312</v>
      </c>
      <c r="AD62" t="n">
        <v>144442.051262954</v>
      </c>
      <c r="AE62" t="n">
        <v>197631.9868714508</v>
      </c>
      <c r="AF62" t="n">
        <v>7.11246793965743e-06</v>
      </c>
      <c r="AG62" t="n">
        <v>4.140625</v>
      </c>
      <c r="AH62" t="n">
        <v>178770.2674227312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6.9807</v>
      </c>
      <c r="E63" t="n">
        <v>14.33</v>
      </c>
      <c r="F63" t="n">
        <v>11.72</v>
      </c>
      <c r="G63" t="n">
        <v>100.42</v>
      </c>
      <c r="H63" t="n">
        <v>1.51</v>
      </c>
      <c r="I63" t="n">
        <v>7</v>
      </c>
      <c r="J63" t="n">
        <v>190.57</v>
      </c>
      <c r="K63" t="n">
        <v>51.39</v>
      </c>
      <c r="L63" t="n">
        <v>16.25</v>
      </c>
      <c r="M63" t="n">
        <v>1</v>
      </c>
      <c r="N63" t="n">
        <v>37.93</v>
      </c>
      <c r="O63" t="n">
        <v>23737.67</v>
      </c>
      <c r="P63" t="n">
        <v>120.5</v>
      </c>
      <c r="Q63" t="n">
        <v>460.69</v>
      </c>
      <c r="R63" t="n">
        <v>46.2</v>
      </c>
      <c r="S63" t="n">
        <v>32.19</v>
      </c>
      <c r="T63" t="n">
        <v>3105.93</v>
      </c>
      <c r="U63" t="n">
        <v>0.7</v>
      </c>
      <c r="V63" t="n">
        <v>0.76</v>
      </c>
      <c r="W63" t="n">
        <v>1.47</v>
      </c>
      <c r="X63" t="n">
        <v>0.18</v>
      </c>
      <c r="Y63" t="n">
        <v>1</v>
      </c>
      <c r="Z63" t="n">
        <v>10</v>
      </c>
      <c r="AA63" t="n">
        <v>144.7448876210889</v>
      </c>
      <c r="AB63" t="n">
        <v>198.0463409368479</v>
      </c>
      <c r="AC63" t="n">
        <v>179.1450761176766</v>
      </c>
      <c r="AD63" t="n">
        <v>144744.8876210889</v>
      </c>
      <c r="AE63" t="n">
        <v>198046.3409368479</v>
      </c>
      <c r="AF63" t="n">
        <v>7.106461647491858e-06</v>
      </c>
      <c r="AG63" t="n">
        <v>4.146412037037037</v>
      </c>
      <c r="AH63" t="n">
        <v>179145.0761176766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6.9812</v>
      </c>
      <c r="E64" t="n">
        <v>14.32</v>
      </c>
      <c r="F64" t="n">
        <v>11.71</v>
      </c>
      <c r="G64" t="n">
        <v>100.41</v>
      </c>
      <c r="H64" t="n">
        <v>1.53</v>
      </c>
      <c r="I64" t="n">
        <v>7</v>
      </c>
      <c r="J64" t="n">
        <v>190.95</v>
      </c>
      <c r="K64" t="n">
        <v>51.39</v>
      </c>
      <c r="L64" t="n">
        <v>16.5</v>
      </c>
      <c r="M64" t="n">
        <v>1</v>
      </c>
      <c r="N64" t="n">
        <v>38.06</v>
      </c>
      <c r="O64" t="n">
        <v>23784.85</v>
      </c>
      <c r="P64" t="n">
        <v>120.57</v>
      </c>
      <c r="Q64" t="n">
        <v>460.69</v>
      </c>
      <c r="R64" t="n">
        <v>46.16</v>
      </c>
      <c r="S64" t="n">
        <v>32.19</v>
      </c>
      <c r="T64" t="n">
        <v>3086</v>
      </c>
      <c r="U64" t="n">
        <v>0.7</v>
      </c>
      <c r="V64" t="n">
        <v>0.76</v>
      </c>
      <c r="W64" t="n">
        <v>1.47</v>
      </c>
      <c r="X64" t="n">
        <v>0.18</v>
      </c>
      <c r="Y64" t="n">
        <v>1</v>
      </c>
      <c r="Z64" t="n">
        <v>10</v>
      </c>
      <c r="AA64" t="n">
        <v>144.7494553515693</v>
      </c>
      <c r="AB64" t="n">
        <v>198.0525907072053</v>
      </c>
      <c r="AC64" t="n">
        <v>179.1507294187226</v>
      </c>
      <c r="AD64" t="n">
        <v>144749.4553515693</v>
      </c>
      <c r="AE64" t="n">
        <v>198052.5907072053</v>
      </c>
      <c r="AF64" t="n">
        <v>7.106970655302501e-06</v>
      </c>
      <c r="AG64" t="n">
        <v>4.143518518518518</v>
      </c>
      <c r="AH64" t="n">
        <v>179150.7294187226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6.983</v>
      </c>
      <c r="E65" t="n">
        <v>14.32</v>
      </c>
      <c r="F65" t="n">
        <v>11.71</v>
      </c>
      <c r="G65" t="n">
        <v>100.38</v>
      </c>
      <c r="H65" t="n">
        <v>1.55</v>
      </c>
      <c r="I65" t="n">
        <v>7</v>
      </c>
      <c r="J65" t="n">
        <v>191.34</v>
      </c>
      <c r="K65" t="n">
        <v>51.39</v>
      </c>
      <c r="L65" t="n">
        <v>16.75</v>
      </c>
      <c r="M65" t="n">
        <v>1</v>
      </c>
      <c r="N65" t="n">
        <v>38.19</v>
      </c>
      <c r="O65" t="n">
        <v>23832.09</v>
      </c>
      <c r="P65" t="n">
        <v>120.35</v>
      </c>
      <c r="Q65" t="n">
        <v>460.69</v>
      </c>
      <c r="R65" t="n">
        <v>46.07</v>
      </c>
      <c r="S65" t="n">
        <v>32.19</v>
      </c>
      <c r="T65" t="n">
        <v>3040.5</v>
      </c>
      <c r="U65" t="n">
        <v>0.7</v>
      </c>
      <c r="V65" t="n">
        <v>0.76</v>
      </c>
      <c r="W65" t="n">
        <v>1.46</v>
      </c>
      <c r="X65" t="n">
        <v>0.18</v>
      </c>
      <c r="Y65" t="n">
        <v>1</v>
      </c>
      <c r="Z65" t="n">
        <v>10</v>
      </c>
      <c r="AA65" t="n">
        <v>144.6578394937898</v>
      </c>
      <c r="AB65" t="n">
        <v>197.927237848785</v>
      </c>
      <c r="AC65" t="n">
        <v>179.0373400611761</v>
      </c>
      <c r="AD65" t="n">
        <v>144657.8394937898</v>
      </c>
      <c r="AE65" t="n">
        <v>197927.2378487849</v>
      </c>
      <c r="AF65" t="n">
        <v>7.10880308342081e-06</v>
      </c>
      <c r="AG65" t="n">
        <v>4.143518518518518</v>
      </c>
      <c r="AH65" t="n">
        <v>179037.340061176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6.9818</v>
      </c>
      <c r="E66" t="n">
        <v>14.32</v>
      </c>
      <c r="F66" t="n">
        <v>11.71</v>
      </c>
      <c r="G66" t="n">
        <v>100.4</v>
      </c>
      <c r="H66" t="n">
        <v>1.57</v>
      </c>
      <c r="I66" t="n">
        <v>7</v>
      </c>
      <c r="J66" t="n">
        <v>191.72</v>
      </c>
      <c r="K66" t="n">
        <v>51.39</v>
      </c>
      <c r="L66" t="n">
        <v>17</v>
      </c>
      <c r="M66" t="n">
        <v>0</v>
      </c>
      <c r="N66" t="n">
        <v>38.33</v>
      </c>
      <c r="O66" t="n">
        <v>23879.37</v>
      </c>
      <c r="P66" t="n">
        <v>120.55</v>
      </c>
      <c r="Q66" t="n">
        <v>460.69</v>
      </c>
      <c r="R66" t="n">
        <v>46.1</v>
      </c>
      <c r="S66" t="n">
        <v>32.19</v>
      </c>
      <c r="T66" t="n">
        <v>3056.9</v>
      </c>
      <c r="U66" t="n">
        <v>0.7</v>
      </c>
      <c r="V66" t="n">
        <v>0.76</v>
      </c>
      <c r="W66" t="n">
        <v>1.47</v>
      </c>
      <c r="X66" t="n">
        <v>0.18</v>
      </c>
      <c r="Y66" t="n">
        <v>1</v>
      </c>
      <c r="Z66" t="n">
        <v>10</v>
      </c>
      <c r="AA66" t="n">
        <v>144.737387316843</v>
      </c>
      <c r="AB66" t="n">
        <v>198.0360786896886</v>
      </c>
      <c r="AC66" t="n">
        <v>179.1357932849829</v>
      </c>
      <c r="AD66" t="n">
        <v>144737.387316843</v>
      </c>
      <c r="AE66" t="n">
        <v>198036.0786896886</v>
      </c>
      <c r="AF66" t="n">
        <v>7.107581464675271e-06</v>
      </c>
      <c r="AG66" t="n">
        <v>4.143518518518518</v>
      </c>
      <c r="AH66" t="n">
        <v>179135.7932849829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6.5294</v>
      </c>
      <c r="E2" t="n">
        <v>15.32</v>
      </c>
      <c r="F2" t="n">
        <v>12.96</v>
      </c>
      <c r="G2" t="n">
        <v>15.55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48</v>
      </c>
      <c r="N2" t="n">
        <v>5.51</v>
      </c>
      <c r="O2" t="n">
        <v>6564.78</v>
      </c>
      <c r="P2" t="n">
        <v>67.61</v>
      </c>
      <c r="Q2" t="n">
        <v>460.76</v>
      </c>
      <c r="R2" t="n">
        <v>86.63</v>
      </c>
      <c r="S2" t="n">
        <v>32.19</v>
      </c>
      <c r="T2" t="n">
        <v>23106.95</v>
      </c>
      <c r="U2" t="n">
        <v>0.37</v>
      </c>
      <c r="V2" t="n">
        <v>0.6899999999999999</v>
      </c>
      <c r="W2" t="n">
        <v>1.53</v>
      </c>
      <c r="X2" t="n">
        <v>1.42</v>
      </c>
      <c r="Y2" t="n">
        <v>1</v>
      </c>
      <c r="Z2" t="n">
        <v>10</v>
      </c>
      <c r="AA2" t="n">
        <v>107.349421836402</v>
      </c>
      <c r="AB2" t="n">
        <v>146.8802148787496</v>
      </c>
      <c r="AC2" t="n">
        <v>132.862173318438</v>
      </c>
      <c r="AD2" t="n">
        <v>107349.421836402</v>
      </c>
      <c r="AE2" t="n">
        <v>146880.2148787496</v>
      </c>
      <c r="AF2" t="n">
        <v>9.645354657822556e-06</v>
      </c>
      <c r="AG2" t="n">
        <v>4.432870370370371</v>
      </c>
      <c r="AH2" t="n">
        <v>132862.173318438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6.7427</v>
      </c>
      <c r="E3" t="n">
        <v>14.83</v>
      </c>
      <c r="F3" t="n">
        <v>12.62</v>
      </c>
      <c r="G3" t="n">
        <v>19.92</v>
      </c>
      <c r="H3" t="n">
        <v>0.42</v>
      </c>
      <c r="I3" t="n">
        <v>38</v>
      </c>
      <c r="J3" t="n">
        <v>51.62</v>
      </c>
      <c r="K3" t="n">
        <v>24.83</v>
      </c>
      <c r="L3" t="n">
        <v>1.25</v>
      </c>
      <c r="M3" t="n">
        <v>36</v>
      </c>
      <c r="N3" t="n">
        <v>5.54</v>
      </c>
      <c r="O3" t="n">
        <v>6599.8</v>
      </c>
      <c r="P3" t="n">
        <v>63.58</v>
      </c>
      <c r="Q3" t="n">
        <v>460.72</v>
      </c>
      <c r="R3" t="n">
        <v>75.53</v>
      </c>
      <c r="S3" t="n">
        <v>32.19</v>
      </c>
      <c r="T3" t="n">
        <v>17618.91</v>
      </c>
      <c r="U3" t="n">
        <v>0.43</v>
      </c>
      <c r="V3" t="n">
        <v>0.71</v>
      </c>
      <c r="W3" t="n">
        <v>1.52</v>
      </c>
      <c r="X3" t="n">
        <v>1.08</v>
      </c>
      <c r="Y3" t="n">
        <v>1</v>
      </c>
      <c r="Z3" t="n">
        <v>10</v>
      </c>
      <c r="AA3" t="n">
        <v>104.4325209262123</v>
      </c>
      <c r="AB3" t="n">
        <v>142.889182368844</v>
      </c>
      <c r="AC3" t="n">
        <v>129.2520393498271</v>
      </c>
      <c r="AD3" t="n">
        <v>104432.5209262123</v>
      </c>
      <c r="AE3" t="n">
        <v>142889.182368844</v>
      </c>
      <c r="AF3" t="n">
        <v>9.960445500551376e-06</v>
      </c>
      <c r="AG3" t="n">
        <v>4.291087962962963</v>
      </c>
      <c r="AH3" t="n">
        <v>129252.0393498271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6.8983</v>
      </c>
      <c r="E4" t="n">
        <v>14.5</v>
      </c>
      <c r="F4" t="n">
        <v>12.38</v>
      </c>
      <c r="G4" t="n">
        <v>24.76</v>
      </c>
      <c r="H4" t="n">
        <v>0.5</v>
      </c>
      <c r="I4" t="n">
        <v>30</v>
      </c>
      <c r="J4" t="n">
        <v>51.9</v>
      </c>
      <c r="K4" t="n">
        <v>24.83</v>
      </c>
      <c r="L4" t="n">
        <v>1.5</v>
      </c>
      <c r="M4" t="n">
        <v>25</v>
      </c>
      <c r="N4" t="n">
        <v>5.57</v>
      </c>
      <c r="O4" t="n">
        <v>6634.84</v>
      </c>
      <c r="P4" t="n">
        <v>60.37</v>
      </c>
      <c r="Q4" t="n">
        <v>460.7</v>
      </c>
      <c r="R4" t="n">
        <v>68.15000000000001</v>
      </c>
      <c r="S4" t="n">
        <v>32.19</v>
      </c>
      <c r="T4" t="n">
        <v>13969.01</v>
      </c>
      <c r="U4" t="n">
        <v>0.47</v>
      </c>
      <c r="V4" t="n">
        <v>0.72</v>
      </c>
      <c r="W4" t="n">
        <v>1.5</v>
      </c>
      <c r="X4" t="n">
        <v>0.85</v>
      </c>
      <c r="Y4" t="n">
        <v>1</v>
      </c>
      <c r="Z4" t="n">
        <v>10</v>
      </c>
      <c r="AA4" t="n">
        <v>102.3307213211392</v>
      </c>
      <c r="AB4" t="n">
        <v>140.01340742433</v>
      </c>
      <c r="AC4" t="n">
        <v>126.6507243298412</v>
      </c>
      <c r="AD4" t="n">
        <v>102330.7213211392</v>
      </c>
      <c r="AE4" t="n">
        <v>140013.40742433</v>
      </c>
      <c r="AF4" t="n">
        <v>1.019030079885707e-05</v>
      </c>
      <c r="AG4" t="n">
        <v>4.195601851851852</v>
      </c>
      <c r="AH4" t="n">
        <v>126650.7243298412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6.9766</v>
      </c>
      <c r="E5" t="n">
        <v>14.33</v>
      </c>
      <c r="F5" t="n">
        <v>12.27</v>
      </c>
      <c r="G5" t="n">
        <v>28.31</v>
      </c>
      <c r="H5" t="n">
        <v>0.58</v>
      </c>
      <c r="I5" t="n">
        <v>26</v>
      </c>
      <c r="J5" t="n">
        <v>52.19</v>
      </c>
      <c r="K5" t="n">
        <v>24.83</v>
      </c>
      <c r="L5" t="n">
        <v>1.75</v>
      </c>
      <c r="M5" t="n">
        <v>12</v>
      </c>
      <c r="N5" t="n">
        <v>5.61</v>
      </c>
      <c r="O5" t="n">
        <v>6670.02</v>
      </c>
      <c r="P5" t="n">
        <v>58.11</v>
      </c>
      <c r="Q5" t="n">
        <v>460.76</v>
      </c>
      <c r="R5" t="n">
        <v>63.92</v>
      </c>
      <c r="S5" t="n">
        <v>32.19</v>
      </c>
      <c r="T5" t="n">
        <v>11872.94</v>
      </c>
      <c r="U5" t="n">
        <v>0.5</v>
      </c>
      <c r="V5" t="n">
        <v>0.73</v>
      </c>
      <c r="W5" t="n">
        <v>1.5</v>
      </c>
      <c r="X5" t="n">
        <v>0.73</v>
      </c>
      <c r="Y5" t="n">
        <v>1</v>
      </c>
      <c r="Z5" t="n">
        <v>10</v>
      </c>
      <c r="AA5" t="n">
        <v>101.0942877234738</v>
      </c>
      <c r="AB5" t="n">
        <v>138.3216644284044</v>
      </c>
      <c r="AC5" t="n">
        <v>125.12043891107</v>
      </c>
      <c r="AD5" t="n">
        <v>101094.2877234738</v>
      </c>
      <c r="AE5" t="n">
        <v>138321.6644284044</v>
      </c>
      <c r="AF5" t="n">
        <v>1.030596705758031e-05</v>
      </c>
      <c r="AG5" t="n">
        <v>4.146412037037037</v>
      </c>
      <c r="AH5" t="n">
        <v>125120.43891107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6.9938</v>
      </c>
      <c r="E6" t="n">
        <v>14.3</v>
      </c>
      <c r="F6" t="n">
        <v>12.24</v>
      </c>
      <c r="G6" t="n">
        <v>29.39</v>
      </c>
      <c r="H6" t="n">
        <v>0.66</v>
      </c>
      <c r="I6" t="n">
        <v>25</v>
      </c>
      <c r="J6" t="n">
        <v>52.47</v>
      </c>
      <c r="K6" t="n">
        <v>24.83</v>
      </c>
      <c r="L6" t="n">
        <v>2</v>
      </c>
      <c r="M6" t="n">
        <v>2</v>
      </c>
      <c r="N6" t="n">
        <v>5.64</v>
      </c>
      <c r="O6" t="n">
        <v>6705.1</v>
      </c>
      <c r="P6" t="n">
        <v>57.59</v>
      </c>
      <c r="Q6" t="n">
        <v>460.74</v>
      </c>
      <c r="R6" t="n">
        <v>62.73</v>
      </c>
      <c r="S6" t="n">
        <v>32.19</v>
      </c>
      <c r="T6" t="n">
        <v>11280.37</v>
      </c>
      <c r="U6" t="n">
        <v>0.51</v>
      </c>
      <c r="V6" t="n">
        <v>0.73</v>
      </c>
      <c r="W6" t="n">
        <v>1.51</v>
      </c>
      <c r="X6" t="n">
        <v>0.71</v>
      </c>
      <c r="Y6" t="n">
        <v>1</v>
      </c>
      <c r="Z6" t="n">
        <v>10</v>
      </c>
      <c r="AA6" t="n">
        <v>100.8132417973957</v>
      </c>
      <c r="AB6" t="n">
        <v>137.9371249934735</v>
      </c>
      <c r="AC6" t="n">
        <v>124.7725993801042</v>
      </c>
      <c r="AD6" t="n">
        <v>100813.2417973957</v>
      </c>
      <c r="AE6" t="n">
        <v>137937.1249934735</v>
      </c>
      <c r="AF6" t="n">
        <v>1.033137522680176e-05</v>
      </c>
      <c r="AG6" t="n">
        <v>4.137731481481482</v>
      </c>
      <c r="AH6" t="n">
        <v>124772.5993801042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6.9937</v>
      </c>
      <c r="E7" t="n">
        <v>14.3</v>
      </c>
      <c r="F7" t="n">
        <v>12.25</v>
      </c>
      <c r="G7" t="n">
        <v>29.39</v>
      </c>
      <c r="H7" t="n">
        <v>0.74</v>
      </c>
      <c r="I7" t="n">
        <v>25</v>
      </c>
      <c r="J7" t="n">
        <v>52.75</v>
      </c>
      <c r="K7" t="n">
        <v>24.83</v>
      </c>
      <c r="L7" t="n">
        <v>2.25</v>
      </c>
      <c r="M7" t="n">
        <v>0</v>
      </c>
      <c r="N7" t="n">
        <v>5.68</v>
      </c>
      <c r="O7" t="n">
        <v>6740.19</v>
      </c>
      <c r="P7" t="n">
        <v>57.62</v>
      </c>
      <c r="Q7" t="n">
        <v>460.74</v>
      </c>
      <c r="R7" t="n">
        <v>62.68</v>
      </c>
      <c r="S7" t="n">
        <v>32.19</v>
      </c>
      <c r="T7" t="n">
        <v>11259.59</v>
      </c>
      <c r="U7" t="n">
        <v>0.51</v>
      </c>
      <c r="V7" t="n">
        <v>0.73</v>
      </c>
      <c r="W7" t="n">
        <v>1.52</v>
      </c>
      <c r="X7" t="n">
        <v>0.71</v>
      </c>
      <c r="Y7" t="n">
        <v>1</v>
      </c>
      <c r="Z7" t="n">
        <v>10</v>
      </c>
      <c r="AA7" t="n">
        <v>100.8326278532431</v>
      </c>
      <c r="AB7" t="n">
        <v>137.9636498503363</v>
      </c>
      <c r="AC7" t="n">
        <v>124.7965927418559</v>
      </c>
      <c r="AD7" t="n">
        <v>100832.6278532431</v>
      </c>
      <c r="AE7" t="n">
        <v>137963.6498503363</v>
      </c>
      <c r="AF7" t="n">
        <v>1.033122750488768e-05</v>
      </c>
      <c r="AG7" t="n">
        <v>4.137731481481482</v>
      </c>
      <c r="AH7" t="n">
        <v>124796.5927418559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3.4032</v>
      </c>
      <c r="E2" t="n">
        <v>29.38</v>
      </c>
      <c r="F2" t="n">
        <v>17.56</v>
      </c>
      <c r="G2" t="n">
        <v>5.27</v>
      </c>
      <c r="H2" t="n">
        <v>0.08</v>
      </c>
      <c r="I2" t="n">
        <v>200</v>
      </c>
      <c r="J2" t="n">
        <v>232.68</v>
      </c>
      <c r="K2" t="n">
        <v>57.72</v>
      </c>
      <c r="L2" t="n">
        <v>1</v>
      </c>
      <c r="M2" t="n">
        <v>198</v>
      </c>
      <c r="N2" t="n">
        <v>53.95</v>
      </c>
      <c r="O2" t="n">
        <v>28931.02</v>
      </c>
      <c r="P2" t="n">
        <v>274.21</v>
      </c>
      <c r="Q2" t="n">
        <v>460.93</v>
      </c>
      <c r="R2" t="n">
        <v>237.2</v>
      </c>
      <c r="S2" t="n">
        <v>32.19</v>
      </c>
      <c r="T2" t="n">
        <v>97641.42</v>
      </c>
      <c r="U2" t="n">
        <v>0.14</v>
      </c>
      <c r="V2" t="n">
        <v>0.51</v>
      </c>
      <c r="W2" t="n">
        <v>1.79</v>
      </c>
      <c r="X2" t="n">
        <v>6.02</v>
      </c>
      <c r="Y2" t="n">
        <v>1</v>
      </c>
      <c r="Z2" t="n">
        <v>10</v>
      </c>
      <c r="AA2" t="n">
        <v>424.4711535785439</v>
      </c>
      <c r="AB2" t="n">
        <v>580.7801586718215</v>
      </c>
      <c r="AC2" t="n">
        <v>525.3513154582541</v>
      </c>
      <c r="AD2" t="n">
        <v>424471.1535785439</v>
      </c>
      <c r="AE2" t="n">
        <v>580780.1586718215</v>
      </c>
      <c r="AF2" t="n">
        <v>3.13551706097245e-06</v>
      </c>
      <c r="AG2" t="n">
        <v>8.501157407407407</v>
      </c>
      <c r="AH2" t="n">
        <v>525351.3154582542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3.9857</v>
      </c>
      <c r="E3" t="n">
        <v>25.09</v>
      </c>
      <c r="F3" t="n">
        <v>15.82</v>
      </c>
      <c r="G3" t="n">
        <v>6.59</v>
      </c>
      <c r="H3" t="n">
        <v>0.1</v>
      </c>
      <c r="I3" t="n">
        <v>144</v>
      </c>
      <c r="J3" t="n">
        <v>233.1</v>
      </c>
      <c r="K3" t="n">
        <v>57.72</v>
      </c>
      <c r="L3" t="n">
        <v>1.25</v>
      </c>
      <c r="M3" t="n">
        <v>142</v>
      </c>
      <c r="N3" t="n">
        <v>54.13</v>
      </c>
      <c r="O3" t="n">
        <v>28983.75</v>
      </c>
      <c r="P3" t="n">
        <v>246.6</v>
      </c>
      <c r="Q3" t="n">
        <v>460.82</v>
      </c>
      <c r="R3" t="n">
        <v>179.8</v>
      </c>
      <c r="S3" t="n">
        <v>32.19</v>
      </c>
      <c r="T3" t="n">
        <v>69224.28999999999</v>
      </c>
      <c r="U3" t="n">
        <v>0.18</v>
      </c>
      <c r="V3" t="n">
        <v>0.5600000000000001</v>
      </c>
      <c r="W3" t="n">
        <v>1.7</v>
      </c>
      <c r="X3" t="n">
        <v>4.28</v>
      </c>
      <c r="Y3" t="n">
        <v>1</v>
      </c>
      <c r="Z3" t="n">
        <v>10</v>
      </c>
      <c r="AA3" t="n">
        <v>339.195810634798</v>
      </c>
      <c r="AB3" t="n">
        <v>464.1026723735721</v>
      </c>
      <c r="AC3" t="n">
        <v>419.8093646944293</v>
      </c>
      <c r="AD3" t="n">
        <v>339195.810634798</v>
      </c>
      <c r="AE3" t="n">
        <v>464102.6723735721</v>
      </c>
      <c r="AF3" t="n">
        <v>3.672199797225521e-06</v>
      </c>
      <c r="AG3" t="n">
        <v>7.259837962962963</v>
      </c>
      <c r="AH3" t="n">
        <v>419809.3646944293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4.4228</v>
      </c>
      <c r="E4" t="n">
        <v>22.61</v>
      </c>
      <c r="F4" t="n">
        <v>14.8</v>
      </c>
      <c r="G4" t="n">
        <v>7.93</v>
      </c>
      <c r="H4" t="n">
        <v>0.11</v>
      </c>
      <c r="I4" t="n">
        <v>112</v>
      </c>
      <c r="J4" t="n">
        <v>233.53</v>
      </c>
      <c r="K4" t="n">
        <v>57.72</v>
      </c>
      <c r="L4" t="n">
        <v>1.5</v>
      </c>
      <c r="M4" t="n">
        <v>110</v>
      </c>
      <c r="N4" t="n">
        <v>54.31</v>
      </c>
      <c r="O4" t="n">
        <v>29036.54</v>
      </c>
      <c r="P4" t="n">
        <v>230.29</v>
      </c>
      <c r="Q4" t="n">
        <v>460.81</v>
      </c>
      <c r="R4" t="n">
        <v>147.5</v>
      </c>
      <c r="S4" t="n">
        <v>32.19</v>
      </c>
      <c r="T4" t="n">
        <v>53230.02</v>
      </c>
      <c r="U4" t="n">
        <v>0.22</v>
      </c>
      <c r="V4" t="n">
        <v>0.6</v>
      </c>
      <c r="W4" t="n">
        <v>1.62</v>
      </c>
      <c r="X4" t="n">
        <v>3.26</v>
      </c>
      <c r="Y4" t="n">
        <v>1</v>
      </c>
      <c r="Z4" t="n">
        <v>10</v>
      </c>
      <c r="AA4" t="n">
        <v>295.2123441342607</v>
      </c>
      <c r="AB4" t="n">
        <v>403.9225530939426</v>
      </c>
      <c r="AC4" t="n">
        <v>365.3727515355197</v>
      </c>
      <c r="AD4" t="n">
        <v>295212.3441342607</v>
      </c>
      <c r="AE4" t="n">
        <v>403922.5530939426</v>
      </c>
      <c r="AF4" t="n">
        <v>4.074919151759799e-06</v>
      </c>
      <c r="AG4" t="n">
        <v>6.54224537037037</v>
      </c>
      <c r="AH4" t="n">
        <v>365372.7515355197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4.7411</v>
      </c>
      <c r="E5" t="n">
        <v>21.09</v>
      </c>
      <c r="F5" t="n">
        <v>14.19</v>
      </c>
      <c r="G5" t="n">
        <v>9.26</v>
      </c>
      <c r="H5" t="n">
        <v>0.13</v>
      </c>
      <c r="I5" t="n">
        <v>92</v>
      </c>
      <c r="J5" t="n">
        <v>233.96</v>
      </c>
      <c r="K5" t="n">
        <v>57.72</v>
      </c>
      <c r="L5" t="n">
        <v>1.75</v>
      </c>
      <c r="M5" t="n">
        <v>90</v>
      </c>
      <c r="N5" t="n">
        <v>54.49</v>
      </c>
      <c r="O5" t="n">
        <v>29089.39</v>
      </c>
      <c r="P5" t="n">
        <v>220.45</v>
      </c>
      <c r="Q5" t="n">
        <v>460.75</v>
      </c>
      <c r="R5" t="n">
        <v>127.37</v>
      </c>
      <c r="S5" t="n">
        <v>32.19</v>
      </c>
      <c r="T5" t="n">
        <v>43266.66</v>
      </c>
      <c r="U5" t="n">
        <v>0.25</v>
      </c>
      <c r="V5" t="n">
        <v>0.63</v>
      </c>
      <c r="W5" t="n">
        <v>1.59</v>
      </c>
      <c r="X5" t="n">
        <v>2.66</v>
      </c>
      <c r="Y5" t="n">
        <v>1</v>
      </c>
      <c r="Z5" t="n">
        <v>10</v>
      </c>
      <c r="AA5" t="n">
        <v>277.2013494715383</v>
      </c>
      <c r="AB5" t="n">
        <v>379.2791156074005</v>
      </c>
      <c r="AC5" t="n">
        <v>343.0812491354115</v>
      </c>
      <c r="AD5" t="n">
        <v>277201.3494715383</v>
      </c>
      <c r="AE5" t="n">
        <v>379279.1156074005</v>
      </c>
      <c r="AF5" t="n">
        <v>4.368182868411048e-06</v>
      </c>
      <c r="AG5" t="n">
        <v>6.102430555555556</v>
      </c>
      <c r="AH5" t="n">
        <v>343081.2491354115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4.9893</v>
      </c>
      <c r="E6" t="n">
        <v>20.04</v>
      </c>
      <c r="F6" t="n">
        <v>13.78</v>
      </c>
      <c r="G6" t="n">
        <v>10.6</v>
      </c>
      <c r="H6" t="n">
        <v>0.15</v>
      </c>
      <c r="I6" t="n">
        <v>78</v>
      </c>
      <c r="J6" t="n">
        <v>234.39</v>
      </c>
      <c r="K6" t="n">
        <v>57.72</v>
      </c>
      <c r="L6" t="n">
        <v>2</v>
      </c>
      <c r="M6" t="n">
        <v>76</v>
      </c>
      <c r="N6" t="n">
        <v>54.67</v>
      </c>
      <c r="O6" t="n">
        <v>29142.31</v>
      </c>
      <c r="P6" t="n">
        <v>213.78</v>
      </c>
      <c r="Q6" t="n">
        <v>460.8</v>
      </c>
      <c r="R6" t="n">
        <v>113.76</v>
      </c>
      <c r="S6" t="n">
        <v>32.19</v>
      </c>
      <c r="T6" t="n">
        <v>36531.26</v>
      </c>
      <c r="U6" t="n">
        <v>0.28</v>
      </c>
      <c r="V6" t="n">
        <v>0.65</v>
      </c>
      <c r="W6" t="n">
        <v>1.57</v>
      </c>
      <c r="X6" t="n">
        <v>2.24</v>
      </c>
      <c r="Y6" t="n">
        <v>1</v>
      </c>
      <c r="Z6" t="n">
        <v>10</v>
      </c>
      <c r="AA6" t="n">
        <v>252.9398884160823</v>
      </c>
      <c r="AB6" t="n">
        <v>346.0835142510413</v>
      </c>
      <c r="AC6" t="n">
        <v>313.0537893822881</v>
      </c>
      <c r="AD6" t="n">
        <v>252939.8884160823</v>
      </c>
      <c r="AE6" t="n">
        <v>346083.5142510413</v>
      </c>
      <c r="AF6" t="n">
        <v>4.596860387961284e-06</v>
      </c>
      <c r="AG6" t="n">
        <v>5.798611111111111</v>
      </c>
      <c r="AH6" t="n">
        <v>313053.7893822881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5.178</v>
      </c>
      <c r="E7" t="n">
        <v>19.31</v>
      </c>
      <c r="F7" t="n">
        <v>13.51</v>
      </c>
      <c r="G7" t="n">
        <v>11.92</v>
      </c>
      <c r="H7" t="n">
        <v>0.17</v>
      </c>
      <c r="I7" t="n">
        <v>68</v>
      </c>
      <c r="J7" t="n">
        <v>234.82</v>
      </c>
      <c r="K7" t="n">
        <v>57.72</v>
      </c>
      <c r="L7" t="n">
        <v>2.25</v>
      </c>
      <c r="M7" t="n">
        <v>66</v>
      </c>
      <c r="N7" t="n">
        <v>54.85</v>
      </c>
      <c r="O7" t="n">
        <v>29195.29</v>
      </c>
      <c r="P7" t="n">
        <v>209.18</v>
      </c>
      <c r="Q7" t="n">
        <v>460.73</v>
      </c>
      <c r="R7" t="n">
        <v>104.81</v>
      </c>
      <c r="S7" t="n">
        <v>32.19</v>
      </c>
      <c r="T7" t="n">
        <v>32104.97</v>
      </c>
      <c r="U7" t="n">
        <v>0.31</v>
      </c>
      <c r="V7" t="n">
        <v>0.66</v>
      </c>
      <c r="W7" t="n">
        <v>1.56</v>
      </c>
      <c r="X7" t="n">
        <v>1.97</v>
      </c>
      <c r="Y7" t="n">
        <v>1</v>
      </c>
      <c r="Z7" t="n">
        <v>10</v>
      </c>
      <c r="AA7" t="n">
        <v>245.1265843928729</v>
      </c>
      <c r="AB7" t="n">
        <v>335.3930069878456</v>
      </c>
      <c r="AC7" t="n">
        <v>303.3835691280672</v>
      </c>
      <c r="AD7" t="n">
        <v>245126.5843928729</v>
      </c>
      <c r="AE7" t="n">
        <v>335393.0069878456</v>
      </c>
      <c r="AF7" t="n">
        <v>4.770717954194683e-06</v>
      </c>
      <c r="AG7" t="n">
        <v>5.58738425925926</v>
      </c>
      <c r="AH7" t="n">
        <v>303383.5691280672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5.3485</v>
      </c>
      <c r="E8" t="n">
        <v>18.7</v>
      </c>
      <c r="F8" t="n">
        <v>13.25</v>
      </c>
      <c r="G8" t="n">
        <v>13.25</v>
      </c>
      <c r="H8" t="n">
        <v>0.19</v>
      </c>
      <c r="I8" t="n">
        <v>60</v>
      </c>
      <c r="J8" t="n">
        <v>235.25</v>
      </c>
      <c r="K8" t="n">
        <v>57.72</v>
      </c>
      <c r="L8" t="n">
        <v>2.5</v>
      </c>
      <c r="M8" t="n">
        <v>58</v>
      </c>
      <c r="N8" t="n">
        <v>55.03</v>
      </c>
      <c r="O8" t="n">
        <v>29248.33</v>
      </c>
      <c r="P8" t="n">
        <v>204.91</v>
      </c>
      <c r="Q8" t="n">
        <v>460.75</v>
      </c>
      <c r="R8" t="n">
        <v>96.42</v>
      </c>
      <c r="S8" t="n">
        <v>32.19</v>
      </c>
      <c r="T8" t="n">
        <v>27954.64</v>
      </c>
      <c r="U8" t="n">
        <v>0.33</v>
      </c>
      <c r="V8" t="n">
        <v>0.67</v>
      </c>
      <c r="W8" t="n">
        <v>1.55</v>
      </c>
      <c r="X8" t="n">
        <v>1.72</v>
      </c>
      <c r="Y8" t="n">
        <v>1</v>
      </c>
      <c r="Z8" t="n">
        <v>10</v>
      </c>
      <c r="AA8" t="n">
        <v>238.2819397304814</v>
      </c>
      <c r="AB8" t="n">
        <v>326.0278621963553</v>
      </c>
      <c r="AC8" t="n">
        <v>294.9122206114105</v>
      </c>
      <c r="AD8" t="n">
        <v>238281.9397304814</v>
      </c>
      <c r="AE8" t="n">
        <v>326027.8621963553</v>
      </c>
      <c r="AF8" t="n">
        <v>4.9278070641194e-06</v>
      </c>
      <c r="AG8" t="n">
        <v>5.41087962962963</v>
      </c>
      <c r="AH8" t="n">
        <v>294912.2206114105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5.4803</v>
      </c>
      <c r="E9" t="n">
        <v>18.25</v>
      </c>
      <c r="F9" t="n">
        <v>13.08</v>
      </c>
      <c r="G9" t="n">
        <v>14.53</v>
      </c>
      <c r="H9" t="n">
        <v>0.21</v>
      </c>
      <c r="I9" t="n">
        <v>54</v>
      </c>
      <c r="J9" t="n">
        <v>235.68</v>
      </c>
      <c r="K9" t="n">
        <v>57.72</v>
      </c>
      <c r="L9" t="n">
        <v>2.75</v>
      </c>
      <c r="M9" t="n">
        <v>52</v>
      </c>
      <c r="N9" t="n">
        <v>55.21</v>
      </c>
      <c r="O9" t="n">
        <v>29301.44</v>
      </c>
      <c r="P9" t="n">
        <v>201.89</v>
      </c>
      <c r="Q9" t="n">
        <v>460.84</v>
      </c>
      <c r="R9" t="n">
        <v>90.75</v>
      </c>
      <c r="S9" t="n">
        <v>32.19</v>
      </c>
      <c r="T9" t="n">
        <v>25147.13</v>
      </c>
      <c r="U9" t="n">
        <v>0.35</v>
      </c>
      <c r="V9" t="n">
        <v>0.68</v>
      </c>
      <c r="W9" t="n">
        <v>1.54</v>
      </c>
      <c r="X9" t="n">
        <v>1.54</v>
      </c>
      <c r="Y9" t="n">
        <v>1</v>
      </c>
      <c r="Z9" t="n">
        <v>10</v>
      </c>
      <c r="AA9" t="n">
        <v>233.6011337911024</v>
      </c>
      <c r="AB9" t="n">
        <v>319.6233770075164</v>
      </c>
      <c r="AC9" t="n">
        <v>289.1189705002409</v>
      </c>
      <c r="AD9" t="n">
        <v>233601.1337911024</v>
      </c>
      <c r="AE9" t="n">
        <v>319623.3770075164</v>
      </c>
      <c r="AF9" t="n">
        <v>5.049240170794345e-06</v>
      </c>
      <c r="AG9" t="n">
        <v>5.280671296296297</v>
      </c>
      <c r="AH9" t="n">
        <v>289118.970500241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5.5913</v>
      </c>
      <c r="E10" t="n">
        <v>17.89</v>
      </c>
      <c r="F10" t="n">
        <v>12.94</v>
      </c>
      <c r="G10" t="n">
        <v>15.85</v>
      </c>
      <c r="H10" t="n">
        <v>0.23</v>
      </c>
      <c r="I10" t="n">
        <v>49</v>
      </c>
      <c r="J10" t="n">
        <v>236.11</v>
      </c>
      <c r="K10" t="n">
        <v>57.72</v>
      </c>
      <c r="L10" t="n">
        <v>3</v>
      </c>
      <c r="M10" t="n">
        <v>47</v>
      </c>
      <c r="N10" t="n">
        <v>55.39</v>
      </c>
      <c r="O10" t="n">
        <v>29354.61</v>
      </c>
      <c r="P10" t="n">
        <v>199.58</v>
      </c>
      <c r="Q10" t="n">
        <v>460.76</v>
      </c>
      <c r="R10" t="n">
        <v>86.17</v>
      </c>
      <c r="S10" t="n">
        <v>32.19</v>
      </c>
      <c r="T10" t="n">
        <v>22882.74</v>
      </c>
      <c r="U10" t="n">
        <v>0.37</v>
      </c>
      <c r="V10" t="n">
        <v>0.6899999999999999</v>
      </c>
      <c r="W10" t="n">
        <v>1.53</v>
      </c>
      <c r="X10" t="n">
        <v>1.41</v>
      </c>
      <c r="Y10" t="n">
        <v>1</v>
      </c>
      <c r="Z10" t="n">
        <v>10</v>
      </c>
      <c r="AA10" t="n">
        <v>217.5303596841549</v>
      </c>
      <c r="AB10" t="n">
        <v>297.6346348818864</v>
      </c>
      <c r="AC10" t="n">
        <v>269.2288030616807</v>
      </c>
      <c r="AD10" t="n">
        <v>217530.3596841549</v>
      </c>
      <c r="AE10" t="n">
        <v>297634.6348818864</v>
      </c>
      <c r="AF10" t="n">
        <v>5.151509327402227e-06</v>
      </c>
      <c r="AG10" t="n">
        <v>5.17650462962963</v>
      </c>
      <c r="AH10" t="n">
        <v>269228.8030616807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5.6958</v>
      </c>
      <c r="E11" t="n">
        <v>17.56</v>
      </c>
      <c r="F11" t="n">
        <v>12.8</v>
      </c>
      <c r="G11" t="n">
        <v>17.06</v>
      </c>
      <c r="H11" t="n">
        <v>0.24</v>
      </c>
      <c r="I11" t="n">
        <v>45</v>
      </c>
      <c r="J11" t="n">
        <v>236.54</v>
      </c>
      <c r="K11" t="n">
        <v>57.72</v>
      </c>
      <c r="L11" t="n">
        <v>3.25</v>
      </c>
      <c r="M11" t="n">
        <v>43</v>
      </c>
      <c r="N11" t="n">
        <v>55.57</v>
      </c>
      <c r="O11" t="n">
        <v>29407.85</v>
      </c>
      <c r="P11" t="n">
        <v>197.06</v>
      </c>
      <c r="Q11" t="n">
        <v>460.73</v>
      </c>
      <c r="R11" t="n">
        <v>81.77</v>
      </c>
      <c r="S11" t="n">
        <v>32.19</v>
      </c>
      <c r="T11" t="n">
        <v>20702.4</v>
      </c>
      <c r="U11" t="n">
        <v>0.39</v>
      </c>
      <c r="V11" t="n">
        <v>0.7</v>
      </c>
      <c r="W11" t="n">
        <v>1.52</v>
      </c>
      <c r="X11" t="n">
        <v>1.26</v>
      </c>
      <c r="Y11" t="n">
        <v>1</v>
      </c>
      <c r="Z11" t="n">
        <v>10</v>
      </c>
      <c r="AA11" t="n">
        <v>214.0479793626292</v>
      </c>
      <c r="AB11" t="n">
        <v>292.8698884942003</v>
      </c>
      <c r="AC11" t="n">
        <v>264.9187973818703</v>
      </c>
      <c r="AD11" t="n">
        <v>214047.9793626292</v>
      </c>
      <c r="AE11" t="n">
        <v>292869.8884942003</v>
      </c>
      <c r="AF11" t="n">
        <v>5.247789749614151e-06</v>
      </c>
      <c r="AG11" t="n">
        <v>5.081018518518518</v>
      </c>
      <c r="AH11" t="n">
        <v>264918.7973818703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5.7975</v>
      </c>
      <c r="E12" t="n">
        <v>17.25</v>
      </c>
      <c r="F12" t="n">
        <v>12.67</v>
      </c>
      <c r="G12" t="n">
        <v>18.54</v>
      </c>
      <c r="H12" t="n">
        <v>0.26</v>
      </c>
      <c r="I12" t="n">
        <v>41</v>
      </c>
      <c r="J12" t="n">
        <v>236.98</v>
      </c>
      <c r="K12" t="n">
        <v>57.72</v>
      </c>
      <c r="L12" t="n">
        <v>3.5</v>
      </c>
      <c r="M12" t="n">
        <v>39</v>
      </c>
      <c r="N12" t="n">
        <v>55.75</v>
      </c>
      <c r="O12" t="n">
        <v>29461.15</v>
      </c>
      <c r="P12" t="n">
        <v>194.68</v>
      </c>
      <c r="Q12" t="n">
        <v>460.81</v>
      </c>
      <c r="R12" t="n">
        <v>77.40000000000001</v>
      </c>
      <c r="S12" t="n">
        <v>32.19</v>
      </c>
      <c r="T12" t="n">
        <v>18538.32</v>
      </c>
      <c r="U12" t="n">
        <v>0.42</v>
      </c>
      <c r="V12" t="n">
        <v>0.71</v>
      </c>
      <c r="W12" t="n">
        <v>1.52</v>
      </c>
      <c r="X12" t="n">
        <v>1.14</v>
      </c>
      <c r="Y12" t="n">
        <v>1</v>
      </c>
      <c r="Z12" t="n">
        <v>10</v>
      </c>
      <c r="AA12" t="n">
        <v>210.6524091587256</v>
      </c>
      <c r="AB12" t="n">
        <v>288.2239195392369</v>
      </c>
      <c r="AC12" t="n">
        <v>260.7162331833088</v>
      </c>
      <c r="AD12" t="n">
        <v>210652.4091587256</v>
      </c>
      <c r="AE12" t="n">
        <v>288223.9195392369</v>
      </c>
      <c r="AF12" t="n">
        <v>5.341490409317048e-06</v>
      </c>
      <c r="AG12" t="n">
        <v>4.991319444444445</v>
      </c>
      <c r="AH12" t="n">
        <v>260716.2331833087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5.8703</v>
      </c>
      <c r="E13" t="n">
        <v>17.04</v>
      </c>
      <c r="F13" t="n">
        <v>12.6</v>
      </c>
      <c r="G13" t="n">
        <v>19.89</v>
      </c>
      <c r="H13" t="n">
        <v>0.28</v>
      </c>
      <c r="I13" t="n">
        <v>38</v>
      </c>
      <c r="J13" t="n">
        <v>237.41</v>
      </c>
      <c r="K13" t="n">
        <v>57.72</v>
      </c>
      <c r="L13" t="n">
        <v>3.75</v>
      </c>
      <c r="M13" t="n">
        <v>36</v>
      </c>
      <c r="N13" t="n">
        <v>55.93</v>
      </c>
      <c r="O13" t="n">
        <v>29514.51</v>
      </c>
      <c r="P13" t="n">
        <v>193.25</v>
      </c>
      <c r="Q13" t="n">
        <v>460.79</v>
      </c>
      <c r="R13" t="n">
        <v>75.13</v>
      </c>
      <c r="S13" t="n">
        <v>32.19</v>
      </c>
      <c r="T13" t="n">
        <v>17418.27</v>
      </c>
      <c r="U13" t="n">
        <v>0.43</v>
      </c>
      <c r="V13" t="n">
        <v>0.71</v>
      </c>
      <c r="W13" t="n">
        <v>1.51</v>
      </c>
      <c r="X13" t="n">
        <v>1.06</v>
      </c>
      <c r="Y13" t="n">
        <v>1</v>
      </c>
      <c r="Z13" t="n">
        <v>10</v>
      </c>
      <c r="AA13" t="n">
        <v>208.5737867605176</v>
      </c>
      <c r="AB13" t="n">
        <v>285.379856671662</v>
      </c>
      <c r="AC13" t="n">
        <v>258.143603684147</v>
      </c>
      <c r="AD13" t="n">
        <v>208573.7867605176</v>
      </c>
      <c r="AE13" t="n">
        <v>285379.856671662</v>
      </c>
      <c r="AF13" t="n">
        <v>5.408564234551766e-06</v>
      </c>
      <c r="AG13" t="n">
        <v>4.930555555555555</v>
      </c>
      <c r="AH13" t="n">
        <v>258143.6036841469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5.9136</v>
      </c>
      <c r="E14" t="n">
        <v>16.91</v>
      </c>
      <c r="F14" t="n">
        <v>12.56</v>
      </c>
      <c r="G14" t="n">
        <v>20.94</v>
      </c>
      <c r="H14" t="n">
        <v>0.3</v>
      </c>
      <c r="I14" t="n">
        <v>36</v>
      </c>
      <c r="J14" t="n">
        <v>237.84</v>
      </c>
      <c r="K14" t="n">
        <v>57.72</v>
      </c>
      <c r="L14" t="n">
        <v>4</v>
      </c>
      <c r="M14" t="n">
        <v>34</v>
      </c>
      <c r="N14" t="n">
        <v>56.12</v>
      </c>
      <c r="O14" t="n">
        <v>29567.95</v>
      </c>
      <c r="P14" t="n">
        <v>192.5</v>
      </c>
      <c r="Q14" t="n">
        <v>460.69</v>
      </c>
      <c r="R14" t="n">
        <v>73.81</v>
      </c>
      <c r="S14" t="n">
        <v>32.19</v>
      </c>
      <c r="T14" t="n">
        <v>16766.68</v>
      </c>
      <c r="U14" t="n">
        <v>0.44</v>
      </c>
      <c r="V14" t="n">
        <v>0.71</v>
      </c>
      <c r="W14" t="n">
        <v>1.51</v>
      </c>
      <c r="X14" t="n">
        <v>1.03</v>
      </c>
      <c r="Y14" t="n">
        <v>1</v>
      </c>
      <c r="Z14" t="n">
        <v>10</v>
      </c>
      <c r="AA14" t="n">
        <v>207.4062699697055</v>
      </c>
      <c r="AB14" t="n">
        <v>283.782408691268</v>
      </c>
      <c r="AC14" t="n">
        <v>256.698613896969</v>
      </c>
      <c r="AD14" t="n">
        <v>207406.2699697055</v>
      </c>
      <c r="AE14" t="n">
        <v>283782.408691268</v>
      </c>
      <c r="AF14" t="n">
        <v>5.448458419066371e-06</v>
      </c>
      <c r="AG14" t="n">
        <v>4.892939814814815</v>
      </c>
      <c r="AH14" t="n">
        <v>256698.613896969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5.97</v>
      </c>
      <c r="E15" t="n">
        <v>16.75</v>
      </c>
      <c r="F15" t="n">
        <v>12.49</v>
      </c>
      <c r="G15" t="n">
        <v>22.05</v>
      </c>
      <c r="H15" t="n">
        <v>0.32</v>
      </c>
      <c r="I15" t="n">
        <v>34</v>
      </c>
      <c r="J15" t="n">
        <v>238.28</v>
      </c>
      <c r="K15" t="n">
        <v>57.72</v>
      </c>
      <c r="L15" t="n">
        <v>4.25</v>
      </c>
      <c r="M15" t="n">
        <v>32</v>
      </c>
      <c r="N15" t="n">
        <v>56.3</v>
      </c>
      <c r="O15" t="n">
        <v>29621.44</v>
      </c>
      <c r="P15" t="n">
        <v>191.01</v>
      </c>
      <c r="Q15" t="n">
        <v>460.72</v>
      </c>
      <c r="R15" t="n">
        <v>71.89</v>
      </c>
      <c r="S15" t="n">
        <v>32.19</v>
      </c>
      <c r="T15" t="n">
        <v>15816.42</v>
      </c>
      <c r="U15" t="n">
        <v>0.45</v>
      </c>
      <c r="V15" t="n">
        <v>0.72</v>
      </c>
      <c r="W15" t="n">
        <v>1.5</v>
      </c>
      <c r="X15" t="n">
        <v>0.96</v>
      </c>
      <c r="Y15" t="n">
        <v>1</v>
      </c>
      <c r="Z15" t="n">
        <v>10</v>
      </c>
      <c r="AA15" t="n">
        <v>205.6660123075417</v>
      </c>
      <c r="AB15" t="n">
        <v>281.4013113831471</v>
      </c>
      <c r="AC15" t="n">
        <v>254.5447651740433</v>
      </c>
      <c r="AD15" t="n">
        <v>205666.0123075417</v>
      </c>
      <c r="AE15" t="n">
        <v>281401.3113831471</v>
      </c>
      <c r="AF15" t="n">
        <v>5.500422206748215e-06</v>
      </c>
      <c r="AG15" t="n">
        <v>4.846643518518518</v>
      </c>
      <c r="AH15" t="n">
        <v>254544.7651740433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6.0138</v>
      </c>
      <c r="E16" t="n">
        <v>16.63</v>
      </c>
      <c r="F16" t="n">
        <v>12.46</v>
      </c>
      <c r="G16" t="n">
        <v>23.37</v>
      </c>
      <c r="H16" t="n">
        <v>0.34</v>
      </c>
      <c r="I16" t="n">
        <v>32</v>
      </c>
      <c r="J16" t="n">
        <v>238.71</v>
      </c>
      <c r="K16" t="n">
        <v>57.72</v>
      </c>
      <c r="L16" t="n">
        <v>4.5</v>
      </c>
      <c r="M16" t="n">
        <v>30</v>
      </c>
      <c r="N16" t="n">
        <v>56.49</v>
      </c>
      <c r="O16" t="n">
        <v>29675.01</v>
      </c>
      <c r="P16" t="n">
        <v>190.37</v>
      </c>
      <c r="Q16" t="n">
        <v>460.72</v>
      </c>
      <c r="R16" t="n">
        <v>70.78</v>
      </c>
      <c r="S16" t="n">
        <v>32.19</v>
      </c>
      <c r="T16" t="n">
        <v>15272.8</v>
      </c>
      <c r="U16" t="n">
        <v>0.45</v>
      </c>
      <c r="V16" t="n">
        <v>0.72</v>
      </c>
      <c r="W16" t="n">
        <v>1.5</v>
      </c>
      <c r="X16" t="n">
        <v>0.93</v>
      </c>
      <c r="Y16" t="n">
        <v>1</v>
      </c>
      <c r="Z16" t="n">
        <v>10</v>
      </c>
      <c r="AA16" t="n">
        <v>204.595087890865</v>
      </c>
      <c r="AB16" t="n">
        <v>279.9360253504</v>
      </c>
      <c r="AC16" t="n">
        <v>253.2193239837192</v>
      </c>
      <c r="AD16" t="n">
        <v>204595.087890865</v>
      </c>
      <c r="AE16" t="n">
        <v>279936.0253504</v>
      </c>
      <c r="AF16" t="n">
        <v>5.540777063139433e-06</v>
      </c>
      <c r="AG16" t="n">
        <v>4.811921296296297</v>
      </c>
      <c r="AH16" t="n">
        <v>253219.3239837192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6.0777</v>
      </c>
      <c r="E17" t="n">
        <v>16.45</v>
      </c>
      <c r="F17" t="n">
        <v>12.38</v>
      </c>
      <c r="G17" t="n">
        <v>24.76</v>
      </c>
      <c r="H17" t="n">
        <v>0.35</v>
      </c>
      <c r="I17" t="n">
        <v>30</v>
      </c>
      <c r="J17" t="n">
        <v>239.14</v>
      </c>
      <c r="K17" t="n">
        <v>57.72</v>
      </c>
      <c r="L17" t="n">
        <v>4.75</v>
      </c>
      <c r="M17" t="n">
        <v>28</v>
      </c>
      <c r="N17" t="n">
        <v>56.67</v>
      </c>
      <c r="O17" t="n">
        <v>29728.63</v>
      </c>
      <c r="P17" t="n">
        <v>188.8</v>
      </c>
      <c r="Q17" t="n">
        <v>460.75</v>
      </c>
      <c r="R17" t="n">
        <v>67.90000000000001</v>
      </c>
      <c r="S17" t="n">
        <v>32.19</v>
      </c>
      <c r="T17" t="n">
        <v>13843.36</v>
      </c>
      <c r="U17" t="n">
        <v>0.47</v>
      </c>
      <c r="V17" t="n">
        <v>0.72</v>
      </c>
      <c r="W17" t="n">
        <v>1.5</v>
      </c>
      <c r="X17" t="n">
        <v>0.84</v>
      </c>
      <c r="Y17" t="n">
        <v>1</v>
      </c>
      <c r="Z17" t="n">
        <v>10</v>
      </c>
      <c r="AA17" t="n">
        <v>202.7335162733584</v>
      </c>
      <c r="AB17" t="n">
        <v>277.3889409365852</v>
      </c>
      <c r="AC17" t="n">
        <v>250.9153297315027</v>
      </c>
      <c r="AD17" t="n">
        <v>202733.5162733584</v>
      </c>
      <c r="AE17" t="n">
        <v>277388.9409365852</v>
      </c>
      <c r="AF17" t="n">
        <v>5.599650928970456e-06</v>
      </c>
      <c r="AG17" t="n">
        <v>4.759837962962963</v>
      </c>
      <c r="AH17" t="n">
        <v>250915.3297315027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6.1421</v>
      </c>
      <c r="E18" t="n">
        <v>16.28</v>
      </c>
      <c r="F18" t="n">
        <v>12.3</v>
      </c>
      <c r="G18" t="n">
        <v>26.35</v>
      </c>
      <c r="H18" t="n">
        <v>0.37</v>
      </c>
      <c r="I18" t="n">
        <v>28</v>
      </c>
      <c r="J18" t="n">
        <v>239.58</v>
      </c>
      <c r="K18" t="n">
        <v>57.72</v>
      </c>
      <c r="L18" t="n">
        <v>5</v>
      </c>
      <c r="M18" t="n">
        <v>26</v>
      </c>
      <c r="N18" t="n">
        <v>56.86</v>
      </c>
      <c r="O18" t="n">
        <v>29782.33</v>
      </c>
      <c r="P18" t="n">
        <v>187.32</v>
      </c>
      <c r="Q18" t="n">
        <v>460.71</v>
      </c>
      <c r="R18" t="n">
        <v>65.33</v>
      </c>
      <c r="S18" t="n">
        <v>32.19</v>
      </c>
      <c r="T18" t="n">
        <v>12568.52</v>
      </c>
      <c r="U18" t="n">
        <v>0.49</v>
      </c>
      <c r="V18" t="n">
        <v>0.73</v>
      </c>
      <c r="W18" t="n">
        <v>1.49</v>
      </c>
      <c r="X18" t="n">
        <v>0.76</v>
      </c>
      <c r="Y18" t="n">
        <v>1</v>
      </c>
      <c r="Z18" t="n">
        <v>10</v>
      </c>
      <c r="AA18" t="n">
        <v>200.9381055113037</v>
      </c>
      <c r="AB18" t="n">
        <v>274.9323807240105</v>
      </c>
      <c r="AC18" t="n">
        <v>248.6932201778114</v>
      </c>
      <c r="AD18" t="n">
        <v>200938.1055113037</v>
      </c>
      <c r="AE18" t="n">
        <v>274932.3807240105</v>
      </c>
      <c r="AF18" t="n">
        <v>5.658985466678091e-06</v>
      </c>
      <c r="AG18" t="n">
        <v>4.710648148148149</v>
      </c>
      <c r="AH18" t="n">
        <v>248693.2201778115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6.1628</v>
      </c>
      <c r="E19" t="n">
        <v>16.23</v>
      </c>
      <c r="F19" t="n">
        <v>12.29</v>
      </c>
      <c r="G19" t="n">
        <v>27.31</v>
      </c>
      <c r="H19" t="n">
        <v>0.39</v>
      </c>
      <c r="I19" t="n">
        <v>27</v>
      </c>
      <c r="J19" t="n">
        <v>240.02</v>
      </c>
      <c r="K19" t="n">
        <v>57.72</v>
      </c>
      <c r="L19" t="n">
        <v>5.25</v>
      </c>
      <c r="M19" t="n">
        <v>25</v>
      </c>
      <c r="N19" t="n">
        <v>57.04</v>
      </c>
      <c r="O19" t="n">
        <v>29836.09</v>
      </c>
      <c r="P19" t="n">
        <v>187.02</v>
      </c>
      <c r="Q19" t="n">
        <v>460.71</v>
      </c>
      <c r="R19" t="n">
        <v>65.13</v>
      </c>
      <c r="S19" t="n">
        <v>32.19</v>
      </c>
      <c r="T19" t="n">
        <v>12471.99</v>
      </c>
      <c r="U19" t="n">
        <v>0.49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200.4694453581227</v>
      </c>
      <c r="AB19" t="n">
        <v>274.2911392266018</v>
      </c>
      <c r="AC19" t="n">
        <v>248.1131778689272</v>
      </c>
      <c r="AD19" t="n">
        <v>200469.4453581227</v>
      </c>
      <c r="AE19" t="n">
        <v>274291.1392266019</v>
      </c>
      <c r="AF19" t="n">
        <v>5.678057282369831e-06</v>
      </c>
      <c r="AG19" t="n">
        <v>4.696180555555556</v>
      </c>
      <c r="AH19" t="n">
        <v>248113.1778689272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6.1921</v>
      </c>
      <c r="E20" t="n">
        <v>16.15</v>
      </c>
      <c r="F20" t="n">
        <v>12.26</v>
      </c>
      <c r="G20" t="n">
        <v>28.28</v>
      </c>
      <c r="H20" t="n">
        <v>0.41</v>
      </c>
      <c r="I20" t="n">
        <v>26</v>
      </c>
      <c r="J20" t="n">
        <v>240.45</v>
      </c>
      <c r="K20" t="n">
        <v>57.72</v>
      </c>
      <c r="L20" t="n">
        <v>5.5</v>
      </c>
      <c r="M20" t="n">
        <v>24</v>
      </c>
      <c r="N20" t="n">
        <v>57.23</v>
      </c>
      <c r="O20" t="n">
        <v>29890.04</v>
      </c>
      <c r="P20" t="n">
        <v>185.99</v>
      </c>
      <c r="Q20" t="n">
        <v>460.69</v>
      </c>
      <c r="R20" t="n">
        <v>64.28</v>
      </c>
      <c r="S20" t="n">
        <v>32.19</v>
      </c>
      <c r="T20" t="n">
        <v>12052.33</v>
      </c>
      <c r="U20" t="n">
        <v>0.5</v>
      </c>
      <c r="V20" t="n">
        <v>0.73</v>
      </c>
      <c r="W20" t="n">
        <v>1.48</v>
      </c>
      <c r="X20" t="n">
        <v>0.72</v>
      </c>
      <c r="Y20" t="n">
        <v>1</v>
      </c>
      <c r="Z20" t="n">
        <v>10</v>
      </c>
      <c r="AA20" t="n">
        <v>199.543357740982</v>
      </c>
      <c r="AB20" t="n">
        <v>273.0240252927285</v>
      </c>
      <c r="AC20" t="n">
        <v>246.9669955104967</v>
      </c>
      <c r="AD20" t="n">
        <v>199543.357740982</v>
      </c>
      <c r="AE20" t="n">
        <v>273024.0252927285</v>
      </c>
      <c r="AF20" t="n">
        <v>5.705052654339299e-06</v>
      </c>
      <c r="AG20" t="n">
        <v>4.673032407407407</v>
      </c>
      <c r="AH20" t="n">
        <v>246966.9955104967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6.2531</v>
      </c>
      <c r="E21" t="n">
        <v>15.99</v>
      </c>
      <c r="F21" t="n">
        <v>12.19</v>
      </c>
      <c r="G21" t="n">
        <v>30.47</v>
      </c>
      <c r="H21" t="n">
        <v>0.42</v>
      </c>
      <c r="I21" t="n">
        <v>24</v>
      </c>
      <c r="J21" t="n">
        <v>240.89</v>
      </c>
      <c r="K21" t="n">
        <v>57.72</v>
      </c>
      <c r="L21" t="n">
        <v>5.75</v>
      </c>
      <c r="M21" t="n">
        <v>22</v>
      </c>
      <c r="N21" t="n">
        <v>57.42</v>
      </c>
      <c r="O21" t="n">
        <v>29943.94</v>
      </c>
      <c r="P21" t="n">
        <v>184.52</v>
      </c>
      <c r="Q21" t="n">
        <v>460.74</v>
      </c>
      <c r="R21" t="n">
        <v>61.87</v>
      </c>
      <c r="S21" t="n">
        <v>32.19</v>
      </c>
      <c r="T21" t="n">
        <v>10858.25</v>
      </c>
      <c r="U21" t="n">
        <v>0.52</v>
      </c>
      <c r="V21" t="n">
        <v>0.73</v>
      </c>
      <c r="W21" t="n">
        <v>1.48</v>
      </c>
      <c r="X21" t="n">
        <v>0.65</v>
      </c>
      <c r="Y21" t="n">
        <v>1</v>
      </c>
      <c r="Z21" t="n">
        <v>10</v>
      </c>
      <c r="AA21" t="n">
        <v>197.8891038356042</v>
      </c>
      <c r="AB21" t="n">
        <v>270.7606021188601</v>
      </c>
      <c r="AC21" t="n">
        <v>244.9195902676072</v>
      </c>
      <c r="AD21" t="n">
        <v>197889.1038356042</v>
      </c>
      <c r="AE21" t="n">
        <v>270760.6021188601</v>
      </c>
      <c r="AF21" t="n">
        <v>5.761254623285972e-06</v>
      </c>
      <c r="AG21" t="n">
        <v>4.626736111111112</v>
      </c>
      <c r="AH21" t="n">
        <v>244919.5902676072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6.2858</v>
      </c>
      <c r="E22" t="n">
        <v>15.91</v>
      </c>
      <c r="F22" t="n">
        <v>12.15</v>
      </c>
      <c r="G22" t="n">
        <v>31.7</v>
      </c>
      <c r="H22" t="n">
        <v>0.44</v>
      </c>
      <c r="I22" t="n">
        <v>23</v>
      </c>
      <c r="J22" t="n">
        <v>241.33</v>
      </c>
      <c r="K22" t="n">
        <v>57.72</v>
      </c>
      <c r="L22" t="n">
        <v>6</v>
      </c>
      <c r="M22" t="n">
        <v>21</v>
      </c>
      <c r="N22" t="n">
        <v>57.6</v>
      </c>
      <c r="O22" t="n">
        <v>29997.9</v>
      </c>
      <c r="P22" t="n">
        <v>183.88</v>
      </c>
      <c r="Q22" t="n">
        <v>460.72</v>
      </c>
      <c r="R22" t="n">
        <v>60.6</v>
      </c>
      <c r="S22" t="n">
        <v>32.19</v>
      </c>
      <c r="T22" t="n">
        <v>10228.27</v>
      </c>
      <c r="U22" t="n">
        <v>0.53</v>
      </c>
      <c r="V22" t="n">
        <v>0.74</v>
      </c>
      <c r="W22" t="n">
        <v>1.48</v>
      </c>
      <c r="X22" t="n">
        <v>0.62</v>
      </c>
      <c r="Y22" t="n">
        <v>1</v>
      </c>
      <c r="Z22" t="n">
        <v>10</v>
      </c>
      <c r="AA22" t="n">
        <v>184.6597978113001</v>
      </c>
      <c r="AB22" t="n">
        <v>252.6596819806254</v>
      </c>
      <c r="AC22" t="n">
        <v>228.5461965425589</v>
      </c>
      <c r="AD22" t="n">
        <v>184659.7978113001</v>
      </c>
      <c r="AE22" t="n">
        <v>252659.6819806254</v>
      </c>
      <c r="AF22" t="n">
        <v>5.791382564016403e-06</v>
      </c>
      <c r="AG22" t="n">
        <v>4.603587962962963</v>
      </c>
      <c r="AH22" t="n">
        <v>228546.1965425589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6.2754</v>
      </c>
      <c r="E23" t="n">
        <v>15.94</v>
      </c>
      <c r="F23" t="n">
        <v>12.18</v>
      </c>
      <c r="G23" t="n">
        <v>31.77</v>
      </c>
      <c r="H23" t="n">
        <v>0.46</v>
      </c>
      <c r="I23" t="n">
        <v>23</v>
      </c>
      <c r="J23" t="n">
        <v>241.77</v>
      </c>
      <c r="K23" t="n">
        <v>57.72</v>
      </c>
      <c r="L23" t="n">
        <v>6.25</v>
      </c>
      <c r="M23" t="n">
        <v>21</v>
      </c>
      <c r="N23" t="n">
        <v>57.79</v>
      </c>
      <c r="O23" t="n">
        <v>30051.93</v>
      </c>
      <c r="P23" t="n">
        <v>184.08</v>
      </c>
      <c r="Q23" t="n">
        <v>460.72</v>
      </c>
      <c r="R23" t="n">
        <v>61.3</v>
      </c>
      <c r="S23" t="n">
        <v>32.19</v>
      </c>
      <c r="T23" t="n">
        <v>10578.55</v>
      </c>
      <c r="U23" t="n">
        <v>0.53</v>
      </c>
      <c r="V23" t="n">
        <v>0.73</v>
      </c>
      <c r="W23" t="n">
        <v>1.49</v>
      </c>
      <c r="X23" t="n">
        <v>0.64</v>
      </c>
      <c r="Y23" t="n">
        <v>1</v>
      </c>
      <c r="Z23" t="n">
        <v>10</v>
      </c>
      <c r="AA23" t="n">
        <v>184.9527892516982</v>
      </c>
      <c r="AB23" t="n">
        <v>253.060565795248</v>
      </c>
      <c r="AC23" t="n">
        <v>228.908820568558</v>
      </c>
      <c r="AD23" t="n">
        <v>184952.7892516982</v>
      </c>
      <c r="AE23" t="n">
        <v>253060.565795248</v>
      </c>
      <c r="AF23" t="n">
        <v>5.781800588982872e-06</v>
      </c>
      <c r="AG23" t="n">
        <v>4.612268518518518</v>
      </c>
      <c r="AH23" t="n">
        <v>228908.8205685579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6.3079</v>
      </c>
      <c r="E24" t="n">
        <v>15.85</v>
      </c>
      <c r="F24" t="n">
        <v>12.14</v>
      </c>
      <c r="G24" t="n">
        <v>33.11</v>
      </c>
      <c r="H24" t="n">
        <v>0.48</v>
      </c>
      <c r="I24" t="n">
        <v>22</v>
      </c>
      <c r="J24" t="n">
        <v>242.2</v>
      </c>
      <c r="K24" t="n">
        <v>57.72</v>
      </c>
      <c r="L24" t="n">
        <v>6.5</v>
      </c>
      <c r="M24" t="n">
        <v>20</v>
      </c>
      <c r="N24" t="n">
        <v>57.98</v>
      </c>
      <c r="O24" t="n">
        <v>30106.03</v>
      </c>
      <c r="P24" t="n">
        <v>183.07</v>
      </c>
      <c r="Q24" t="n">
        <v>460.71</v>
      </c>
      <c r="R24" t="n">
        <v>60.33</v>
      </c>
      <c r="S24" t="n">
        <v>32.19</v>
      </c>
      <c r="T24" t="n">
        <v>10097.65</v>
      </c>
      <c r="U24" t="n">
        <v>0.53</v>
      </c>
      <c r="V24" t="n">
        <v>0.74</v>
      </c>
      <c r="W24" t="n">
        <v>1.48</v>
      </c>
      <c r="X24" t="n">
        <v>0.61</v>
      </c>
      <c r="Y24" t="n">
        <v>1</v>
      </c>
      <c r="Z24" t="n">
        <v>10</v>
      </c>
      <c r="AA24" t="n">
        <v>183.9980653750597</v>
      </c>
      <c r="AB24" t="n">
        <v>251.7542704677871</v>
      </c>
      <c r="AC24" t="n">
        <v>227.7271962337525</v>
      </c>
      <c r="AD24" t="n">
        <v>183998.0653750597</v>
      </c>
      <c r="AE24" t="n">
        <v>251754.270467787</v>
      </c>
      <c r="AF24" t="n">
        <v>5.811744260962657e-06</v>
      </c>
      <c r="AG24" t="n">
        <v>4.586226851851852</v>
      </c>
      <c r="AH24" t="n">
        <v>227727.1962337525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6.3439</v>
      </c>
      <c r="E25" t="n">
        <v>15.76</v>
      </c>
      <c r="F25" t="n">
        <v>12.1</v>
      </c>
      <c r="G25" t="n">
        <v>34.56</v>
      </c>
      <c r="H25" t="n">
        <v>0.49</v>
      </c>
      <c r="I25" t="n">
        <v>21</v>
      </c>
      <c r="J25" t="n">
        <v>242.64</v>
      </c>
      <c r="K25" t="n">
        <v>57.72</v>
      </c>
      <c r="L25" t="n">
        <v>6.75</v>
      </c>
      <c r="M25" t="n">
        <v>19</v>
      </c>
      <c r="N25" t="n">
        <v>58.17</v>
      </c>
      <c r="O25" t="n">
        <v>30160.2</v>
      </c>
      <c r="P25" t="n">
        <v>182.06</v>
      </c>
      <c r="Q25" t="n">
        <v>460.73</v>
      </c>
      <c r="R25" t="n">
        <v>58.75</v>
      </c>
      <c r="S25" t="n">
        <v>32.19</v>
      </c>
      <c r="T25" t="n">
        <v>9313</v>
      </c>
      <c r="U25" t="n">
        <v>0.55</v>
      </c>
      <c r="V25" t="n">
        <v>0.74</v>
      </c>
      <c r="W25" t="n">
        <v>1.48</v>
      </c>
      <c r="X25" t="n">
        <v>0.5600000000000001</v>
      </c>
      <c r="Y25" t="n">
        <v>1</v>
      </c>
      <c r="Z25" t="n">
        <v>10</v>
      </c>
      <c r="AA25" t="n">
        <v>183.0018032557765</v>
      </c>
      <c r="AB25" t="n">
        <v>250.3911406842017</v>
      </c>
      <c r="AC25" t="n">
        <v>226.4941616435474</v>
      </c>
      <c r="AD25" t="n">
        <v>183001.8032557765</v>
      </c>
      <c r="AE25" t="n">
        <v>250391.1406842017</v>
      </c>
      <c r="AF25" t="n">
        <v>5.844912636078727e-06</v>
      </c>
      <c r="AG25" t="n">
        <v>4.560185185185185</v>
      </c>
      <c r="AH25" t="n">
        <v>226494.1616435474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6.3717</v>
      </c>
      <c r="E26" t="n">
        <v>15.69</v>
      </c>
      <c r="F26" t="n">
        <v>12.07</v>
      </c>
      <c r="G26" t="n">
        <v>36.22</v>
      </c>
      <c r="H26" t="n">
        <v>0.51</v>
      </c>
      <c r="I26" t="n">
        <v>20</v>
      </c>
      <c r="J26" t="n">
        <v>243.08</v>
      </c>
      <c r="K26" t="n">
        <v>57.72</v>
      </c>
      <c r="L26" t="n">
        <v>7</v>
      </c>
      <c r="M26" t="n">
        <v>18</v>
      </c>
      <c r="N26" t="n">
        <v>58.36</v>
      </c>
      <c r="O26" t="n">
        <v>30214.44</v>
      </c>
      <c r="P26" t="n">
        <v>181.82</v>
      </c>
      <c r="Q26" t="n">
        <v>460.69</v>
      </c>
      <c r="R26" t="n">
        <v>58.04</v>
      </c>
      <c r="S26" t="n">
        <v>32.19</v>
      </c>
      <c r="T26" t="n">
        <v>8960.41</v>
      </c>
      <c r="U26" t="n">
        <v>0.55</v>
      </c>
      <c r="V26" t="n">
        <v>0.74</v>
      </c>
      <c r="W26" t="n">
        <v>1.48</v>
      </c>
      <c r="X26" t="n">
        <v>0.54</v>
      </c>
      <c r="Y26" t="n">
        <v>1</v>
      </c>
      <c r="Z26" t="n">
        <v>10</v>
      </c>
      <c r="AA26" t="n">
        <v>182.4468533977004</v>
      </c>
      <c r="AB26" t="n">
        <v>249.6318338057226</v>
      </c>
      <c r="AC26" t="n">
        <v>225.8073219478562</v>
      </c>
      <c r="AD26" t="n">
        <v>182446.8533977004</v>
      </c>
      <c r="AE26" t="n">
        <v>249631.8338057226</v>
      </c>
      <c r="AF26" t="n">
        <v>5.870525992418358e-06</v>
      </c>
      <c r="AG26" t="n">
        <v>4.539930555555555</v>
      </c>
      <c r="AH26" t="n">
        <v>225807.3219478562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6.3966</v>
      </c>
      <c r="E27" t="n">
        <v>15.63</v>
      </c>
      <c r="F27" t="n">
        <v>12.06</v>
      </c>
      <c r="G27" t="n">
        <v>38.08</v>
      </c>
      <c r="H27" t="n">
        <v>0.53</v>
      </c>
      <c r="I27" t="n">
        <v>19</v>
      </c>
      <c r="J27" t="n">
        <v>243.52</v>
      </c>
      <c r="K27" t="n">
        <v>57.72</v>
      </c>
      <c r="L27" t="n">
        <v>7.25</v>
      </c>
      <c r="M27" t="n">
        <v>17</v>
      </c>
      <c r="N27" t="n">
        <v>58.55</v>
      </c>
      <c r="O27" t="n">
        <v>30268.74</v>
      </c>
      <c r="P27" t="n">
        <v>181.07</v>
      </c>
      <c r="Q27" t="n">
        <v>460.74</v>
      </c>
      <c r="R27" t="n">
        <v>57.68</v>
      </c>
      <c r="S27" t="n">
        <v>32.19</v>
      </c>
      <c r="T27" t="n">
        <v>8787.610000000001</v>
      </c>
      <c r="U27" t="n">
        <v>0.5600000000000001</v>
      </c>
      <c r="V27" t="n">
        <v>0.74</v>
      </c>
      <c r="W27" t="n">
        <v>1.48</v>
      </c>
      <c r="X27" t="n">
        <v>0.52</v>
      </c>
      <c r="Y27" t="n">
        <v>1</v>
      </c>
      <c r="Z27" t="n">
        <v>10</v>
      </c>
      <c r="AA27" t="n">
        <v>181.7841725815144</v>
      </c>
      <c r="AB27" t="n">
        <v>248.725124677603</v>
      </c>
      <c r="AC27" t="n">
        <v>224.9871478663498</v>
      </c>
      <c r="AD27" t="n">
        <v>181784.1725815143</v>
      </c>
      <c r="AE27" t="n">
        <v>248725.124677603</v>
      </c>
      <c r="AF27" t="n">
        <v>5.89346745187364e-06</v>
      </c>
      <c r="AG27" t="n">
        <v>4.522569444444445</v>
      </c>
      <c r="AH27" t="n">
        <v>224987.1478663498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6.3987</v>
      </c>
      <c r="E28" t="n">
        <v>15.63</v>
      </c>
      <c r="F28" t="n">
        <v>12.05</v>
      </c>
      <c r="G28" t="n">
        <v>38.06</v>
      </c>
      <c r="H28" t="n">
        <v>0.55</v>
      </c>
      <c r="I28" t="n">
        <v>19</v>
      </c>
      <c r="J28" t="n">
        <v>243.96</v>
      </c>
      <c r="K28" t="n">
        <v>57.72</v>
      </c>
      <c r="L28" t="n">
        <v>7.5</v>
      </c>
      <c r="M28" t="n">
        <v>17</v>
      </c>
      <c r="N28" t="n">
        <v>58.74</v>
      </c>
      <c r="O28" t="n">
        <v>30323.11</v>
      </c>
      <c r="P28" t="n">
        <v>180.51</v>
      </c>
      <c r="Q28" t="n">
        <v>460.69</v>
      </c>
      <c r="R28" t="n">
        <v>57.61</v>
      </c>
      <c r="S28" t="n">
        <v>32.19</v>
      </c>
      <c r="T28" t="n">
        <v>8751.709999999999</v>
      </c>
      <c r="U28" t="n">
        <v>0.5600000000000001</v>
      </c>
      <c r="V28" t="n">
        <v>0.74</v>
      </c>
      <c r="W28" t="n">
        <v>1.47</v>
      </c>
      <c r="X28" t="n">
        <v>0.52</v>
      </c>
      <c r="Y28" t="n">
        <v>1</v>
      </c>
      <c r="Z28" t="n">
        <v>10</v>
      </c>
      <c r="AA28" t="n">
        <v>181.5230721381998</v>
      </c>
      <c r="AB28" t="n">
        <v>248.3678755321216</v>
      </c>
      <c r="AC28" t="n">
        <v>224.6639940779108</v>
      </c>
      <c r="AD28" t="n">
        <v>181523.0721381998</v>
      </c>
      <c r="AE28" t="n">
        <v>248367.8755321216</v>
      </c>
      <c r="AF28" t="n">
        <v>5.89540227375541e-06</v>
      </c>
      <c r="AG28" t="n">
        <v>4.522569444444445</v>
      </c>
      <c r="AH28" t="n">
        <v>224663.9940779108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6.428</v>
      </c>
      <c r="E29" t="n">
        <v>15.56</v>
      </c>
      <c r="F29" t="n">
        <v>12.03</v>
      </c>
      <c r="G29" t="n">
        <v>40.09</v>
      </c>
      <c r="H29" t="n">
        <v>0.5600000000000001</v>
      </c>
      <c r="I29" t="n">
        <v>18</v>
      </c>
      <c r="J29" t="n">
        <v>244.41</v>
      </c>
      <c r="K29" t="n">
        <v>57.72</v>
      </c>
      <c r="L29" t="n">
        <v>7.75</v>
      </c>
      <c r="M29" t="n">
        <v>16</v>
      </c>
      <c r="N29" t="n">
        <v>58.93</v>
      </c>
      <c r="O29" t="n">
        <v>30377.55</v>
      </c>
      <c r="P29" t="n">
        <v>180.14</v>
      </c>
      <c r="Q29" t="n">
        <v>460.74</v>
      </c>
      <c r="R29" t="n">
        <v>56.48</v>
      </c>
      <c r="S29" t="n">
        <v>32.19</v>
      </c>
      <c r="T29" t="n">
        <v>8194.809999999999</v>
      </c>
      <c r="U29" t="n">
        <v>0.57</v>
      </c>
      <c r="V29" t="n">
        <v>0.74</v>
      </c>
      <c r="W29" t="n">
        <v>1.48</v>
      </c>
      <c r="X29" t="n">
        <v>0.49</v>
      </c>
      <c r="Y29" t="n">
        <v>1</v>
      </c>
      <c r="Z29" t="n">
        <v>10</v>
      </c>
      <c r="AA29" t="n">
        <v>180.9283337955236</v>
      </c>
      <c r="AB29" t="n">
        <v>247.5541282936685</v>
      </c>
      <c r="AC29" t="n">
        <v>223.9279097337939</v>
      </c>
      <c r="AD29" t="n">
        <v>180928.3337955236</v>
      </c>
      <c r="AE29" t="n">
        <v>247554.1282936685</v>
      </c>
      <c r="AF29" t="n">
        <v>5.922397645724877e-06</v>
      </c>
      <c r="AG29" t="n">
        <v>4.502314814814815</v>
      </c>
      <c r="AH29" t="n">
        <v>223927.9097337939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6.462</v>
      </c>
      <c r="E30" t="n">
        <v>15.48</v>
      </c>
      <c r="F30" t="n">
        <v>11.99</v>
      </c>
      <c r="G30" t="n">
        <v>42.32</v>
      </c>
      <c r="H30" t="n">
        <v>0.58</v>
      </c>
      <c r="I30" t="n">
        <v>17</v>
      </c>
      <c r="J30" t="n">
        <v>244.85</v>
      </c>
      <c r="K30" t="n">
        <v>57.72</v>
      </c>
      <c r="L30" t="n">
        <v>8</v>
      </c>
      <c r="M30" t="n">
        <v>15</v>
      </c>
      <c r="N30" t="n">
        <v>59.12</v>
      </c>
      <c r="O30" t="n">
        <v>30432.06</v>
      </c>
      <c r="P30" t="n">
        <v>178.65</v>
      </c>
      <c r="Q30" t="n">
        <v>460.69</v>
      </c>
      <c r="R30" t="n">
        <v>55.45</v>
      </c>
      <c r="S30" t="n">
        <v>32.19</v>
      </c>
      <c r="T30" t="n">
        <v>7681.71</v>
      </c>
      <c r="U30" t="n">
        <v>0.58</v>
      </c>
      <c r="V30" t="n">
        <v>0.75</v>
      </c>
      <c r="W30" t="n">
        <v>1.47</v>
      </c>
      <c r="X30" t="n">
        <v>0.46</v>
      </c>
      <c r="Y30" t="n">
        <v>1</v>
      </c>
      <c r="Z30" t="n">
        <v>10</v>
      </c>
      <c r="AA30" t="n">
        <v>179.6452660091305</v>
      </c>
      <c r="AB30" t="n">
        <v>245.7985783433706</v>
      </c>
      <c r="AC30" t="n">
        <v>222.339907006822</v>
      </c>
      <c r="AD30" t="n">
        <v>179645.2660091305</v>
      </c>
      <c r="AE30" t="n">
        <v>245798.5783433706</v>
      </c>
      <c r="AF30" t="n">
        <v>5.953723333334499e-06</v>
      </c>
      <c r="AG30" t="n">
        <v>4.479166666666667</v>
      </c>
      <c r="AH30" t="n">
        <v>222339.907006822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6.4692</v>
      </c>
      <c r="E31" t="n">
        <v>15.46</v>
      </c>
      <c r="F31" t="n">
        <v>11.97</v>
      </c>
      <c r="G31" t="n">
        <v>42.26</v>
      </c>
      <c r="H31" t="n">
        <v>0.6</v>
      </c>
      <c r="I31" t="n">
        <v>17</v>
      </c>
      <c r="J31" t="n">
        <v>245.29</v>
      </c>
      <c r="K31" t="n">
        <v>57.72</v>
      </c>
      <c r="L31" t="n">
        <v>8.25</v>
      </c>
      <c r="M31" t="n">
        <v>15</v>
      </c>
      <c r="N31" t="n">
        <v>59.32</v>
      </c>
      <c r="O31" t="n">
        <v>30486.64</v>
      </c>
      <c r="P31" t="n">
        <v>178.54</v>
      </c>
      <c r="Q31" t="n">
        <v>460.7</v>
      </c>
      <c r="R31" t="n">
        <v>54.87</v>
      </c>
      <c r="S31" t="n">
        <v>32.19</v>
      </c>
      <c r="T31" t="n">
        <v>7394.08</v>
      </c>
      <c r="U31" t="n">
        <v>0.59</v>
      </c>
      <c r="V31" t="n">
        <v>0.75</v>
      </c>
      <c r="W31" t="n">
        <v>1.47</v>
      </c>
      <c r="X31" t="n">
        <v>0.44</v>
      </c>
      <c r="Y31" t="n">
        <v>1</v>
      </c>
      <c r="Z31" t="n">
        <v>10</v>
      </c>
      <c r="AA31" t="n">
        <v>179.4660036579282</v>
      </c>
      <c r="AB31" t="n">
        <v>245.5533036859589</v>
      </c>
      <c r="AC31" t="n">
        <v>222.1180410184685</v>
      </c>
      <c r="AD31" t="n">
        <v>179466.0036579281</v>
      </c>
      <c r="AE31" t="n">
        <v>245553.3036859589</v>
      </c>
      <c r="AF31" t="n">
        <v>5.960357008357713e-06</v>
      </c>
      <c r="AG31" t="n">
        <v>4.47337962962963</v>
      </c>
      <c r="AH31" t="n">
        <v>222118.0410184685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6.4895</v>
      </c>
      <c r="E32" t="n">
        <v>15.41</v>
      </c>
      <c r="F32" t="n">
        <v>11.97</v>
      </c>
      <c r="G32" t="n">
        <v>44.89</v>
      </c>
      <c r="H32" t="n">
        <v>0.62</v>
      </c>
      <c r="I32" t="n">
        <v>16</v>
      </c>
      <c r="J32" t="n">
        <v>245.73</v>
      </c>
      <c r="K32" t="n">
        <v>57.72</v>
      </c>
      <c r="L32" t="n">
        <v>8.5</v>
      </c>
      <c r="M32" t="n">
        <v>14</v>
      </c>
      <c r="N32" t="n">
        <v>59.51</v>
      </c>
      <c r="O32" t="n">
        <v>30541.29</v>
      </c>
      <c r="P32" t="n">
        <v>177.96</v>
      </c>
      <c r="Q32" t="n">
        <v>460.7</v>
      </c>
      <c r="R32" t="n">
        <v>54.72</v>
      </c>
      <c r="S32" t="n">
        <v>32.19</v>
      </c>
      <c r="T32" t="n">
        <v>7324.34</v>
      </c>
      <c r="U32" t="n">
        <v>0.59</v>
      </c>
      <c r="V32" t="n">
        <v>0.75</v>
      </c>
      <c r="W32" t="n">
        <v>1.47</v>
      </c>
      <c r="X32" t="n">
        <v>0.44</v>
      </c>
      <c r="Y32" t="n">
        <v>1</v>
      </c>
      <c r="Z32" t="n">
        <v>10</v>
      </c>
      <c r="AA32" t="n">
        <v>178.9695133574839</v>
      </c>
      <c r="AB32" t="n">
        <v>244.8739837532852</v>
      </c>
      <c r="AC32" t="n">
        <v>221.5035544267375</v>
      </c>
      <c r="AD32" t="n">
        <v>178969.5133574839</v>
      </c>
      <c r="AE32" t="n">
        <v>244873.9837532853</v>
      </c>
      <c r="AF32" t="n">
        <v>5.979060286548164e-06</v>
      </c>
      <c r="AG32" t="n">
        <v>4.458912037037037</v>
      </c>
      <c r="AH32" t="n">
        <v>221503.5544267375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6.4903</v>
      </c>
      <c r="E33" t="n">
        <v>15.41</v>
      </c>
      <c r="F33" t="n">
        <v>11.97</v>
      </c>
      <c r="G33" t="n">
        <v>44.89</v>
      </c>
      <c r="H33" t="n">
        <v>0.63</v>
      </c>
      <c r="I33" t="n">
        <v>16</v>
      </c>
      <c r="J33" t="n">
        <v>246.18</v>
      </c>
      <c r="K33" t="n">
        <v>57.72</v>
      </c>
      <c r="L33" t="n">
        <v>8.75</v>
      </c>
      <c r="M33" t="n">
        <v>14</v>
      </c>
      <c r="N33" t="n">
        <v>59.7</v>
      </c>
      <c r="O33" t="n">
        <v>30596.01</v>
      </c>
      <c r="P33" t="n">
        <v>177.69</v>
      </c>
      <c r="Q33" t="n">
        <v>460.73</v>
      </c>
      <c r="R33" t="n">
        <v>54.61</v>
      </c>
      <c r="S33" t="n">
        <v>32.19</v>
      </c>
      <c r="T33" t="n">
        <v>7269.62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178.85791161576</v>
      </c>
      <c r="AB33" t="n">
        <v>244.7212853267374</v>
      </c>
      <c r="AC33" t="n">
        <v>221.3654293237057</v>
      </c>
      <c r="AD33" t="n">
        <v>178857.91161576</v>
      </c>
      <c r="AE33" t="n">
        <v>244721.2853267374</v>
      </c>
      <c r="AF33" t="n">
        <v>5.979797361550744e-06</v>
      </c>
      <c r="AG33" t="n">
        <v>4.458912037037037</v>
      </c>
      <c r="AH33" t="n">
        <v>221365.4293237057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6.4956</v>
      </c>
      <c r="E34" t="n">
        <v>15.4</v>
      </c>
      <c r="F34" t="n">
        <v>11.96</v>
      </c>
      <c r="G34" t="n">
        <v>44.84</v>
      </c>
      <c r="H34" t="n">
        <v>0.65</v>
      </c>
      <c r="I34" t="n">
        <v>16</v>
      </c>
      <c r="J34" t="n">
        <v>246.62</v>
      </c>
      <c r="K34" t="n">
        <v>57.72</v>
      </c>
      <c r="L34" t="n">
        <v>9</v>
      </c>
      <c r="M34" t="n">
        <v>14</v>
      </c>
      <c r="N34" t="n">
        <v>59.9</v>
      </c>
      <c r="O34" t="n">
        <v>30650.8</v>
      </c>
      <c r="P34" t="n">
        <v>177.29</v>
      </c>
      <c r="Q34" t="n">
        <v>460.7</v>
      </c>
      <c r="R34" t="n">
        <v>54.37</v>
      </c>
      <c r="S34" t="n">
        <v>32.19</v>
      </c>
      <c r="T34" t="n">
        <v>7148.1</v>
      </c>
      <c r="U34" t="n">
        <v>0.59</v>
      </c>
      <c r="V34" t="n">
        <v>0.75</v>
      </c>
      <c r="W34" t="n">
        <v>1.47</v>
      </c>
      <c r="X34" t="n">
        <v>0.42</v>
      </c>
      <c r="Y34" t="n">
        <v>1</v>
      </c>
      <c r="Z34" t="n">
        <v>10</v>
      </c>
      <c r="AA34" t="n">
        <v>178.6173255757575</v>
      </c>
      <c r="AB34" t="n">
        <v>244.3921048928991</v>
      </c>
      <c r="AC34" t="n">
        <v>221.0676654084652</v>
      </c>
      <c r="AD34" t="n">
        <v>178617.3255757575</v>
      </c>
      <c r="AE34" t="n">
        <v>244392.1048928991</v>
      </c>
      <c r="AF34" t="n">
        <v>5.98468048344283e-06</v>
      </c>
      <c r="AG34" t="n">
        <v>4.456018518518518</v>
      </c>
      <c r="AH34" t="n">
        <v>221067.6654084652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6.5245</v>
      </c>
      <c r="E35" t="n">
        <v>15.33</v>
      </c>
      <c r="F35" t="n">
        <v>11.93</v>
      </c>
      <c r="G35" t="n">
        <v>47.74</v>
      </c>
      <c r="H35" t="n">
        <v>0.67</v>
      </c>
      <c r="I35" t="n">
        <v>15</v>
      </c>
      <c r="J35" t="n">
        <v>247.07</v>
      </c>
      <c r="K35" t="n">
        <v>57.72</v>
      </c>
      <c r="L35" t="n">
        <v>9.25</v>
      </c>
      <c r="M35" t="n">
        <v>13</v>
      </c>
      <c r="N35" t="n">
        <v>60.09</v>
      </c>
      <c r="O35" t="n">
        <v>30705.66</v>
      </c>
      <c r="P35" t="n">
        <v>176.64</v>
      </c>
      <c r="Q35" t="n">
        <v>460.69</v>
      </c>
      <c r="R35" t="n">
        <v>53.67</v>
      </c>
      <c r="S35" t="n">
        <v>32.19</v>
      </c>
      <c r="T35" t="n">
        <v>6802.43</v>
      </c>
      <c r="U35" t="n">
        <v>0.6</v>
      </c>
      <c r="V35" t="n">
        <v>0.75</v>
      </c>
      <c r="W35" t="n">
        <v>1.47</v>
      </c>
      <c r="X35" t="n">
        <v>0.4</v>
      </c>
      <c r="Y35" t="n">
        <v>1</v>
      </c>
      <c r="Z35" t="n">
        <v>10</v>
      </c>
      <c r="AA35" t="n">
        <v>177.9263737348492</v>
      </c>
      <c r="AB35" t="n">
        <v>243.446714101525</v>
      </c>
      <c r="AC35" t="n">
        <v>220.2125013873552</v>
      </c>
      <c r="AD35" t="n">
        <v>177926.3737348492</v>
      </c>
      <c r="AE35" t="n">
        <v>243446.714101525</v>
      </c>
      <c r="AF35" t="n">
        <v>6.011307317911009e-06</v>
      </c>
      <c r="AG35" t="n">
        <v>4.435763888888889</v>
      </c>
      <c r="AH35" t="n">
        <v>220212.5013873552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6.5307</v>
      </c>
      <c r="E36" t="n">
        <v>15.31</v>
      </c>
      <c r="F36" t="n">
        <v>11.92</v>
      </c>
      <c r="G36" t="n">
        <v>47.68</v>
      </c>
      <c r="H36" t="n">
        <v>0.68</v>
      </c>
      <c r="I36" t="n">
        <v>15</v>
      </c>
      <c r="J36" t="n">
        <v>247.51</v>
      </c>
      <c r="K36" t="n">
        <v>57.72</v>
      </c>
      <c r="L36" t="n">
        <v>9.5</v>
      </c>
      <c r="M36" t="n">
        <v>13</v>
      </c>
      <c r="N36" t="n">
        <v>60.29</v>
      </c>
      <c r="O36" t="n">
        <v>30760.6</v>
      </c>
      <c r="P36" t="n">
        <v>176.55</v>
      </c>
      <c r="Q36" t="n">
        <v>460.74</v>
      </c>
      <c r="R36" t="n">
        <v>53.09</v>
      </c>
      <c r="S36" t="n">
        <v>32.19</v>
      </c>
      <c r="T36" t="n">
        <v>6512.86</v>
      </c>
      <c r="U36" t="n">
        <v>0.61</v>
      </c>
      <c r="V36" t="n">
        <v>0.75</v>
      </c>
      <c r="W36" t="n">
        <v>1.47</v>
      </c>
      <c r="X36" t="n">
        <v>0.39</v>
      </c>
      <c r="Y36" t="n">
        <v>1</v>
      </c>
      <c r="Z36" t="n">
        <v>10</v>
      </c>
      <c r="AA36" t="n">
        <v>177.7905078670699</v>
      </c>
      <c r="AB36" t="n">
        <v>243.2608164272503</v>
      </c>
      <c r="AC36" t="n">
        <v>220.0443455262043</v>
      </c>
      <c r="AD36" t="n">
        <v>177790.5078670699</v>
      </c>
      <c r="AE36" t="n">
        <v>243260.8164272503</v>
      </c>
      <c r="AF36" t="n">
        <v>6.017019649181e-06</v>
      </c>
      <c r="AG36" t="n">
        <v>4.429976851851852</v>
      </c>
      <c r="AH36" t="n">
        <v>220044.3455262043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6.5622</v>
      </c>
      <c r="E37" t="n">
        <v>15.24</v>
      </c>
      <c r="F37" t="n">
        <v>11.89</v>
      </c>
      <c r="G37" t="n">
        <v>50.97</v>
      </c>
      <c r="H37" t="n">
        <v>0.7</v>
      </c>
      <c r="I37" t="n">
        <v>14</v>
      </c>
      <c r="J37" t="n">
        <v>247.96</v>
      </c>
      <c r="K37" t="n">
        <v>57.72</v>
      </c>
      <c r="L37" t="n">
        <v>9.75</v>
      </c>
      <c r="M37" t="n">
        <v>12</v>
      </c>
      <c r="N37" t="n">
        <v>60.48</v>
      </c>
      <c r="O37" t="n">
        <v>30815.6</v>
      </c>
      <c r="P37" t="n">
        <v>175.71</v>
      </c>
      <c r="Q37" t="n">
        <v>460.7</v>
      </c>
      <c r="R37" t="n">
        <v>52.23</v>
      </c>
      <c r="S37" t="n">
        <v>32.19</v>
      </c>
      <c r="T37" t="n">
        <v>6087.08</v>
      </c>
      <c r="U37" t="n">
        <v>0.62</v>
      </c>
      <c r="V37" t="n">
        <v>0.75</v>
      </c>
      <c r="W37" t="n">
        <v>1.47</v>
      </c>
      <c r="X37" t="n">
        <v>0.36</v>
      </c>
      <c r="Y37" t="n">
        <v>1</v>
      </c>
      <c r="Z37" t="n">
        <v>10</v>
      </c>
      <c r="AA37" t="n">
        <v>177.0022961826164</v>
      </c>
      <c r="AB37" t="n">
        <v>242.1823504271362</v>
      </c>
      <c r="AC37" t="n">
        <v>219.0688068075042</v>
      </c>
      <c r="AD37" t="n">
        <v>177002.2961826164</v>
      </c>
      <c r="AE37" t="n">
        <v>242182.3504271362</v>
      </c>
      <c r="AF37" t="n">
        <v>6.04604197740756e-06</v>
      </c>
      <c r="AG37" t="n">
        <v>4.409722222222222</v>
      </c>
      <c r="AH37" t="n">
        <v>219068.8068075042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6.5563</v>
      </c>
      <c r="E38" t="n">
        <v>15.25</v>
      </c>
      <c r="F38" t="n">
        <v>11.91</v>
      </c>
      <c r="G38" t="n">
        <v>51.02</v>
      </c>
      <c r="H38" t="n">
        <v>0.72</v>
      </c>
      <c r="I38" t="n">
        <v>14</v>
      </c>
      <c r="J38" t="n">
        <v>248.4</v>
      </c>
      <c r="K38" t="n">
        <v>57.72</v>
      </c>
      <c r="L38" t="n">
        <v>10</v>
      </c>
      <c r="M38" t="n">
        <v>12</v>
      </c>
      <c r="N38" t="n">
        <v>60.68</v>
      </c>
      <c r="O38" t="n">
        <v>30870.67</v>
      </c>
      <c r="P38" t="n">
        <v>175.82</v>
      </c>
      <c r="Q38" t="n">
        <v>460.69</v>
      </c>
      <c r="R38" t="n">
        <v>52.53</v>
      </c>
      <c r="S38" t="n">
        <v>32.19</v>
      </c>
      <c r="T38" t="n">
        <v>6239.19</v>
      </c>
      <c r="U38" t="n">
        <v>0.61</v>
      </c>
      <c r="V38" t="n">
        <v>0.75</v>
      </c>
      <c r="W38" t="n">
        <v>1.47</v>
      </c>
      <c r="X38" t="n">
        <v>0.37</v>
      </c>
      <c r="Y38" t="n">
        <v>1</v>
      </c>
      <c r="Z38" t="n">
        <v>10</v>
      </c>
      <c r="AA38" t="n">
        <v>177.1589942666008</v>
      </c>
      <c r="AB38" t="n">
        <v>242.3967516586751</v>
      </c>
      <c r="AC38" t="n">
        <v>219.2627458864191</v>
      </c>
      <c r="AD38" t="n">
        <v>177158.9942666008</v>
      </c>
      <c r="AE38" t="n">
        <v>242396.7516586751</v>
      </c>
      <c r="AF38" t="n">
        <v>6.040606049263538e-06</v>
      </c>
      <c r="AG38" t="n">
        <v>4.412615740740741</v>
      </c>
      <c r="AH38" t="n">
        <v>219262.7458864191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6.5562</v>
      </c>
      <c r="E39" t="n">
        <v>15.25</v>
      </c>
      <c r="F39" t="n">
        <v>11.91</v>
      </c>
      <c r="G39" t="n">
        <v>51.03</v>
      </c>
      <c r="H39" t="n">
        <v>0.73</v>
      </c>
      <c r="I39" t="n">
        <v>14</v>
      </c>
      <c r="J39" t="n">
        <v>248.85</v>
      </c>
      <c r="K39" t="n">
        <v>57.72</v>
      </c>
      <c r="L39" t="n">
        <v>10.25</v>
      </c>
      <c r="M39" t="n">
        <v>12</v>
      </c>
      <c r="N39" t="n">
        <v>60.88</v>
      </c>
      <c r="O39" t="n">
        <v>30925.82</v>
      </c>
      <c r="P39" t="n">
        <v>175.15</v>
      </c>
      <c r="Q39" t="n">
        <v>460.69</v>
      </c>
      <c r="R39" t="n">
        <v>52.69</v>
      </c>
      <c r="S39" t="n">
        <v>32.19</v>
      </c>
      <c r="T39" t="n">
        <v>6319.85</v>
      </c>
      <c r="U39" t="n">
        <v>0.61</v>
      </c>
      <c r="V39" t="n">
        <v>0.75</v>
      </c>
      <c r="W39" t="n">
        <v>1.47</v>
      </c>
      <c r="X39" t="n">
        <v>0.37</v>
      </c>
      <c r="Y39" t="n">
        <v>1</v>
      </c>
      <c r="Z39" t="n">
        <v>10</v>
      </c>
      <c r="AA39" t="n">
        <v>176.9131561803309</v>
      </c>
      <c r="AB39" t="n">
        <v>242.06038514343</v>
      </c>
      <c r="AC39" t="n">
        <v>218.9584817192955</v>
      </c>
      <c r="AD39" t="n">
        <v>176913.1561803309</v>
      </c>
      <c r="AE39" t="n">
        <v>242060.38514343</v>
      </c>
      <c r="AF39" t="n">
        <v>6.040513914888215e-06</v>
      </c>
      <c r="AG39" t="n">
        <v>4.412615740740741</v>
      </c>
      <c r="AH39" t="n">
        <v>218958.4817192955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6.5848</v>
      </c>
      <c r="E40" t="n">
        <v>15.19</v>
      </c>
      <c r="F40" t="n">
        <v>11.89</v>
      </c>
      <c r="G40" t="n">
        <v>54.86</v>
      </c>
      <c r="H40" t="n">
        <v>0.75</v>
      </c>
      <c r="I40" t="n">
        <v>13</v>
      </c>
      <c r="J40" t="n">
        <v>249.3</v>
      </c>
      <c r="K40" t="n">
        <v>57.72</v>
      </c>
      <c r="L40" t="n">
        <v>10.5</v>
      </c>
      <c r="M40" t="n">
        <v>11</v>
      </c>
      <c r="N40" t="n">
        <v>61.07</v>
      </c>
      <c r="O40" t="n">
        <v>30981.04</v>
      </c>
      <c r="P40" t="n">
        <v>174.71</v>
      </c>
      <c r="Q40" t="n">
        <v>460.71</v>
      </c>
      <c r="R40" t="n">
        <v>51.95</v>
      </c>
      <c r="S40" t="n">
        <v>32.19</v>
      </c>
      <c r="T40" t="n">
        <v>5951.87</v>
      </c>
      <c r="U40" t="n">
        <v>0.62</v>
      </c>
      <c r="V40" t="n">
        <v>0.75</v>
      </c>
      <c r="W40" t="n">
        <v>1.47</v>
      </c>
      <c r="X40" t="n">
        <v>0.35</v>
      </c>
      <c r="Y40" t="n">
        <v>1</v>
      </c>
      <c r="Z40" t="n">
        <v>10</v>
      </c>
      <c r="AA40" t="n">
        <v>176.3358768899111</v>
      </c>
      <c r="AB40" t="n">
        <v>241.2705261505131</v>
      </c>
      <c r="AC40" t="n">
        <v>218.2440057600883</v>
      </c>
      <c r="AD40" t="n">
        <v>176335.8768899111</v>
      </c>
      <c r="AE40" t="n">
        <v>241270.5261505131</v>
      </c>
      <c r="AF40" t="n">
        <v>6.066864346230426e-06</v>
      </c>
      <c r="AG40" t="n">
        <v>4.39525462962963</v>
      </c>
      <c r="AH40" t="n">
        <v>218244.0057600883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6.5873</v>
      </c>
      <c r="E41" t="n">
        <v>15.18</v>
      </c>
      <c r="F41" t="n">
        <v>11.88</v>
      </c>
      <c r="G41" t="n">
        <v>54.83</v>
      </c>
      <c r="H41" t="n">
        <v>0.77</v>
      </c>
      <c r="I41" t="n">
        <v>13</v>
      </c>
      <c r="J41" t="n">
        <v>249.75</v>
      </c>
      <c r="K41" t="n">
        <v>57.72</v>
      </c>
      <c r="L41" t="n">
        <v>10.75</v>
      </c>
      <c r="M41" t="n">
        <v>11</v>
      </c>
      <c r="N41" t="n">
        <v>61.27</v>
      </c>
      <c r="O41" t="n">
        <v>31036.33</v>
      </c>
      <c r="P41" t="n">
        <v>174.62</v>
      </c>
      <c r="Q41" t="n">
        <v>460.72</v>
      </c>
      <c r="R41" t="n">
        <v>51.62</v>
      </c>
      <c r="S41" t="n">
        <v>32.19</v>
      </c>
      <c r="T41" t="n">
        <v>5788.12</v>
      </c>
      <c r="U41" t="n">
        <v>0.62</v>
      </c>
      <c r="V41" t="n">
        <v>0.75</v>
      </c>
      <c r="W41" t="n">
        <v>1.47</v>
      </c>
      <c r="X41" t="n">
        <v>0.35</v>
      </c>
      <c r="Y41" t="n">
        <v>1</v>
      </c>
      <c r="Z41" t="n">
        <v>10</v>
      </c>
      <c r="AA41" t="n">
        <v>176.2512520854502</v>
      </c>
      <c r="AB41" t="n">
        <v>241.154738759667</v>
      </c>
      <c r="AC41" t="n">
        <v>218.1392689553158</v>
      </c>
      <c r="AD41" t="n">
        <v>176251.2520854502</v>
      </c>
      <c r="AE41" t="n">
        <v>241154.738759667</v>
      </c>
      <c r="AF41" t="n">
        <v>6.069167705613486e-06</v>
      </c>
      <c r="AG41" t="n">
        <v>4.392361111111112</v>
      </c>
      <c r="AH41" t="n">
        <v>218139.2689553158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6.5887</v>
      </c>
      <c r="E42" t="n">
        <v>15.18</v>
      </c>
      <c r="F42" t="n">
        <v>11.88</v>
      </c>
      <c r="G42" t="n">
        <v>54.81</v>
      </c>
      <c r="H42" t="n">
        <v>0.78</v>
      </c>
      <c r="I42" t="n">
        <v>13</v>
      </c>
      <c r="J42" t="n">
        <v>250.2</v>
      </c>
      <c r="K42" t="n">
        <v>57.72</v>
      </c>
      <c r="L42" t="n">
        <v>11</v>
      </c>
      <c r="M42" t="n">
        <v>11</v>
      </c>
      <c r="N42" t="n">
        <v>61.47</v>
      </c>
      <c r="O42" t="n">
        <v>31091.69</v>
      </c>
      <c r="P42" t="n">
        <v>174.31</v>
      </c>
      <c r="Q42" t="n">
        <v>460.7</v>
      </c>
      <c r="R42" t="n">
        <v>51.6</v>
      </c>
      <c r="S42" t="n">
        <v>32.19</v>
      </c>
      <c r="T42" t="n">
        <v>5776.99</v>
      </c>
      <c r="U42" t="n">
        <v>0.62</v>
      </c>
      <c r="V42" t="n">
        <v>0.75</v>
      </c>
      <c r="W42" t="n">
        <v>1.47</v>
      </c>
      <c r="X42" t="n">
        <v>0.34</v>
      </c>
      <c r="Y42" t="n">
        <v>1</v>
      </c>
      <c r="Z42" t="n">
        <v>10</v>
      </c>
      <c r="AA42" t="n">
        <v>176.1190955954272</v>
      </c>
      <c r="AB42" t="n">
        <v>240.9739164196846</v>
      </c>
      <c r="AC42" t="n">
        <v>217.9757040456755</v>
      </c>
      <c r="AD42" t="n">
        <v>176119.0955954271</v>
      </c>
      <c r="AE42" t="n">
        <v>240973.9164196846</v>
      </c>
      <c r="AF42" t="n">
        <v>6.070457586868e-06</v>
      </c>
      <c r="AG42" t="n">
        <v>4.392361111111112</v>
      </c>
      <c r="AH42" t="n">
        <v>217975.7040456755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6.6259</v>
      </c>
      <c r="E43" t="n">
        <v>15.09</v>
      </c>
      <c r="F43" t="n">
        <v>11.84</v>
      </c>
      <c r="G43" t="n">
        <v>59.18</v>
      </c>
      <c r="H43" t="n">
        <v>0.8</v>
      </c>
      <c r="I43" t="n">
        <v>12</v>
      </c>
      <c r="J43" t="n">
        <v>250.65</v>
      </c>
      <c r="K43" t="n">
        <v>57.72</v>
      </c>
      <c r="L43" t="n">
        <v>11.25</v>
      </c>
      <c r="M43" t="n">
        <v>10</v>
      </c>
      <c r="N43" t="n">
        <v>61.67</v>
      </c>
      <c r="O43" t="n">
        <v>31147.12</v>
      </c>
      <c r="P43" t="n">
        <v>172.68</v>
      </c>
      <c r="Q43" t="n">
        <v>460.69</v>
      </c>
      <c r="R43" t="n">
        <v>50.35</v>
      </c>
      <c r="S43" t="n">
        <v>32.19</v>
      </c>
      <c r="T43" t="n">
        <v>5157.24</v>
      </c>
      <c r="U43" t="n">
        <v>0.64</v>
      </c>
      <c r="V43" t="n">
        <v>0.75</v>
      </c>
      <c r="W43" t="n">
        <v>1.47</v>
      </c>
      <c r="X43" t="n">
        <v>0.3</v>
      </c>
      <c r="Y43" t="n">
        <v>1</v>
      </c>
      <c r="Z43" t="n">
        <v>10</v>
      </c>
      <c r="AA43" t="n">
        <v>174.9651742088982</v>
      </c>
      <c r="AB43" t="n">
        <v>239.3950702712177</v>
      </c>
      <c r="AC43" t="n">
        <v>216.5475407576934</v>
      </c>
      <c r="AD43" t="n">
        <v>174965.1742088982</v>
      </c>
      <c r="AE43" t="n">
        <v>239395.0702712177</v>
      </c>
      <c r="AF43" t="n">
        <v>6.104731574487938e-06</v>
      </c>
      <c r="AG43" t="n">
        <v>4.366319444444445</v>
      </c>
      <c r="AH43" t="n">
        <v>216547.5407576934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6.6232</v>
      </c>
      <c r="E44" t="n">
        <v>15.1</v>
      </c>
      <c r="F44" t="n">
        <v>11.84</v>
      </c>
      <c r="G44" t="n">
        <v>59.21</v>
      </c>
      <c r="H44" t="n">
        <v>0.8100000000000001</v>
      </c>
      <c r="I44" t="n">
        <v>12</v>
      </c>
      <c r="J44" t="n">
        <v>251.1</v>
      </c>
      <c r="K44" t="n">
        <v>57.72</v>
      </c>
      <c r="L44" t="n">
        <v>11.5</v>
      </c>
      <c r="M44" t="n">
        <v>10</v>
      </c>
      <c r="N44" t="n">
        <v>61.87</v>
      </c>
      <c r="O44" t="n">
        <v>31202.63</v>
      </c>
      <c r="P44" t="n">
        <v>172.84</v>
      </c>
      <c r="Q44" t="n">
        <v>460.69</v>
      </c>
      <c r="R44" t="n">
        <v>50.69</v>
      </c>
      <c r="S44" t="n">
        <v>32.19</v>
      </c>
      <c r="T44" t="n">
        <v>5327.51</v>
      </c>
      <c r="U44" t="n">
        <v>0.63</v>
      </c>
      <c r="V44" t="n">
        <v>0.75</v>
      </c>
      <c r="W44" t="n">
        <v>1.46</v>
      </c>
      <c r="X44" t="n">
        <v>0.31</v>
      </c>
      <c r="Y44" t="n">
        <v>1</v>
      </c>
      <c r="Z44" t="n">
        <v>10</v>
      </c>
      <c r="AA44" t="n">
        <v>175.0582996515912</v>
      </c>
      <c r="AB44" t="n">
        <v>239.5224886103149</v>
      </c>
      <c r="AC44" t="n">
        <v>216.6627984693399</v>
      </c>
      <c r="AD44" t="n">
        <v>175058.2996515912</v>
      </c>
      <c r="AE44" t="n">
        <v>239522.4886103149</v>
      </c>
      <c r="AF44" t="n">
        <v>6.102243946354233e-06</v>
      </c>
      <c r="AG44" t="n">
        <v>4.369212962962963</v>
      </c>
      <c r="AH44" t="n">
        <v>216662.7984693399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6.6232</v>
      </c>
      <c r="E45" t="n">
        <v>15.1</v>
      </c>
      <c r="F45" t="n">
        <v>11.84</v>
      </c>
      <c r="G45" t="n">
        <v>59.21</v>
      </c>
      <c r="H45" t="n">
        <v>0.83</v>
      </c>
      <c r="I45" t="n">
        <v>12</v>
      </c>
      <c r="J45" t="n">
        <v>251.55</v>
      </c>
      <c r="K45" t="n">
        <v>57.72</v>
      </c>
      <c r="L45" t="n">
        <v>11.75</v>
      </c>
      <c r="M45" t="n">
        <v>10</v>
      </c>
      <c r="N45" t="n">
        <v>62.07</v>
      </c>
      <c r="O45" t="n">
        <v>31258.21</v>
      </c>
      <c r="P45" t="n">
        <v>172.9</v>
      </c>
      <c r="Q45" t="n">
        <v>460.7</v>
      </c>
      <c r="R45" t="n">
        <v>50.62</v>
      </c>
      <c r="S45" t="n">
        <v>32.19</v>
      </c>
      <c r="T45" t="n">
        <v>5290.47</v>
      </c>
      <c r="U45" t="n">
        <v>0.64</v>
      </c>
      <c r="V45" t="n">
        <v>0.75</v>
      </c>
      <c r="W45" t="n">
        <v>1.46</v>
      </c>
      <c r="X45" t="n">
        <v>0.31</v>
      </c>
      <c r="Y45" t="n">
        <v>1</v>
      </c>
      <c r="Z45" t="n">
        <v>10</v>
      </c>
      <c r="AA45" t="n">
        <v>175.0802103435708</v>
      </c>
      <c r="AB45" t="n">
        <v>239.5524677857128</v>
      </c>
      <c r="AC45" t="n">
        <v>216.6899164743139</v>
      </c>
      <c r="AD45" t="n">
        <v>175080.2103435708</v>
      </c>
      <c r="AE45" t="n">
        <v>239552.4677857128</v>
      </c>
      <c r="AF45" t="n">
        <v>6.102243946354233e-06</v>
      </c>
      <c r="AG45" t="n">
        <v>4.369212962962963</v>
      </c>
      <c r="AH45" t="n">
        <v>216689.9164743139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6.6254</v>
      </c>
      <c r="E46" t="n">
        <v>15.09</v>
      </c>
      <c r="F46" t="n">
        <v>11.84</v>
      </c>
      <c r="G46" t="n">
        <v>59.19</v>
      </c>
      <c r="H46" t="n">
        <v>0.85</v>
      </c>
      <c r="I46" t="n">
        <v>12</v>
      </c>
      <c r="J46" t="n">
        <v>252</v>
      </c>
      <c r="K46" t="n">
        <v>57.72</v>
      </c>
      <c r="L46" t="n">
        <v>12</v>
      </c>
      <c r="M46" t="n">
        <v>10</v>
      </c>
      <c r="N46" t="n">
        <v>62.27</v>
      </c>
      <c r="O46" t="n">
        <v>31313.87</v>
      </c>
      <c r="P46" t="n">
        <v>172.06</v>
      </c>
      <c r="Q46" t="n">
        <v>460.69</v>
      </c>
      <c r="R46" t="n">
        <v>50.39</v>
      </c>
      <c r="S46" t="n">
        <v>32.19</v>
      </c>
      <c r="T46" t="n">
        <v>5178.19</v>
      </c>
      <c r="U46" t="n">
        <v>0.64</v>
      </c>
      <c r="V46" t="n">
        <v>0.75</v>
      </c>
      <c r="W46" t="n">
        <v>1.46</v>
      </c>
      <c r="X46" t="n">
        <v>0.3</v>
      </c>
      <c r="Y46" t="n">
        <v>1</v>
      </c>
      <c r="Z46" t="n">
        <v>10</v>
      </c>
      <c r="AA46" t="n">
        <v>174.7452621299096</v>
      </c>
      <c r="AB46" t="n">
        <v>239.0941768629094</v>
      </c>
      <c r="AC46" t="n">
        <v>216.2753641939674</v>
      </c>
      <c r="AD46" t="n">
        <v>174745.2621299096</v>
      </c>
      <c r="AE46" t="n">
        <v>239094.1768629095</v>
      </c>
      <c r="AF46" t="n">
        <v>6.104270902611326e-06</v>
      </c>
      <c r="AG46" t="n">
        <v>4.366319444444445</v>
      </c>
      <c r="AH46" t="n">
        <v>216275.3641939674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6.6164</v>
      </c>
      <c r="E47" t="n">
        <v>15.11</v>
      </c>
      <c r="F47" t="n">
        <v>11.86</v>
      </c>
      <c r="G47" t="n">
        <v>59.29</v>
      </c>
      <c r="H47" t="n">
        <v>0.86</v>
      </c>
      <c r="I47" t="n">
        <v>12</v>
      </c>
      <c r="J47" t="n">
        <v>252.45</v>
      </c>
      <c r="K47" t="n">
        <v>57.72</v>
      </c>
      <c r="L47" t="n">
        <v>12.25</v>
      </c>
      <c r="M47" t="n">
        <v>10</v>
      </c>
      <c r="N47" t="n">
        <v>62.48</v>
      </c>
      <c r="O47" t="n">
        <v>31369.6</v>
      </c>
      <c r="P47" t="n">
        <v>171.91</v>
      </c>
      <c r="Q47" t="n">
        <v>460.7</v>
      </c>
      <c r="R47" t="n">
        <v>50.93</v>
      </c>
      <c r="S47" t="n">
        <v>32.19</v>
      </c>
      <c r="T47" t="n">
        <v>5446.3</v>
      </c>
      <c r="U47" t="n">
        <v>0.63</v>
      </c>
      <c r="V47" t="n">
        <v>0.75</v>
      </c>
      <c r="W47" t="n">
        <v>1.47</v>
      </c>
      <c r="X47" t="n">
        <v>0.32</v>
      </c>
      <c r="Y47" t="n">
        <v>1</v>
      </c>
      <c r="Z47" t="n">
        <v>10</v>
      </c>
      <c r="AA47" t="n">
        <v>174.8432554084843</v>
      </c>
      <c r="AB47" t="n">
        <v>239.2282555898138</v>
      </c>
      <c r="AC47" t="n">
        <v>216.3966466353567</v>
      </c>
      <c r="AD47" t="n">
        <v>174843.2554084843</v>
      </c>
      <c r="AE47" t="n">
        <v>239228.2555898138</v>
      </c>
      <c r="AF47" t="n">
        <v>6.095978808832308e-06</v>
      </c>
      <c r="AG47" t="n">
        <v>4.372106481481482</v>
      </c>
      <c r="AH47" t="n">
        <v>216396.6466353567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6.6557</v>
      </c>
      <c r="E48" t="n">
        <v>15.02</v>
      </c>
      <c r="F48" t="n">
        <v>11.81</v>
      </c>
      <c r="G48" t="n">
        <v>64.44</v>
      </c>
      <c r="H48" t="n">
        <v>0.88</v>
      </c>
      <c r="I48" t="n">
        <v>11</v>
      </c>
      <c r="J48" t="n">
        <v>252.9</v>
      </c>
      <c r="K48" t="n">
        <v>57.72</v>
      </c>
      <c r="L48" t="n">
        <v>12.5</v>
      </c>
      <c r="M48" t="n">
        <v>9</v>
      </c>
      <c r="N48" t="n">
        <v>62.68</v>
      </c>
      <c r="O48" t="n">
        <v>31425.4</v>
      </c>
      <c r="P48" t="n">
        <v>170.62</v>
      </c>
      <c r="Q48" t="n">
        <v>460.69</v>
      </c>
      <c r="R48" t="n">
        <v>49.6</v>
      </c>
      <c r="S48" t="n">
        <v>32.19</v>
      </c>
      <c r="T48" t="n">
        <v>4787.93</v>
      </c>
      <c r="U48" t="n">
        <v>0.65</v>
      </c>
      <c r="V48" t="n">
        <v>0.76</v>
      </c>
      <c r="W48" t="n">
        <v>1.47</v>
      </c>
      <c r="X48" t="n">
        <v>0.28</v>
      </c>
      <c r="Y48" t="n">
        <v>1</v>
      </c>
      <c r="Z48" t="n">
        <v>10</v>
      </c>
      <c r="AA48" t="n">
        <v>173.7798047184803</v>
      </c>
      <c r="AB48" t="n">
        <v>237.7731954396177</v>
      </c>
      <c r="AC48" t="n">
        <v>215.0804553837052</v>
      </c>
      <c r="AD48" t="n">
        <v>173779.8047184803</v>
      </c>
      <c r="AE48" t="n">
        <v>237773.1954396177</v>
      </c>
      <c r="AF48" t="n">
        <v>6.132187618334019e-06</v>
      </c>
      <c r="AG48" t="n">
        <v>4.346064814814815</v>
      </c>
      <c r="AH48" t="n">
        <v>215080.4553837051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6.6572</v>
      </c>
      <c r="E49" t="n">
        <v>15.02</v>
      </c>
      <c r="F49" t="n">
        <v>11.81</v>
      </c>
      <c r="G49" t="n">
        <v>64.43000000000001</v>
      </c>
      <c r="H49" t="n">
        <v>0.9</v>
      </c>
      <c r="I49" t="n">
        <v>11</v>
      </c>
      <c r="J49" t="n">
        <v>253.35</v>
      </c>
      <c r="K49" t="n">
        <v>57.72</v>
      </c>
      <c r="L49" t="n">
        <v>12.75</v>
      </c>
      <c r="M49" t="n">
        <v>9</v>
      </c>
      <c r="N49" t="n">
        <v>62.88</v>
      </c>
      <c r="O49" t="n">
        <v>31481.28</v>
      </c>
      <c r="P49" t="n">
        <v>171.03</v>
      </c>
      <c r="Q49" t="n">
        <v>460.69</v>
      </c>
      <c r="R49" t="n">
        <v>49.63</v>
      </c>
      <c r="S49" t="n">
        <v>32.19</v>
      </c>
      <c r="T49" t="n">
        <v>4800.38</v>
      </c>
      <c r="U49" t="n">
        <v>0.65</v>
      </c>
      <c r="V49" t="n">
        <v>0.76</v>
      </c>
      <c r="W49" t="n">
        <v>1.46</v>
      </c>
      <c r="X49" t="n">
        <v>0.28</v>
      </c>
      <c r="Y49" t="n">
        <v>1</v>
      </c>
      <c r="Z49" t="n">
        <v>10</v>
      </c>
      <c r="AA49" t="n">
        <v>173.9098525694169</v>
      </c>
      <c r="AB49" t="n">
        <v>237.9511326465753</v>
      </c>
      <c r="AC49" t="n">
        <v>215.2414105133672</v>
      </c>
      <c r="AD49" t="n">
        <v>173909.8525694169</v>
      </c>
      <c r="AE49" t="n">
        <v>237951.1326465753</v>
      </c>
      <c r="AF49" t="n">
        <v>6.133569633963853e-06</v>
      </c>
      <c r="AG49" t="n">
        <v>4.346064814814815</v>
      </c>
      <c r="AH49" t="n">
        <v>215241.4105133672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6.6578</v>
      </c>
      <c r="E50" t="n">
        <v>15.02</v>
      </c>
      <c r="F50" t="n">
        <v>11.81</v>
      </c>
      <c r="G50" t="n">
        <v>64.42</v>
      </c>
      <c r="H50" t="n">
        <v>0.91</v>
      </c>
      <c r="I50" t="n">
        <v>11</v>
      </c>
      <c r="J50" t="n">
        <v>253.81</v>
      </c>
      <c r="K50" t="n">
        <v>57.72</v>
      </c>
      <c r="L50" t="n">
        <v>13</v>
      </c>
      <c r="M50" t="n">
        <v>9</v>
      </c>
      <c r="N50" t="n">
        <v>63.08</v>
      </c>
      <c r="O50" t="n">
        <v>31537.23</v>
      </c>
      <c r="P50" t="n">
        <v>171.08</v>
      </c>
      <c r="Q50" t="n">
        <v>460.7</v>
      </c>
      <c r="R50" t="n">
        <v>49.43</v>
      </c>
      <c r="S50" t="n">
        <v>32.19</v>
      </c>
      <c r="T50" t="n">
        <v>4703.58</v>
      </c>
      <c r="U50" t="n">
        <v>0.65</v>
      </c>
      <c r="V50" t="n">
        <v>0.76</v>
      </c>
      <c r="W50" t="n">
        <v>1.47</v>
      </c>
      <c r="X50" t="n">
        <v>0.28</v>
      </c>
      <c r="Y50" t="n">
        <v>1</v>
      </c>
      <c r="Z50" t="n">
        <v>10</v>
      </c>
      <c r="AA50" t="n">
        <v>173.9204413362566</v>
      </c>
      <c r="AB50" t="n">
        <v>237.9656206645088</v>
      </c>
      <c r="AC50" t="n">
        <v>215.2545158152032</v>
      </c>
      <c r="AD50" t="n">
        <v>173920.4413362566</v>
      </c>
      <c r="AE50" t="n">
        <v>237965.6206645088</v>
      </c>
      <c r="AF50" t="n">
        <v>6.13412244021579e-06</v>
      </c>
      <c r="AG50" t="n">
        <v>4.346064814814815</v>
      </c>
      <c r="AH50" t="n">
        <v>215254.5158152032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6.6532</v>
      </c>
      <c r="E51" t="n">
        <v>15.03</v>
      </c>
      <c r="F51" t="n">
        <v>11.82</v>
      </c>
      <c r="G51" t="n">
        <v>64.47</v>
      </c>
      <c r="H51" t="n">
        <v>0.93</v>
      </c>
      <c r="I51" t="n">
        <v>11</v>
      </c>
      <c r="J51" t="n">
        <v>254.26</v>
      </c>
      <c r="K51" t="n">
        <v>57.72</v>
      </c>
      <c r="L51" t="n">
        <v>13.25</v>
      </c>
      <c r="M51" t="n">
        <v>9</v>
      </c>
      <c r="N51" t="n">
        <v>63.29</v>
      </c>
      <c r="O51" t="n">
        <v>31593.26</v>
      </c>
      <c r="P51" t="n">
        <v>170.66</v>
      </c>
      <c r="Q51" t="n">
        <v>460.69</v>
      </c>
      <c r="R51" t="n">
        <v>49.74</v>
      </c>
      <c r="S51" t="n">
        <v>32.19</v>
      </c>
      <c r="T51" t="n">
        <v>4856.71</v>
      </c>
      <c r="U51" t="n">
        <v>0.65</v>
      </c>
      <c r="V51" t="n">
        <v>0.76</v>
      </c>
      <c r="W51" t="n">
        <v>1.47</v>
      </c>
      <c r="X51" t="n">
        <v>0.29</v>
      </c>
      <c r="Y51" t="n">
        <v>1</v>
      </c>
      <c r="Z51" t="n">
        <v>10</v>
      </c>
      <c r="AA51" t="n">
        <v>173.8444542677796</v>
      </c>
      <c r="AB51" t="n">
        <v>237.8616518051057</v>
      </c>
      <c r="AC51" t="n">
        <v>215.1604695978203</v>
      </c>
      <c r="AD51" t="n">
        <v>173844.4542677795</v>
      </c>
      <c r="AE51" t="n">
        <v>237861.6518051057</v>
      </c>
      <c r="AF51" t="n">
        <v>6.129884258950958e-06</v>
      </c>
      <c r="AG51" t="n">
        <v>4.348958333333333</v>
      </c>
      <c r="AH51" t="n">
        <v>215160.4695978203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6.6906</v>
      </c>
      <c r="E52" t="n">
        <v>14.95</v>
      </c>
      <c r="F52" t="n">
        <v>11.78</v>
      </c>
      <c r="G52" t="n">
        <v>70.69</v>
      </c>
      <c r="H52" t="n">
        <v>0.9399999999999999</v>
      </c>
      <c r="I52" t="n">
        <v>10</v>
      </c>
      <c r="J52" t="n">
        <v>254.72</v>
      </c>
      <c r="K52" t="n">
        <v>57.72</v>
      </c>
      <c r="L52" t="n">
        <v>13.5</v>
      </c>
      <c r="M52" t="n">
        <v>8</v>
      </c>
      <c r="N52" t="n">
        <v>63.49</v>
      </c>
      <c r="O52" t="n">
        <v>31649.36</v>
      </c>
      <c r="P52" t="n">
        <v>169.58</v>
      </c>
      <c r="Q52" t="n">
        <v>460.72</v>
      </c>
      <c r="R52" t="n">
        <v>48.54</v>
      </c>
      <c r="S52" t="n">
        <v>32.19</v>
      </c>
      <c r="T52" t="n">
        <v>4262.23</v>
      </c>
      <c r="U52" t="n">
        <v>0.66</v>
      </c>
      <c r="V52" t="n">
        <v>0.76</v>
      </c>
      <c r="W52" t="n">
        <v>1.46</v>
      </c>
      <c r="X52" t="n">
        <v>0.25</v>
      </c>
      <c r="Y52" t="n">
        <v>1</v>
      </c>
      <c r="Z52" t="n">
        <v>10</v>
      </c>
      <c r="AA52" t="n">
        <v>172.9106526735615</v>
      </c>
      <c r="AB52" t="n">
        <v>236.5839832674784</v>
      </c>
      <c r="AC52" t="n">
        <v>214.0047399522047</v>
      </c>
      <c r="AD52" t="n">
        <v>172910.6526735615</v>
      </c>
      <c r="AE52" t="n">
        <v>236583.9832674784</v>
      </c>
      <c r="AF52" t="n">
        <v>6.164342515321541e-06</v>
      </c>
      <c r="AG52" t="n">
        <v>4.325810185185185</v>
      </c>
      <c r="AH52" t="n">
        <v>214004.7399522047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6.6916</v>
      </c>
      <c r="E53" t="n">
        <v>14.94</v>
      </c>
      <c r="F53" t="n">
        <v>11.78</v>
      </c>
      <c r="G53" t="n">
        <v>70.68000000000001</v>
      </c>
      <c r="H53" t="n">
        <v>0.96</v>
      </c>
      <c r="I53" t="n">
        <v>10</v>
      </c>
      <c r="J53" t="n">
        <v>255.17</v>
      </c>
      <c r="K53" t="n">
        <v>57.72</v>
      </c>
      <c r="L53" t="n">
        <v>13.75</v>
      </c>
      <c r="M53" t="n">
        <v>8</v>
      </c>
      <c r="N53" t="n">
        <v>63.7</v>
      </c>
      <c r="O53" t="n">
        <v>31705.54</v>
      </c>
      <c r="P53" t="n">
        <v>169.35</v>
      </c>
      <c r="Q53" t="n">
        <v>460.69</v>
      </c>
      <c r="R53" t="n">
        <v>48.47</v>
      </c>
      <c r="S53" t="n">
        <v>32.19</v>
      </c>
      <c r="T53" t="n">
        <v>4228.02</v>
      </c>
      <c r="U53" t="n">
        <v>0.66</v>
      </c>
      <c r="V53" t="n">
        <v>0.76</v>
      </c>
      <c r="W53" t="n">
        <v>1.46</v>
      </c>
      <c r="X53" t="n">
        <v>0.25</v>
      </c>
      <c r="Y53" t="n">
        <v>1</v>
      </c>
      <c r="Z53" t="n">
        <v>10</v>
      </c>
      <c r="AA53" t="n">
        <v>172.8151078961367</v>
      </c>
      <c r="AB53" t="n">
        <v>236.4532546878677</v>
      </c>
      <c r="AC53" t="n">
        <v>213.8864879247533</v>
      </c>
      <c r="AD53" t="n">
        <v>172815.1078961367</v>
      </c>
      <c r="AE53" t="n">
        <v>236453.2546878677</v>
      </c>
      <c r="AF53" t="n">
        <v>6.165263859074765e-06</v>
      </c>
      <c r="AG53" t="n">
        <v>4.322916666666667</v>
      </c>
      <c r="AH53" t="n">
        <v>213886.4879247533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6.6842</v>
      </c>
      <c r="E54" t="n">
        <v>14.96</v>
      </c>
      <c r="F54" t="n">
        <v>11.8</v>
      </c>
      <c r="G54" t="n">
        <v>70.78</v>
      </c>
      <c r="H54" t="n">
        <v>0.97</v>
      </c>
      <c r="I54" t="n">
        <v>10</v>
      </c>
      <c r="J54" t="n">
        <v>255.63</v>
      </c>
      <c r="K54" t="n">
        <v>57.72</v>
      </c>
      <c r="L54" t="n">
        <v>14</v>
      </c>
      <c r="M54" t="n">
        <v>8</v>
      </c>
      <c r="N54" t="n">
        <v>63.91</v>
      </c>
      <c r="O54" t="n">
        <v>31761.8</v>
      </c>
      <c r="P54" t="n">
        <v>169.1</v>
      </c>
      <c r="Q54" t="n">
        <v>460.69</v>
      </c>
      <c r="R54" t="n">
        <v>49.12</v>
      </c>
      <c r="S54" t="n">
        <v>32.19</v>
      </c>
      <c r="T54" t="n">
        <v>4552.12</v>
      </c>
      <c r="U54" t="n">
        <v>0.66</v>
      </c>
      <c r="V54" t="n">
        <v>0.76</v>
      </c>
      <c r="W54" t="n">
        <v>1.46</v>
      </c>
      <c r="X54" t="n">
        <v>0.26</v>
      </c>
      <c r="Y54" t="n">
        <v>1</v>
      </c>
      <c r="Z54" t="n">
        <v>10</v>
      </c>
      <c r="AA54" t="n">
        <v>172.8534649248383</v>
      </c>
      <c r="AB54" t="n">
        <v>236.50573646673</v>
      </c>
      <c r="AC54" t="n">
        <v>213.9339609162996</v>
      </c>
      <c r="AD54" t="n">
        <v>172853.4649248383</v>
      </c>
      <c r="AE54" t="n">
        <v>236505.73646673</v>
      </c>
      <c r="AF54" t="n">
        <v>6.158445915300907e-06</v>
      </c>
      <c r="AG54" t="n">
        <v>4.328703703703704</v>
      </c>
      <c r="AH54" t="n">
        <v>213933.9609162995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6.6846</v>
      </c>
      <c r="E55" t="n">
        <v>14.96</v>
      </c>
      <c r="F55" t="n">
        <v>11.8</v>
      </c>
      <c r="G55" t="n">
        <v>70.77</v>
      </c>
      <c r="H55" t="n">
        <v>0.99</v>
      </c>
      <c r="I55" t="n">
        <v>10</v>
      </c>
      <c r="J55" t="n">
        <v>256.09</v>
      </c>
      <c r="K55" t="n">
        <v>57.72</v>
      </c>
      <c r="L55" t="n">
        <v>14.25</v>
      </c>
      <c r="M55" t="n">
        <v>8</v>
      </c>
      <c r="N55" t="n">
        <v>64.11</v>
      </c>
      <c r="O55" t="n">
        <v>31818.13</v>
      </c>
      <c r="P55" t="n">
        <v>169.19</v>
      </c>
      <c r="Q55" t="n">
        <v>460.72</v>
      </c>
      <c r="R55" t="n">
        <v>48.99</v>
      </c>
      <c r="S55" t="n">
        <v>32.19</v>
      </c>
      <c r="T55" t="n">
        <v>4485.17</v>
      </c>
      <c r="U55" t="n">
        <v>0.66</v>
      </c>
      <c r="V55" t="n">
        <v>0.76</v>
      </c>
      <c r="W55" t="n">
        <v>1.46</v>
      </c>
      <c r="X55" t="n">
        <v>0.26</v>
      </c>
      <c r="Y55" t="n">
        <v>1</v>
      </c>
      <c r="Z55" t="n">
        <v>10</v>
      </c>
      <c r="AA55" t="n">
        <v>172.8810623702971</v>
      </c>
      <c r="AB55" t="n">
        <v>236.54349650912</v>
      </c>
      <c r="AC55" t="n">
        <v>213.9681171932404</v>
      </c>
      <c r="AD55" t="n">
        <v>172881.0623702971</v>
      </c>
      <c r="AE55" t="n">
        <v>236543.49650912</v>
      </c>
      <c r="AF55" t="n">
        <v>6.158814452802197e-06</v>
      </c>
      <c r="AG55" t="n">
        <v>4.328703703703704</v>
      </c>
      <c r="AH55" t="n">
        <v>213968.1171932404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6.6877</v>
      </c>
      <c r="E56" t="n">
        <v>14.95</v>
      </c>
      <c r="F56" t="n">
        <v>11.79</v>
      </c>
      <c r="G56" t="n">
        <v>70.73</v>
      </c>
      <c r="H56" t="n">
        <v>1.01</v>
      </c>
      <c r="I56" t="n">
        <v>10</v>
      </c>
      <c r="J56" t="n">
        <v>256.54</v>
      </c>
      <c r="K56" t="n">
        <v>57.72</v>
      </c>
      <c r="L56" t="n">
        <v>14.5</v>
      </c>
      <c r="M56" t="n">
        <v>8</v>
      </c>
      <c r="N56" t="n">
        <v>64.31999999999999</v>
      </c>
      <c r="O56" t="n">
        <v>31874.54</v>
      </c>
      <c r="P56" t="n">
        <v>168.38</v>
      </c>
      <c r="Q56" t="n">
        <v>460.71</v>
      </c>
      <c r="R56" t="n">
        <v>48.78</v>
      </c>
      <c r="S56" t="n">
        <v>32.19</v>
      </c>
      <c r="T56" t="n">
        <v>4381.87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172.5311579298816</v>
      </c>
      <c r="AB56" t="n">
        <v>236.0647418170493</v>
      </c>
      <c r="AC56" t="n">
        <v>213.5350541770444</v>
      </c>
      <c r="AD56" t="n">
        <v>172531.1579298816</v>
      </c>
      <c r="AE56" t="n">
        <v>236064.7418170493</v>
      </c>
      <c r="AF56" t="n">
        <v>6.161670618437192e-06</v>
      </c>
      <c r="AG56" t="n">
        <v>4.325810185185185</v>
      </c>
      <c r="AH56" t="n">
        <v>213535.0541770444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6.6841</v>
      </c>
      <c r="E57" t="n">
        <v>14.96</v>
      </c>
      <c r="F57" t="n">
        <v>11.8</v>
      </c>
      <c r="G57" t="n">
        <v>70.78</v>
      </c>
      <c r="H57" t="n">
        <v>1.02</v>
      </c>
      <c r="I57" t="n">
        <v>10</v>
      </c>
      <c r="J57" t="n">
        <v>257</v>
      </c>
      <c r="K57" t="n">
        <v>57.72</v>
      </c>
      <c r="L57" t="n">
        <v>14.75</v>
      </c>
      <c r="M57" t="n">
        <v>8</v>
      </c>
      <c r="N57" t="n">
        <v>64.53</v>
      </c>
      <c r="O57" t="n">
        <v>31931.15</v>
      </c>
      <c r="P57" t="n">
        <v>167.52</v>
      </c>
      <c r="Q57" t="n">
        <v>460.69</v>
      </c>
      <c r="R57" t="n">
        <v>49.04</v>
      </c>
      <c r="S57" t="n">
        <v>32.19</v>
      </c>
      <c r="T57" t="n">
        <v>4512.09</v>
      </c>
      <c r="U57" t="n">
        <v>0.66</v>
      </c>
      <c r="V57" t="n">
        <v>0.76</v>
      </c>
      <c r="W57" t="n">
        <v>1.46</v>
      </c>
      <c r="X57" t="n">
        <v>0.26</v>
      </c>
      <c r="Y57" t="n">
        <v>1</v>
      </c>
      <c r="Z57" t="n">
        <v>10</v>
      </c>
      <c r="AA57" t="n">
        <v>172.28298211886</v>
      </c>
      <c r="AB57" t="n">
        <v>235.7251767236657</v>
      </c>
      <c r="AC57" t="n">
        <v>213.2278966995906</v>
      </c>
      <c r="AD57" t="n">
        <v>172282.98211886</v>
      </c>
      <c r="AE57" t="n">
        <v>235725.1767236657</v>
      </c>
      <c r="AF57" t="n">
        <v>6.158353780925585e-06</v>
      </c>
      <c r="AG57" t="n">
        <v>4.328703703703704</v>
      </c>
      <c r="AH57" t="n">
        <v>213227.8966995906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6.726</v>
      </c>
      <c r="E58" t="n">
        <v>14.87</v>
      </c>
      <c r="F58" t="n">
        <v>11.75</v>
      </c>
      <c r="G58" t="n">
        <v>78.33</v>
      </c>
      <c r="H58" t="n">
        <v>1.04</v>
      </c>
      <c r="I58" t="n">
        <v>9</v>
      </c>
      <c r="J58" t="n">
        <v>257.46</v>
      </c>
      <c r="K58" t="n">
        <v>57.72</v>
      </c>
      <c r="L58" t="n">
        <v>15</v>
      </c>
      <c r="M58" t="n">
        <v>7</v>
      </c>
      <c r="N58" t="n">
        <v>64.73999999999999</v>
      </c>
      <c r="O58" t="n">
        <v>31987.71</v>
      </c>
      <c r="P58" t="n">
        <v>166.52</v>
      </c>
      <c r="Q58" t="n">
        <v>460.69</v>
      </c>
      <c r="R58" t="n">
        <v>47.47</v>
      </c>
      <c r="S58" t="n">
        <v>32.19</v>
      </c>
      <c r="T58" t="n">
        <v>3732.87</v>
      </c>
      <c r="U58" t="n">
        <v>0.68</v>
      </c>
      <c r="V58" t="n">
        <v>0.76</v>
      </c>
      <c r="W58" t="n">
        <v>1.46</v>
      </c>
      <c r="X58" t="n">
        <v>0.22</v>
      </c>
      <c r="Y58" t="n">
        <v>1</v>
      </c>
      <c r="Z58" t="n">
        <v>10</v>
      </c>
      <c r="AA58" t="n">
        <v>171.3180249748254</v>
      </c>
      <c r="AB58" t="n">
        <v>234.4048797882935</v>
      </c>
      <c r="AC58" t="n">
        <v>212.0336070506816</v>
      </c>
      <c r="AD58" t="n">
        <v>171318.0249748254</v>
      </c>
      <c r="AE58" t="n">
        <v>234404.8797882935</v>
      </c>
      <c r="AF58" t="n">
        <v>6.196958084185677e-06</v>
      </c>
      <c r="AG58" t="n">
        <v>4.302662037037037</v>
      </c>
      <c r="AH58" t="n">
        <v>212033.6070506815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6.7202</v>
      </c>
      <c r="E59" t="n">
        <v>14.88</v>
      </c>
      <c r="F59" t="n">
        <v>11.76</v>
      </c>
      <c r="G59" t="n">
        <v>78.41</v>
      </c>
      <c r="H59" t="n">
        <v>1.05</v>
      </c>
      <c r="I59" t="n">
        <v>9</v>
      </c>
      <c r="J59" t="n">
        <v>257.92</v>
      </c>
      <c r="K59" t="n">
        <v>57.72</v>
      </c>
      <c r="L59" t="n">
        <v>15.25</v>
      </c>
      <c r="M59" t="n">
        <v>7</v>
      </c>
      <c r="N59" t="n">
        <v>64.95</v>
      </c>
      <c r="O59" t="n">
        <v>32044.35</v>
      </c>
      <c r="P59" t="n">
        <v>166.72</v>
      </c>
      <c r="Q59" t="n">
        <v>460.69</v>
      </c>
      <c r="R59" t="n">
        <v>47.93</v>
      </c>
      <c r="S59" t="n">
        <v>32.19</v>
      </c>
      <c r="T59" t="n">
        <v>3960.18</v>
      </c>
      <c r="U59" t="n">
        <v>0.67</v>
      </c>
      <c r="V59" t="n">
        <v>0.76</v>
      </c>
      <c r="W59" t="n">
        <v>1.46</v>
      </c>
      <c r="X59" t="n">
        <v>0.23</v>
      </c>
      <c r="Y59" t="n">
        <v>1</v>
      </c>
      <c r="Z59" t="n">
        <v>10</v>
      </c>
      <c r="AA59" t="n">
        <v>171.4787035982783</v>
      </c>
      <c r="AB59" t="n">
        <v>234.6247273695421</v>
      </c>
      <c r="AC59" t="n">
        <v>212.2324726873339</v>
      </c>
      <c r="AD59" t="n">
        <v>171478.7035982783</v>
      </c>
      <c r="AE59" t="n">
        <v>234624.7273695421</v>
      </c>
      <c r="AF59" t="n">
        <v>6.191614290416977e-06</v>
      </c>
      <c r="AG59" t="n">
        <v>4.305555555555556</v>
      </c>
      <c r="AH59" t="n">
        <v>212232.4726873339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6.7244</v>
      </c>
      <c r="E60" t="n">
        <v>14.87</v>
      </c>
      <c r="F60" t="n">
        <v>11.75</v>
      </c>
      <c r="G60" t="n">
        <v>78.34999999999999</v>
      </c>
      <c r="H60" t="n">
        <v>1.07</v>
      </c>
      <c r="I60" t="n">
        <v>9</v>
      </c>
      <c r="J60" t="n">
        <v>258.38</v>
      </c>
      <c r="K60" t="n">
        <v>57.72</v>
      </c>
      <c r="L60" t="n">
        <v>15.5</v>
      </c>
      <c r="M60" t="n">
        <v>7</v>
      </c>
      <c r="N60" t="n">
        <v>65.16</v>
      </c>
      <c r="O60" t="n">
        <v>32101.07</v>
      </c>
      <c r="P60" t="n">
        <v>166.88</v>
      </c>
      <c r="Q60" t="n">
        <v>460.71</v>
      </c>
      <c r="R60" t="n">
        <v>47.52</v>
      </c>
      <c r="S60" t="n">
        <v>32.19</v>
      </c>
      <c r="T60" t="n">
        <v>3758.82</v>
      </c>
      <c r="U60" t="n">
        <v>0.68</v>
      </c>
      <c r="V60" t="n">
        <v>0.76</v>
      </c>
      <c r="W60" t="n">
        <v>1.46</v>
      </c>
      <c r="X60" t="n">
        <v>0.22</v>
      </c>
      <c r="Y60" t="n">
        <v>1</v>
      </c>
      <c r="Z60" t="n">
        <v>10</v>
      </c>
      <c r="AA60" t="n">
        <v>171.4668945396716</v>
      </c>
      <c r="AB60" t="n">
        <v>234.6085696945776</v>
      </c>
      <c r="AC60" t="n">
        <v>212.2178570781905</v>
      </c>
      <c r="AD60" t="n">
        <v>171466.8945396716</v>
      </c>
      <c r="AE60" t="n">
        <v>234608.5696945776</v>
      </c>
      <c r="AF60" t="n">
        <v>6.195483934180518e-06</v>
      </c>
      <c r="AG60" t="n">
        <v>4.302662037037037</v>
      </c>
      <c r="AH60" t="n">
        <v>212217.8570781905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6.7153</v>
      </c>
      <c r="E61" t="n">
        <v>14.89</v>
      </c>
      <c r="F61" t="n">
        <v>11.77</v>
      </c>
      <c r="G61" t="n">
        <v>78.48</v>
      </c>
      <c r="H61" t="n">
        <v>1.08</v>
      </c>
      <c r="I61" t="n">
        <v>9</v>
      </c>
      <c r="J61" t="n">
        <v>258.84</v>
      </c>
      <c r="K61" t="n">
        <v>57.72</v>
      </c>
      <c r="L61" t="n">
        <v>15.75</v>
      </c>
      <c r="M61" t="n">
        <v>7</v>
      </c>
      <c r="N61" t="n">
        <v>65.37</v>
      </c>
      <c r="O61" t="n">
        <v>32157.87</v>
      </c>
      <c r="P61" t="n">
        <v>167.22</v>
      </c>
      <c r="Q61" t="n">
        <v>460.69</v>
      </c>
      <c r="R61" t="n">
        <v>48.18</v>
      </c>
      <c r="S61" t="n">
        <v>32.19</v>
      </c>
      <c r="T61" t="n">
        <v>4085.5</v>
      </c>
      <c r="U61" t="n">
        <v>0.67</v>
      </c>
      <c r="V61" t="n">
        <v>0.76</v>
      </c>
      <c r="W61" t="n">
        <v>1.47</v>
      </c>
      <c r="X61" t="n">
        <v>0.24</v>
      </c>
      <c r="Y61" t="n">
        <v>1</v>
      </c>
      <c r="Z61" t="n">
        <v>10</v>
      </c>
      <c r="AA61" t="n">
        <v>171.7367494264485</v>
      </c>
      <c r="AB61" t="n">
        <v>234.9777970558231</v>
      </c>
      <c r="AC61" t="n">
        <v>212.5518458982927</v>
      </c>
      <c r="AD61" t="n">
        <v>171736.7494264485</v>
      </c>
      <c r="AE61" t="n">
        <v>234977.7970558231</v>
      </c>
      <c r="AF61" t="n">
        <v>6.187099706026178e-06</v>
      </c>
      <c r="AG61" t="n">
        <v>4.308449074074074</v>
      </c>
      <c r="AH61" t="n">
        <v>212551.8458982927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6.7182</v>
      </c>
      <c r="E62" t="n">
        <v>14.88</v>
      </c>
      <c r="F62" t="n">
        <v>11.77</v>
      </c>
      <c r="G62" t="n">
        <v>78.44</v>
      </c>
      <c r="H62" t="n">
        <v>1.1</v>
      </c>
      <c r="I62" t="n">
        <v>9</v>
      </c>
      <c r="J62" t="n">
        <v>259.3</v>
      </c>
      <c r="K62" t="n">
        <v>57.72</v>
      </c>
      <c r="L62" t="n">
        <v>16</v>
      </c>
      <c r="M62" t="n">
        <v>7</v>
      </c>
      <c r="N62" t="n">
        <v>65.58</v>
      </c>
      <c r="O62" t="n">
        <v>32214.75</v>
      </c>
      <c r="P62" t="n">
        <v>167.21</v>
      </c>
      <c r="Q62" t="n">
        <v>460.69</v>
      </c>
      <c r="R62" t="n">
        <v>47.98</v>
      </c>
      <c r="S62" t="n">
        <v>32.19</v>
      </c>
      <c r="T62" t="n">
        <v>3987.35</v>
      </c>
      <c r="U62" t="n">
        <v>0.67</v>
      </c>
      <c r="V62" t="n">
        <v>0.76</v>
      </c>
      <c r="W62" t="n">
        <v>1.46</v>
      </c>
      <c r="X62" t="n">
        <v>0.23</v>
      </c>
      <c r="Y62" t="n">
        <v>1</v>
      </c>
      <c r="Z62" t="n">
        <v>10</v>
      </c>
      <c r="AA62" t="n">
        <v>171.6978027839524</v>
      </c>
      <c r="AB62" t="n">
        <v>234.9245085413553</v>
      </c>
      <c r="AC62" t="n">
        <v>212.5036431648548</v>
      </c>
      <c r="AD62" t="n">
        <v>171697.8027839524</v>
      </c>
      <c r="AE62" t="n">
        <v>234924.5085413553</v>
      </c>
      <c r="AF62" t="n">
        <v>6.189771602910529e-06</v>
      </c>
      <c r="AG62" t="n">
        <v>4.305555555555556</v>
      </c>
      <c r="AH62" t="n">
        <v>212503.6431648548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6.7179</v>
      </c>
      <c r="E63" t="n">
        <v>14.89</v>
      </c>
      <c r="F63" t="n">
        <v>11.77</v>
      </c>
      <c r="G63" t="n">
        <v>78.44</v>
      </c>
      <c r="H63" t="n">
        <v>1.11</v>
      </c>
      <c r="I63" t="n">
        <v>9</v>
      </c>
      <c r="J63" t="n">
        <v>259.76</v>
      </c>
      <c r="K63" t="n">
        <v>57.72</v>
      </c>
      <c r="L63" t="n">
        <v>16.25</v>
      </c>
      <c r="M63" t="n">
        <v>7</v>
      </c>
      <c r="N63" t="n">
        <v>65.79000000000001</v>
      </c>
      <c r="O63" t="n">
        <v>32271.71</v>
      </c>
      <c r="P63" t="n">
        <v>166.08</v>
      </c>
      <c r="Q63" t="n">
        <v>460.69</v>
      </c>
      <c r="R63" t="n">
        <v>48.01</v>
      </c>
      <c r="S63" t="n">
        <v>32.19</v>
      </c>
      <c r="T63" t="n">
        <v>4000.83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171.2946233857315</v>
      </c>
      <c r="AB63" t="n">
        <v>234.3728607016901</v>
      </c>
      <c r="AC63" t="n">
        <v>212.0046438207644</v>
      </c>
      <c r="AD63" t="n">
        <v>171294.6233857315</v>
      </c>
      <c r="AE63" t="n">
        <v>234372.86070169</v>
      </c>
      <c r="AF63" t="n">
        <v>6.189495199784562e-06</v>
      </c>
      <c r="AG63" t="n">
        <v>4.308449074074074</v>
      </c>
      <c r="AH63" t="n">
        <v>212004.6438207644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6.7177</v>
      </c>
      <c r="E64" t="n">
        <v>14.89</v>
      </c>
      <c r="F64" t="n">
        <v>11.77</v>
      </c>
      <c r="G64" t="n">
        <v>78.45</v>
      </c>
      <c r="H64" t="n">
        <v>1.13</v>
      </c>
      <c r="I64" t="n">
        <v>9</v>
      </c>
      <c r="J64" t="n">
        <v>260.23</v>
      </c>
      <c r="K64" t="n">
        <v>57.72</v>
      </c>
      <c r="L64" t="n">
        <v>16.5</v>
      </c>
      <c r="M64" t="n">
        <v>7</v>
      </c>
      <c r="N64" t="n">
        <v>66</v>
      </c>
      <c r="O64" t="n">
        <v>32328.74</v>
      </c>
      <c r="P64" t="n">
        <v>165.91</v>
      </c>
      <c r="Q64" t="n">
        <v>460.71</v>
      </c>
      <c r="R64" t="n">
        <v>48.13</v>
      </c>
      <c r="S64" t="n">
        <v>32.19</v>
      </c>
      <c r="T64" t="n">
        <v>4061.93</v>
      </c>
      <c r="U64" t="n">
        <v>0.67</v>
      </c>
      <c r="V64" t="n">
        <v>0.76</v>
      </c>
      <c r="W64" t="n">
        <v>1.46</v>
      </c>
      <c r="X64" t="n">
        <v>0.23</v>
      </c>
      <c r="Y64" t="n">
        <v>1</v>
      </c>
      <c r="Z64" t="n">
        <v>10</v>
      </c>
      <c r="AA64" t="n">
        <v>171.2358411028427</v>
      </c>
      <c r="AB64" t="n">
        <v>234.2924321889502</v>
      </c>
      <c r="AC64" t="n">
        <v>211.9318912923984</v>
      </c>
      <c r="AD64" t="n">
        <v>171235.8411028427</v>
      </c>
      <c r="AE64" t="n">
        <v>234292.4321889502</v>
      </c>
      <c r="AF64" t="n">
        <v>6.189310931033915e-06</v>
      </c>
      <c r="AG64" t="n">
        <v>4.308449074074074</v>
      </c>
      <c r="AH64" t="n">
        <v>211931.8912923984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6.7199</v>
      </c>
      <c r="E65" t="n">
        <v>14.88</v>
      </c>
      <c r="F65" t="n">
        <v>11.76</v>
      </c>
      <c r="G65" t="n">
        <v>78.41</v>
      </c>
      <c r="H65" t="n">
        <v>1.14</v>
      </c>
      <c r="I65" t="n">
        <v>9</v>
      </c>
      <c r="J65" t="n">
        <v>260.69</v>
      </c>
      <c r="K65" t="n">
        <v>57.72</v>
      </c>
      <c r="L65" t="n">
        <v>16.75</v>
      </c>
      <c r="M65" t="n">
        <v>7</v>
      </c>
      <c r="N65" t="n">
        <v>66.20999999999999</v>
      </c>
      <c r="O65" t="n">
        <v>32385.86</v>
      </c>
      <c r="P65" t="n">
        <v>165.2</v>
      </c>
      <c r="Q65" t="n">
        <v>460.69</v>
      </c>
      <c r="R65" t="n">
        <v>47.91</v>
      </c>
      <c r="S65" t="n">
        <v>32.19</v>
      </c>
      <c r="T65" t="n">
        <v>3950.38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170.9352643466024</v>
      </c>
      <c r="AB65" t="n">
        <v>233.8811698105519</v>
      </c>
      <c r="AC65" t="n">
        <v>211.5598792181839</v>
      </c>
      <c r="AD65" t="n">
        <v>170935.2643466024</v>
      </c>
      <c r="AE65" t="n">
        <v>233881.1698105519</v>
      </c>
      <c r="AF65" t="n">
        <v>6.191337887291009e-06</v>
      </c>
      <c r="AG65" t="n">
        <v>4.305555555555556</v>
      </c>
      <c r="AH65" t="n">
        <v>211559.8792181839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6.7521</v>
      </c>
      <c r="E66" t="n">
        <v>14.81</v>
      </c>
      <c r="F66" t="n">
        <v>11.74</v>
      </c>
      <c r="G66" t="n">
        <v>88.03</v>
      </c>
      <c r="H66" t="n">
        <v>1.16</v>
      </c>
      <c r="I66" t="n">
        <v>8</v>
      </c>
      <c r="J66" t="n">
        <v>261.15</v>
      </c>
      <c r="K66" t="n">
        <v>57.72</v>
      </c>
      <c r="L66" t="n">
        <v>17</v>
      </c>
      <c r="M66" t="n">
        <v>6</v>
      </c>
      <c r="N66" t="n">
        <v>66.43000000000001</v>
      </c>
      <c r="O66" t="n">
        <v>32443.05</v>
      </c>
      <c r="P66" t="n">
        <v>164.28</v>
      </c>
      <c r="Q66" t="n">
        <v>460.69</v>
      </c>
      <c r="R66" t="n">
        <v>47.14</v>
      </c>
      <c r="S66" t="n">
        <v>32.19</v>
      </c>
      <c r="T66" t="n">
        <v>3571.71</v>
      </c>
      <c r="U66" t="n">
        <v>0.68</v>
      </c>
      <c r="V66" t="n">
        <v>0.76</v>
      </c>
      <c r="W66" t="n">
        <v>1.46</v>
      </c>
      <c r="X66" t="n">
        <v>0.2</v>
      </c>
      <c r="Y66" t="n">
        <v>1</v>
      </c>
      <c r="Z66" t="n">
        <v>10</v>
      </c>
      <c r="AA66" t="n">
        <v>170.1824391910415</v>
      </c>
      <c r="AB66" t="n">
        <v>232.8511212204122</v>
      </c>
      <c r="AC66" t="n">
        <v>210.6281370198045</v>
      </c>
      <c r="AD66" t="n">
        <v>170182.4391910415</v>
      </c>
      <c r="AE66" t="n">
        <v>232851.1212204122</v>
      </c>
      <c r="AF66" t="n">
        <v>6.221005156144827e-06</v>
      </c>
      <c r="AG66" t="n">
        <v>4.285300925925926</v>
      </c>
      <c r="AH66" t="n">
        <v>210628.1370198044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6.7578</v>
      </c>
      <c r="E67" t="n">
        <v>14.8</v>
      </c>
      <c r="F67" t="n">
        <v>11.72</v>
      </c>
      <c r="G67" t="n">
        <v>87.93000000000001</v>
      </c>
      <c r="H67" t="n">
        <v>1.17</v>
      </c>
      <c r="I67" t="n">
        <v>8</v>
      </c>
      <c r="J67" t="n">
        <v>261.62</v>
      </c>
      <c r="K67" t="n">
        <v>57.72</v>
      </c>
      <c r="L67" t="n">
        <v>17.25</v>
      </c>
      <c r="M67" t="n">
        <v>6</v>
      </c>
      <c r="N67" t="n">
        <v>66.64</v>
      </c>
      <c r="O67" t="n">
        <v>32500.33</v>
      </c>
      <c r="P67" t="n">
        <v>164</v>
      </c>
      <c r="Q67" t="n">
        <v>460.69</v>
      </c>
      <c r="R67" t="n">
        <v>46.72</v>
      </c>
      <c r="S67" t="n">
        <v>32.19</v>
      </c>
      <c r="T67" t="n">
        <v>3361.26</v>
      </c>
      <c r="U67" t="n">
        <v>0.6899999999999999</v>
      </c>
      <c r="V67" t="n">
        <v>0.76</v>
      </c>
      <c r="W67" t="n">
        <v>1.46</v>
      </c>
      <c r="X67" t="n">
        <v>0.19</v>
      </c>
      <c r="Y67" t="n">
        <v>1</v>
      </c>
      <c r="Z67" t="n">
        <v>10</v>
      </c>
      <c r="AA67" t="n">
        <v>169.9779012244876</v>
      </c>
      <c r="AB67" t="n">
        <v>232.571263350995</v>
      </c>
      <c r="AC67" t="n">
        <v>210.3749883926614</v>
      </c>
      <c r="AD67" t="n">
        <v>169977.9012244876</v>
      </c>
      <c r="AE67" t="n">
        <v>232571.263350995</v>
      </c>
      <c r="AF67" t="n">
        <v>6.226256815538204e-06</v>
      </c>
      <c r="AG67" t="n">
        <v>4.282407407407407</v>
      </c>
      <c r="AH67" t="n">
        <v>210374.9883926614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6.757</v>
      </c>
      <c r="E68" t="n">
        <v>14.8</v>
      </c>
      <c r="F68" t="n">
        <v>11.73</v>
      </c>
      <c r="G68" t="n">
        <v>87.95</v>
      </c>
      <c r="H68" t="n">
        <v>1.19</v>
      </c>
      <c r="I68" t="n">
        <v>8</v>
      </c>
      <c r="J68" t="n">
        <v>262.08</v>
      </c>
      <c r="K68" t="n">
        <v>57.72</v>
      </c>
      <c r="L68" t="n">
        <v>17.5</v>
      </c>
      <c r="M68" t="n">
        <v>6</v>
      </c>
      <c r="N68" t="n">
        <v>66.86</v>
      </c>
      <c r="O68" t="n">
        <v>32557.69</v>
      </c>
      <c r="P68" t="n">
        <v>164.21</v>
      </c>
      <c r="Q68" t="n">
        <v>460.69</v>
      </c>
      <c r="R68" t="n">
        <v>46.81</v>
      </c>
      <c r="S68" t="n">
        <v>32.19</v>
      </c>
      <c r="T68" t="n">
        <v>3409.77</v>
      </c>
      <c r="U68" t="n">
        <v>0.6899999999999999</v>
      </c>
      <c r="V68" t="n">
        <v>0.76</v>
      </c>
      <c r="W68" t="n">
        <v>1.46</v>
      </c>
      <c r="X68" t="n">
        <v>0.19</v>
      </c>
      <c r="Y68" t="n">
        <v>1</v>
      </c>
      <c r="Z68" t="n">
        <v>10</v>
      </c>
      <c r="AA68" t="n">
        <v>170.0808431120176</v>
      </c>
      <c r="AB68" t="n">
        <v>232.7121129829891</v>
      </c>
      <c r="AC68" t="n">
        <v>210.5023955334617</v>
      </c>
      <c r="AD68" t="n">
        <v>170080.8431120176</v>
      </c>
      <c r="AE68" t="n">
        <v>232712.1129829891</v>
      </c>
      <c r="AF68" t="n">
        <v>6.225519740535625e-06</v>
      </c>
      <c r="AG68" t="n">
        <v>4.282407407407407</v>
      </c>
      <c r="AH68" t="n">
        <v>210502.3955334617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6.756</v>
      </c>
      <c r="E69" t="n">
        <v>14.8</v>
      </c>
      <c r="F69" t="n">
        <v>11.73</v>
      </c>
      <c r="G69" t="n">
        <v>87.95999999999999</v>
      </c>
      <c r="H69" t="n">
        <v>1.2</v>
      </c>
      <c r="I69" t="n">
        <v>8</v>
      </c>
      <c r="J69" t="n">
        <v>262.55</v>
      </c>
      <c r="K69" t="n">
        <v>57.72</v>
      </c>
      <c r="L69" t="n">
        <v>17.75</v>
      </c>
      <c r="M69" t="n">
        <v>6</v>
      </c>
      <c r="N69" t="n">
        <v>67.06999999999999</v>
      </c>
      <c r="O69" t="n">
        <v>32615.12</v>
      </c>
      <c r="P69" t="n">
        <v>163.65</v>
      </c>
      <c r="Q69" t="n">
        <v>460.69</v>
      </c>
      <c r="R69" t="n">
        <v>46.74</v>
      </c>
      <c r="S69" t="n">
        <v>32.19</v>
      </c>
      <c r="T69" t="n">
        <v>3373.03</v>
      </c>
      <c r="U69" t="n">
        <v>0.6899999999999999</v>
      </c>
      <c r="V69" t="n">
        <v>0.76</v>
      </c>
      <c r="W69" t="n">
        <v>1.46</v>
      </c>
      <c r="X69" t="n">
        <v>0.19</v>
      </c>
      <c r="Y69" t="n">
        <v>1</v>
      </c>
      <c r="Z69" t="n">
        <v>10</v>
      </c>
      <c r="AA69" t="n">
        <v>169.8922382428627</v>
      </c>
      <c r="AB69" t="n">
        <v>232.4540554803518</v>
      </c>
      <c r="AC69" t="n">
        <v>210.26896667669</v>
      </c>
      <c r="AD69" t="n">
        <v>169892.2382428627</v>
      </c>
      <c r="AE69" t="n">
        <v>232454.0554803518</v>
      </c>
      <c r="AF69" t="n">
        <v>6.224598396782402e-06</v>
      </c>
      <c r="AG69" t="n">
        <v>4.282407407407407</v>
      </c>
      <c r="AH69" t="n">
        <v>210268.96667669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6.7552</v>
      </c>
      <c r="E70" t="n">
        <v>14.8</v>
      </c>
      <c r="F70" t="n">
        <v>11.73</v>
      </c>
      <c r="G70" t="n">
        <v>87.97</v>
      </c>
      <c r="H70" t="n">
        <v>1.22</v>
      </c>
      <c r="I70" t="n">
        <v>8</v>
      </c>
      <c r="J70" t="n">
        <v>263.01</v>
      </c>
      <c r="K70" t="n">
        <v>57.72</v>
      </c>
      <c r="L70" t="n">
        <v>18</v>
      </c>
      <c r="M70" t="n">
        <v>6</v>
      </c>
      <c r="N70" t="n">
        <v>67.29000000000001</v>
      </c>
      <c r="O70" t="n">
        <v>32672.64</v>
      </c>
      <c r="P70" t="n">
        <v>163.71</v>
      </c>
      <c r="Q70" t="n">
        <v>460.71</v>
      </c>
      <c r="R70" t="n">
        <v>46.96</v>
      </c>
      <c r="S70" t="n">
        <v>32.19</v>
      </c>
      <c r="T70" t="n">
        <v>3482.06</v>
      </c>
      <c r="U70" t="n">
        <v>0.6899999999999999</v>
      </c>
      <c r="V70" t="n">
        <v>0.76</v>
      </c>
      <c r="W70" t="n">
        <v>1.46</v>
      </c>
      <c r="X70" t="n">
        <v>0.2</v>
      </c>
      <c r="Y70" t="n">
        <v>1</v>
      </c>
      <c r="Z70" t="n">
        <v>10</v>
      </c>
      <c r="AA70" t="n">
        <v>169.923199699415</v>
      </c>
      <c r="AB70" t="n">
        <v>232.4964183111298</v>
      </c>
      <c r="AC70" t="n">
        <v>210.3072864583552</v>
      </c>
      <c r="AD70" t="n">
        <v>169923.199699415</v>
      </c>
      <c r="AE70" t="n">
        <v>232496.4183111298</v>
      </c>
      <c r="AF70" t="n">
        <v>6.223861321779821e-06</v>
      </c>
      <c r="AG70" t="n">
        <v>4.282407407407407</v>
      </c>
      <c r="AH70" t="n">
        <v>210307.2864583552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6.7559</v>
      </c>
      <c r="E71" t="n">
        <v>14.8</v>
      </c>
      <c r="F71" t="n">
        <v>11.73</v>
      </c>
      <c r="G71" t="n">
        <v>87.95999999999999</v>
      </c>
      <c r="H71" t="n">
        <v>1.23</v>
      </c>
      <c r="I71" t="n">
        <v>8</v>
      </c>
      <c r="J71" t="n">
        <v>263.48</v>
      </c>
      <c r="K71" t="n">
        <v>57.72</v>
      </c>
      <c r="L71" t="n">
        <v>18.25</v>
      </c>
      <c r="M71" t="n">
        <v>6</v>
      </c>
      <c r="N71" t="n">
        <v>67.51000000000001</v>
      </c>
      <c r="O71" t="n">
        <v>32730.24</v>
      </c>
      <c r="P71" t="n">
        <v>163.52</v>
      </c>
      <c r="Q71" t="n">
        <v>460.71</v>
      </c>
      <c r="R71" t="n">
        <v>46.9</v>
      </c>
      <c r="S71" t="n">
        <v>32.19</v>
      </c>
      <c r="T71" t="n">
        <v>3454.24</v>
      </c>
      <c r="U71" t="n">
        <v>0.6899999999999999</v>
      </c>
      <c r="V71" t="n">
        <v>0.76</v>
      </c>
      <c r="W71" t="n">
        <v>1.46</v>
      </c>
      <c r="X71" t="n">
        <v>0.19</v>
      </c>
      <c r="Y71" t="n">
        <v>1</v>
      </c>
      <c r="Z71" t="n">
        <v>10</v>
      </c>
      <c r="AA71" t="n">
        <v>169.8468822901791</v>
      </c>
      <c r="AB71" t="n">
        <v>232.3919974649268</v>
      </c>
      <c r="AC71" t="n">
        <v>210.2128313911582</v>
      </c>
      <c r="AD71" t="n">
        <v>169846.8822901791</v>
      </c>
      <c r="AE71" t="n">
        <v>232391.9974649268</v>
      </c>
      <c r="AF71" t="n">
        <v>6.224506262407079e-06</v>
      </c>
      <c r="AG71" t="n">
        <v>4.282407407407407</v>
      </c>
      <c r="AH71" t="n">
        <v>210212.8313911582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6.7531</v>
      </c>
      <c r="E72" t="n">
        <v>14.81</v>
      </c>
      <c r="F72" t="n">
        <v>11.73</v>
      </c>
      <c r="G72" t="n">
        <v>88.01000000000001</v>
      </c>
      <c r="H72" t="n">
        <v>1.25</v>
      </c>
      <c r="I72" t="n">
        <v>8</v>
      </c>
      <c r="J72" t="n">
        <v>263.95</v>
      </c>
      <c r="K72" t="n">
        <v>57.72</v>
      </c>
      <c r="L72" t="n">
        <v>18.5</v>
      </c>
      <c r="M72" t="n">
        <v>6</v>
      </c>
      <c r="N72" t="n">
        <v>67.72</v>
      </c>
      <c r="O72" t="n">
        <v>32787.92</v>
      </c>
      <c r="P72" t="n">
        <v>162.91</v>
      </c>
      <c r="Q72" t="n">
        <v>460.7</v>
      </c>
      <c r="R72" t="n">
        <v>46.86</v>
      </c>
      <c r="S72" t="n">
        <v>32.19</v>
      </c>
      <c r="T72" t="n">
        <v>3432.61</v>
      </c>
      <c r="U72" t="n">
        <v>0.6899999999999999</v>
      </c>
      <c r="V72" t="n">
        <v>0.76</v>
      </c>
      <c r="W72" t="n">
        <v>1.46</v>
      </c>
      <c r="X72" t="n">
        <v>0.2</v>
      </c>
      <c r="Y72" t="n">
        <v>1</v>
      </c>
      <c r="Z72" t="n">
        <v>10</v>
      </c>
      <c r="AA72" t="n">
        <v>169.6615761857628</v>
      </c>
      <c r="AB72" t="n">
        <v>232.1384534777362</v>
      </c>
      <c r="AC72" t="n">
        <v>209.9834852862537</v>
      </c>
      <c r="AD72" t="n">
        <v>169661.5761857628</v>
      </c>
      <c r="AE72" t="n">
        <v>232138.4534777362</v>
      </c>
      <c r="AF72" t="n">
        <v>6.221926499898051e-06</v>
      </c>
      <c r="AG72" t="n">
        <v>4.285300925925926</v>
      </c>
      <c r="AH72" t="n">
        <v>209983.4852862537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6.7549</v>
      </c>
      <c r="E73" t="n">
        <v>14.8</v>
      </c>
      <c r="F73" t="n">
        <v>11.73</v>
      </c>
      <c r="G73" t="n">
        <v>87.98</v>
      </c>
      <c r="H73" t="n">
        <v>1.26</v>
      </c>
      <c r="I73" t="n">
        <v>8</v>
      </c>
      <c r="J73" t="n">
        <v>264.42</v>
      </c>
      <c r="K73" t="n">
        <v>57.72</v>
      </c>
      <c r="L73" t="n">
        <v>18.75</v>
      </c>
      <c r="M73" t="n">
        <v>6</v>
      </c>
      <c r="N73" t="n">
        <v>67.94</v>
      </c>
      <c r="O73" t="n">
        <v>32845.69</v>
      </c>
      <c r="P73" t="n">
        <v>162.29</v>
      </c>
      <c r="Q73" t="n">
        <v>460.69</v>
      </c>
      <c r="R73" t="n">
        <v>46.93</v>
      </c>
      <c r="S73" t="n">
        <v>32.19</v>
      </c>
      <c r="T73" t="n">
        <v>3468.1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169.4183129870569</v>
      </c>
      <c r="AB73" t="n">
        <v>231.805610037252</v>
      </c>
      <c r="AC73" t="n">
        <v>209.6824079565805</v>
      </c>
      <c r="AD73" t="n">
        <v>169418.3129870569</v>
      </c>
      <c r="AE73" t="n">
        <v>231805.610037252</v>
      </c>
      <c r="AF73" t="n">
        <v>6.223584918653854e-06</v>
      </c>
      <c r="AG73" t="n">
        <v>4.282407407407407</v>
      </c>
      <c r="AH73" t="n">
        <v>209682.4079565805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6.7497</v>
      </c>
      <c r="E74" t="n">
        <v>14.82</v>
      </c>
      <c r="F74" t="n">
        <v>11.74</v>
      </c>
      <c r="G74" t="n">
        <v>88.06999999999999</v>
      </c>
      <c r="H74" t="n">
        <v>1.28</v>
      </c>
      <c r="I74" t="n">
        <v>8</v>
      </c>
      <c r="J74" t="n">
        <v>264.89</v>
      </c>
      <c r="K74" t="n">
        <v>57.72</v>
      </c>
      <c r="L74" t="n">
        <v>19</v>
      </c>
      <c r="M74" t="n">
        <v>6</v>
      </c>
      <c r="N74" t="n">
        <v>68.16</v>
      </c>
      <c r="O74" t="n">
        <v>32903.54</v>
      </c>
      <c r="P74" t="n">
        <v>161.36</v>
      </c>
      <c r="Q74" t="n">
        <v>460.69</v>
      </c>
      <c r="R74" t="n">
        <v>47.2</v>
      </c>
      <c r="S74" t="n">
        <v>32.19</v>
      </c>
      <c r="T74" t="n">
        <v>3600.63</v>
      </c>
      <c r="U74" t="n">
        <v>0.68</v>
      </c>
      <c r="V74" t="n">
        <v>0.76</v>
      </c>
      <c r="W74" t="n">
        <v>1.46</v>
      </c>
      <c r="X74" t="n">
        <v>0.21</v>
      </c>
      <c r="Y74" t="n">
        <v>1</v>
      </c>
      <c r="Z74" t="n">
        <v>10</v>
      </c>
      <c r="AA74" t="n">
        <v>169.1646664596668</v>
      </c>
      <c r="AB74" t="n">
        <v>231.4585596683821</v>
      </c>
      <c r="AC74" t="n">
        <v>209.3684795878272</v>
      </c>
      <c r="AD74" t="n">
        <v>169164.6664596669</v>
      </c>
      <c r="AE74" t="n">
        <v>231458.5596683821</v>
      </c>
      <c r="AF74" t="n">
        <v>6.218793931137089e-06</v>
      </c>
      <c r="AG74" t="n">
        <v>4.288194444444445</v>
      </c>
      <c r="AH74" t="n">
        <v>209368.4795878272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6.7823</v>
      </c>
      <c r="E75" t="n">
        <v>14.74</v>
      </c>
      <c r="F75" t="n">
        <v>11.72</v>
      </c>
      <c r="G75" t="n">
        <v>100.43</v>
      </c>
      <c r="H75" t="n">
        <v>1.29</v>
      </c>
      <c r="I75" t="n">
        <v>7</v>
      </c>
      <c r="J75" t="n">
        <v>265.36</v>
      </c>
      <c r="K75" t="n">
        <v>57.72</v>
      </c>
      <c r="L75" t="n">
        <v>19.25</v>
      </c>
      <c r="M75" t="n">
        <v>5</v>
      </c>
      <c r="N75" t="n">
        <v>68.38</v>
      </c>
      <c r="O75" t="n">
        <v>32961.47</v>
      </c>
      <c r="P75" t="n">
        <v>160.87</v>
      </c>
      <c r="Q75" t="n">
        <v>460.7</v>
      </c>
      <c r="R75" t="n">
        <v>46.53</v>
      </c>
      <c r="S75" t="n">
        <v>32.19</v>
      </c>
      <c r="T75" t="n">
        <v>3272.02</v>
      </c>
      <c r="U75" t="n">
        <v>0.6899999999999999</v>
      </c>
      <c r="V75" t="n">
        <v>0.76</v>
      </c>
      <c r="W75" t="n">
        <v>1.46</v>
      </c>
      <c r="X75" t="n">
        <v>0.18</v>
      </c>
      <c r="Y75" t="n">
        <v>1</v>
      </c>
      <c r="Z75" t="n">
        <v>10</v>
      </c>
      <c r="AA75" t="n">
        <v>168.5722651102824</v>
      </c>
      <c r="AB75" t="n">
        <v>230.6480100072517</v>
      </c>
      <c r="AC75" t="n">
        <v>208.6352876487413</v>
      </c>
      <c r="AD75" t="n">
        <v>168572.2651102824</v>
      </c>
      <c r="AE75" t="n">
        <v>230648.0100072517</v>
      </c>
      <c r="AF75" t="n">
        <v>6.248829737492197e-06</v>
      </c>
      <c r="AG75" t="n">
        <v>4.265046296296297</v>
      </c>
      <c r="AH75" t="n">
        <v>208635.2876487413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6.7858</v>
      </c>
      <c r="E76" t="n">
        <v>14.74</v>
      </c>
      <c r="F76" t="n">
        <v>11.71</v>
      </c>
      <c r="G76" t="n">
        <v>100.36</v>
      </c>
      <c r="H76" t="n">
        <v>1.31</v>
      </c>
      <c r="I76" t="n">
        <v>7</v>
      </c>
      <c r="J76" t="n">
        <v>265.83</v>
      </c>
      <c r="K76" t="n">
        <v>57.72</v>
      </c>
      <c r="L76" t="n">
        <v>19.5</v>
      </c>
      <c r="M76" t="n">
        <v>5</v>
      </c>
      <c r="N76" t="n">
        <v>68.59999999999999</v>
      </c>
      <c r="O76" t="n">
        <v>33019.48</v>
      </c>
      <c r="P76" t="n">
        <v>160.97</v>
      </c>
      <c r="Q76" t="n">
        <v>460.69</v>
      </c>
      <c r="R76" t="n">
        <v>46.29</v>
      </c>
      <c r="S76" t="n">
        <v>32.19</v>
      </c>
      <c r="T76" t="n">
        <v>3150.23</v>
      </c>
      <c r="U76" t="n">
        <v>0.7</v>
      </c>
      <c r="V76" t="n">
        <v>0.76</v>
      </c>
      <c r="W76" t="n">
        <v>1.46</v>
      </c>
      <c r="X76" t="n">
        <v>0.18</v>
      </c>
      <c r="Y76" t="n">
        <v>1</v>
      </c>
      <c r="Z76" t="n">
        <v>10</v>
      </c>
      <c r="AA76" t="n">
        <v>168.5490966225291</v>
      </c>
      <c r="AB76" t="n">
        <v>230.6163098601861</v>
      </c>
      <c r="AC76" t="n">
        <v>208.6066129192202</v>
      </c>
      <c r="AD76" t="n">
        <v>168549.0966225291</v>
      </c>
      <c r="AE76" t="n">
        <v>230616.3098601861</v>
      </c>
      <c r="AF76" t="n">
        <v>6.252054440628481e-06</v>
      </c>
      <c r="AG76" t="n">
        <v>4.265046296296297</v>
      </c>
      <c r="AH76" t="n">
        <v>208606.6129192202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6.7878</v>
      </c>
      <c r="E77" t="n">
        <v>14.73</v>
      </c>
      <c r="F77" t="n">
        <v>11.7</v>
      </c>
      <c r="G77" t="n">
        <v>100.32</v>
      </c>
      <c r="H77" t="n">
        <v>1.32</v>
      </c>
      <c r="I77" t="n">
        <v>7</v>
      </c>
      <c r="J77" t="n">
        <v>266.3</v>
      </c>
      <c r="K77" t="n">
        <v>57.72</v>
      </c>
      <c r="L77" t="n">
        <v>19.75</v>
      </c>
      <c r="M77" t="n">
        <v>5</v>
      </c>
      <c r="N77" t="n">
        <v>68.81999999999999</v>
      </c>
      <c r="O77" t="n">
        <v>33077.58</v>
      </c>
      <c r="P77" t="n">
        <v>160.88</v>
      </c>
      <c r="Q77" t="n">
        <v>460.7</v>
      </c>
      <c r="R77" t="n">
        <v>46.07</v>
      </c>
      <c r="S77" t="n">
        <v>32.19</v>
      </c>
      <c r="T77" t="n">
        <v>3042.77</v>
      </c>
      <c r="U77" t="n">
        <v>0.7</v>
      </c>
      <c r="V77" t="n">
        <v>0.76</v>
      </c>
      <c r="W77" t="n">
        <v>1.46</v>
      </c>
      <c r="X77" t="n">
        <v>0.17</v>
      </c>
      <c r="Y77" t="n">
        <v>1</v>
      </c>
      <c r="Z77" t="n">
        <v>10</v>
      </c>
      <c r="AA77" t="n">
        <v>168.4756363505041</v>
      </c>
      <c r="AB77" t="n">
        <v>230.515798275163</v>
      </c>
      <c r="AC77" t="n">
        <v>208.5156940188027</v>
      </c>
      <c r="AD77" t="n">
        <v>168475.6363505041</v>
      </c>
      <c r="AE77" t="n">
        <v>230515.798275163</v>
      </c>
      <c r="AF77" t="n">
        <v>6.253897128134929e-06</v>
      </c>
      <c r="AG77" t="n">
        <v>4.262152777777778</v>
      </c>
      <c r="AH77" t="n">
        <v>208515.6940188028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6.7843</v>
      </c>
      <c r="E78" t="n">
        <v>14.74</v>
      </c>
      <c r="F78" t="n">
        <v>11.71</v>
      </c>
      <c r="G78" t="n">
        <v>100.39</v>
      </c>
      <c r="H78" t="n">
        <v>1.33</v>
      </c>
      <c r="I78" t="n">
        <v>7</v>
      </c>
      <c r="J78" t="n">
        <v>266.77</v>
      </c>
      <c r="K78" t="n">
        <v>57.72</v>
      </c>
      <c r="L78" t="n">
        <v>20</v>
      </c>
      <c r="M78" t="n">
        <v>5</v>
      </c>
      <c r="N78" t="n">
        <v>69.05</v>
      </c>
      <c r="O78" t="n">
        <v>33135.76</v>
      </c>
      <c r="P78" t="n">
        <v>161.35</v>
      </c>
      <c r="Q78" t="n">
        <v>460.69</v>
      </c>
      <c r="R78" t="n">
        <v>46.24</v>
      </c>
      <c r="S78" t="n">
        <v>32.19</v>
      </c>
      <c r="T78" t="n">
        <v>3127.81</v>
      </c>
      <c r="U78" t="n">
        <v>0.7</v>
      </c>
      <c r="V78" t="n">
        <v>0.76</v>
      </c>
      <c r="W78" t="n">
        <v>1.46</v>
      </c>
      <c r="X78" t="n">
        <v>0.18</v>
      </c>
      <c r="Y78" t="n">
        <v>1</v>
      </c>
      <c r="Z78" t="n">
        <v>10</v>
      </c>
      <c r="AA78" t="n">
        <v>168.7019689164529</v>
      </c>
      <c r="AB78" t="n">
        <v>230.8254764769821</v>
      </c>
      <c r="AC78" t="n">
        <v>208.7958169676764</v>
      </c>
      <c r="AD78" t="n">
        <v>168701.9689164529</v>
      </c>
      <c r="AE78" t="n">
        <v>230825.4764769821</v>
      </c>
      <c r="AF78" t="n">
        <v>6.250672424998645e-06</v>
      </c>
      <c r="AG78" t="n">
        <v>4.265046296296297</v>
      </c>
      <c r="AH78" t="n">
        <v>208795.8169676764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6.7899</v>
      </c>
      <c r="E79" t="n">
        <v>14.73</v>
      </c>
      <c r="F79" t="n">
        <v>11.7</v>
      </c>
      <c r="G79" t="n">
        <v>100.29</v>
      </c>
      <c r="H79" t="n">
        <v>1.35</v>
      </c>
      <c r="I79" t="n">
        <v>7</v>
      </c>
      <c r="J79" t="n">
        <v>267.24</v>
      </c>
      <c r="K79" t="n">
        <v>57.72</v>
      </c>
      <c r="L79" t="n">
        <v>20.25</v>
      </c>
      <c r="M79" t="n">
        <v>5</v>
      </c>
      <c r="N79" t="n">
        <v>69.27</v>
      </c>
      <c r="O79" t="n">
        <v>33194.02</v>
      </c>
      <c r="P79" t="n">
        <v>161.11</v>
      </c>
      <c r="Q79" t="n">
        <v>460.69</v>
      </c>
      <c r="R79" t="n">
        <v>45.96</v>
      </c>
      <c r="S79" t="n">
        <v>32.19</v>
      </c>
      <c r="T79" t="n">
        <v>2988.62</v>
      </c>
      <c r="U79" t="n">
        <v>0.7</v>
      </c>
      <c r="V79" t="n">
        <v>0.76</v>
      </c>
      <c r="W79" t="n">
        <v>1.46</v>
      </c>
      <c r="X79" t="n">
        <v>0.17</v>
      </c>
      <c r="Y79" t="n">
        <v>1</v>
      </c>
      <c r="Z79" t="n">
        <v>10</v>
      </c>
      <c r="AA79" t="n">
        <v>168.5332484109833</v>
      </c>
      <c r="AB79" t="n">
        <v>230.5946256379754</v>
      </c>
      <c r="AC79" t="n">
        <v>208.5869982087432</v>
      </c>
      <c r="AD79" t="n">
        <v>168533.2484109833</v>
      </c>
      <c r="AE79" t="n">
        <v>230594.6256379753</v>
      </c>
      <c r="AF79" t="n">
        <v>6.255831950016701e-06</v>
      </c>
      <c r="AG79" t="n">
        <v>4.262152777777778</v>
      </c>
      <c r="AH79" t="n">
        <v>208586.9982087432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6.7881</v>
      </c>
      <c r="E80" t="n">
        <v>14.73</v>
      </c>
      <c r="F80" t="n">
        <v>11.7</v>
      </c>
      <c r="G80" t="n">
        <v>100.32</v>
      </c>
      <c r="H80" t="n">
        <v>1.36</v>
      </c>
      <c r="I80" t="n">
        <v>7</v>
      </c>
      <c r="J80" t="n">
        <v>267.71</v>
      </c>
      <c r="K80" t="n">
        <v>57.72</v>
      </c>
      <c r="L80" t="n">
        <v>20.5</v>
      </c>
      <c r="M80" t="n">
        <v>5</v>
      </c>
      <c r="N80" t="n">
        <v>69.48999999999999</v>
      </c>
      <c r="O80" t="n">
        <v>33252.37</v>
      </c>
      <c r="P80" t="n">
        <v>160.82</v>
      </c>
      <c r="Q80" t="n">
        <v>460.69</v>
      </c>
      <c r="R80" t="n">
        <v>45.99</v>
      </c>
      <c r="S80" t="n">
        <v>32.19</v>
      </c>
      <c r="T80" t="n">
        <v>3004.17</v>
      </c>
      <c r="U80" t="n">
        <v>0.7</v>
      </c>
      <c r="V80" t="n">
        <v>0.76</v>
      </c>
      <c r="W80" t="n">
        <v>1.46</v>
      </c>
      <c r="X80" t="n">
        <v>0.17</v>
      </c>
      <c r="Y80" t="n">
        <v>1</v>
      </c>
      <c r="Z80" t="n">
        <v>10</v>
      </c>
      <c r="AA80" t="n">
        <v>168.450783167637</v>
      </c>
      <c r="AB80" t="n">
        <v>230.4817930539192</v>
      </c>
      <c r="AC80" t="n">
        <v>208.4849342081479</v>
      </c>
      <c r="AD80" t="n">
        <v>168450.783167637</v>
      </c>
      <c r="AE80" t="n">
        <v>230481.7930539192</v>
      </c>
      <c r="AF80" t="n">
        <v>6.254173531260896e-06</v>
      </c>
      <c r="AG80" t="n">
        <v>4.262152777777778</v>
      </c>
      <c r="AH80" t="n">
        <v>208484.9342081479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6.7878</v>
      </c>
      <c r="E81" t="n">
        <v>14.73</v>
      </c>
      <c r="F81" t="n">
        <v>11.7</v>
      </c>
      <c r="G81" t="n">
        <v>100.32</v>
      </c>
      <c r="H81" t="n">
        <v>1.38</v>
      </c>
      <c r="I81" t="n">
        <v>7</v>
      </c>
      <c r="J81" t="n">
        <v>268.19</v>
      </c>
      <c r="K81" t="n">
        <v>57.72</v>
      </c>
      <c r="L81" t="n">
        <v>20.75</v>
      </c>
      <c r="M81" t="n">
        <v>5</v>
      </c>
      <c r="N81" t="n">
        <v>69.70999999999999</v>
      </c>
      <c r="O81" t="n">
        <v>33310.81</v>
      </c>
      <c r="P81" t="n">
        <v>160.41</v>
      </c>
      <c r="Q81" t="n">
        <v>460.69</v>
      </c>
      <c r="R81" t="n">
        <v>46.05</v>
      </c>
      <c r="S81" t="n">
        <v>32.19</v>
      </c>
      <c r="T81" t="n">
        <v>3032.83</v>
      </c>
      <c r="U81" t="n">
        <v>0.7</v>
      </c>
      <c r="V81" t="n">
        <v>0.76</v>
      </c>
      <c r="W81" t="n">
        <v>1.46</v>
      </c>
      <c r="X81" t="n">
        <v>0.17</v>
      </c>
      <c r="Y81" t="n">
        <v>1</v>
      </c>
      <c r="Z81" t="n">
        <v>10</v>
      </c>
      <c r="AA81" t="n">
        <v>168.3081646102596</v>
      </c>
      <c r="AB81" t="n">
        <v>230.2866560518289</v>
      </c>
      <c r="AC81" t="n">
        <v>208.3084208076605</v>
      </c>
      <c r="AD81" t="n">
        <v>168308.1646102596</v>
      </c>
      <c r="AE81" t="n">
        <v>230286.6560518289</v>
      </c>
      <c r="AF81" t="n">
        <v>6.253897128134929e-06</v>
      </c>
      <c r="AG81" t="n">
        <v>4.262152777777778</v>
      </c>
      <c r="AH81" t="n">
        <v>208308.4208076605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6.7887</v>
      </c>
      <c r="E82" t="n">
        <v>14.73</v>
      </c>
      <c r="F82" t="n">
        <v>11.7</v>
      </c>
      <c r="G82" t="n">
        <v>100.31</v>
      </c>
      <c r="H82" t="n">
        <v>1.39</v>
      </c>
      <c r="I82" t="n">
        <v>7</v>
      </c>
      <c r="J82" t="n">
        <v>268.66</v>
      </c>
      <c r="K82" t="n">
        <v>57.72</v>
      </c>
      <c r="L82" t="n">
        <v>21</v>
      </c>
      <c r="M82" t="n">
        <v>5</v>
      </c>
      <c r="N82" t="n">
        <v>69.94</v>
      </c>
      <c r="O82" t="n">
        <v>33369.33</v>
      </c>
      <c r="P82" t="n">
        <v>159.72</v>
      </c>
      <c r="Q82" t="n">
        <v>460.69</v>
      </c>
      <c r="R82" t="n">
        <v>46</v>
      </c>
      <c r="S82" t="n">
        <v>32.19</v>
      </c>
      <c r="T82" t="n">
        <v>3006.66</v>
      </c>
      <c r="U82" t="n">
        <v>0.7</v>
      </c>
      <c r="V82" t="n">
        <v>0.76</v>
      </c>
      <c r="W82" t="n">
        <v>1.46</v>
      </c>
      <c r="X82" t="n">
        <v>0.17</v>
      </c>
      <c r="Y82" t="n">
        <v>1</v>
      </c>
      <c r="Z82" t="n">
        <v>10</v>
      </c>
      <c r="AA82" t="n">
        <v>168.0519332911846</v>
      </c>
      <c r="AB82" t="n">
        <v>229.9360690569426</v>
      </c>
      <c r="AC82" t="n">
        <v>207.9912933435141</v>
      </c>
      <c r="AD82" t="n">
        <v>168051.9332911846</v>
      </c>
      <c r="AE82" t="n">
        <v>229936.0690569427</v>
      </c>
      <c r="AF82" t="n">
        <v>6.254726337512832e-06</v>
      </c>
      <c r="AG82" t="n">
        <v>4.262152777777778</v>
      </c>
      <c r="AH82" t="n">
        <v>207991.2933435141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6.79</v>
      </c>
      <c r="E83" t="n">
        <v>14.73</v>
      </c>
      <c r="F83" t="n">
        <v>11.7</v>
      </c>
      <c r="G83" t="n">
        <v>100.28</v>
      </c>
      <c r="H83" t="n">
        <v>1.41</v>
      </c>
      <c r="I83" t="n">
        <v>7</v>
      </c>
      <c r="J83" t="n">
        <v>269.14</v>
      </c>
      <c r="K83" t="n">
        <v>57.72</v>
      </c>
      <c r="L83" t="n">
        <v>21.25</v>
      </c>
      <c r="M83" t="n">
        <v>5</v>
      </c>
      <c r="N83" t="n">
        <v>70.16</v>
      </c>
      <c r="O83" t="n">
        <v>33427.94</v>
      </c>
      <c r="P83" t="n">
        <v>159.37</v>
      </c>
      <c r="Q83" t="n">
        <v>460.69</v>
      </c>
      <c r="R83" t="n">
        <v>45.81</v>
      </c>
      <c r="S83" t="n">
        <v>32.19</v>
      </c>
      <c r="T83" t="n">
        <v>2911.37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167.9122887568614</v>
      </c>
      <c r="AB83" t="n">
        <v>229.7450012443997</v>
      </c>
      <c r="AC83" t="n">
        <v>207.8184607748348</v>
      </c>
      <c r="AD83" t="n">
        <v>167912.2887568614</v>
      </c>
      <c r="AE83" t="n">
        <v>229745.0012443997</v>
      </c>
      <c r="AF83" t="n">
        <v>6.255924084392022e-06</v>
      </c>
      <c r="AG83" t="n">
        <v>4.262152777777778</v>
      </c>
      <c r="AH83" t="n">
        <v>207818.4607748348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6.7921</v>
      </c>
      <c r="E84" t="n">
        <v>14.72</v>
      </c>
      <c r="F84" t="n">
        <v>11.7</v>
      </c>
      <c r="G84" t="n">
        <v>100.25</v>
      </c>
      <c r="H84" t="n">
        <v>1.42</v>
      </c>
      <c r="I84" t="n">
        <v>7</v>
      </c>
      <c r="J84" t="n">
        <v>269.61</v>
      </c>
      <c r="K84" t="n">
        <v>57.72</v>
      </c>
      <c r="L84" t="n">
        <v>21.5</v>
      </c>
      <c r="M84" t="n">
        <v>5</v>
      </c>
      <c r="N84" t="n">
        <v>70.39</v>
      </c>
      <c r="O84" t="n">
        <v>33486.63</v>
      </c>
      <c r="P84" t="n">
        <v>158.87</v>
      </c>
      <c r="Q84" t="n">
        <v>460.69</v>
      </c>
      <c r="R84" t="n">
        <v>45.63</v>
      </c>
      <c r="S84" t="n">
        <v>32.19</v>
      </c>
      <c r="T84" t="n">
        <v>2823.69</v>
      </c>
      <c r="U84" t="n">
        <v>0.71</v>
      </c>
      <c r="V84" t="n">
        <v>0.76</v>
      </c>
      <c r="W84" t="n">
        <v>1.46</v>
      </c>
      <c r="X84" t="n">
        <v>0.16</v>
      </c>
      <c r="Y84" t="n">
        <v>1</v>
      </c>
      <c r="Z84" t="n">
        <v>10</v>
      </c>
      <c r="AA84" t="n">
        <v>167.7101053283854</v>
      </c>
      <c r="AB84" t="n">
        <v>229.4683649578556</v>
      </c>
      <c r="AC84" t="n">
        <v>207.568226267217</v>
      </c>
      <c r="AD84" t="n">
        <v>167710.1053283854</v>
      </c>
      <c r="AE84" t="n">
        <v>229468.3649578556</v>
      </c>
      <c r="AF84" t="n">
        <v>6.257858906273793e-06</v>
      </c>
      <c r="AG84" t="n">
        <v>4.25925925925926</v>
      </c>
      <c r="AH84" t="n">
        <v>207568.226267217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6.7886</v>
      </c>
      <c r="E85" t="n">
        <v>14.73</v>
      </c>
      <c r="F85" t="n">
        <v>11.7</v>
      </c>
      <c r="G85" t="n">
        <v>100.31</v>
      </c>
      <c r="H85" t="n">
        <v>1.43</v>
      </c>
      <c r="I85" t="n">
        <v>7</v>
      </c>
      <c r="J85" t="n">
        <v>270.09</v>
      </c>
      <c r="K85" t="n">
        <v>57.72</v>
      </c>
      <c r="L85" t="n">
        <v>21.75</v>
      </c>
      <c r="M85" t="n">
        <v>5</v>
      </c>
      <c r="N85" t="n">
        <v>70.62</v>
      </c>
      <c r="O85" t="n">
        <v>33545.41</v>
      </c>
      <c r="P85" t="n">
        <v>158.42</v>
      </c>
      <c r="Q85" t="n">
        <v>460.69</v>
      </c>
      <c r="R85" t="n">
        <v>45.94</v>
      </c>
      <c r="S85" t="n">
        <v>32.19</v>
      </c>
      <c r="T85" t="n">
        <v>2979.91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167.5899200975883</v>
      </c>
      <c r="AB85" t="n">
        <v>229.3039222228809</v>
      </c>
      <c r="AC85" t="n">
        <v>207.4194777160714</v>
      </c>
      <c r="AD85" t="n">
        <v>167589.9200975883</v>
      </c>
      <c r="AE85" t="n">
        <v>229303.9222228809</v>
      </c>
      <c r="AF85" t="n">
        <v>6.254634203137508e-06</v>
      </c>
      <c r="AG85" t="n">
        <v>4.262152777777778</v>
      </c>
      <c r="AH85" t="n">
        <v>207419.4777160714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6.7878</v>
      </c>
      <c r="E86" t="n">
        <v>14.73</v>
      </c>
      <c r="F86" t="n">
        <v>11.7</v>
      </c>
      <c r="G86" t="n">
        <v>100.32</v>
      </c>
      <c r="H86" t="n">
        <v>1.45</v>
      </c>
      <c r="I86" t="n">
        <v>7</v>
      </c>
      <c r="J86" t="n">
        <v>270.57</v>
      </c>
      <c r="K86" t="n">
        <v>57.72</v>
      </c>
      <c r="L86" t="n">
        <v>22</v>
      </c>
      <c r="M86" t="n">
        <v>5</v>
      </c>
      <c r="N86" t="n">
        <v>70.84</v>
      </c>
      <c r="O86" t="n">
        <v>33604.28</v>
      </c>
      <c r="P86" t="n">
        <v>157.87</v>
      </c>
      <c r="Q86" t="n">
        <v>460.69</v>
      </c>
      <c r="R86" t="n">
        <v>45.98</v>
      </c>
      <c r="S86" t="n">
        <v>32.19</v>
      </c>
      <c r="T86" t="n">
        <v>2999.9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167.4031045672364</v>
      </c>
      <c r="AB86" t="n">
        <v>229.048312972534</v>
      </c>
      <c r="AC86" t="n">
        <v>207.1882634538277</v>
      </c>
      <c r="AD86" t="n">
        <v>167403.1045672364</v>
      </c>
      <c r="AE86" t="n">
        <v>229048.312972534</v>
      </c>
      <c r="AF86" t="n">
        <v>6.253897128134929e-06</v>
      </c>
      <c r="AG86" t="n">
        <v>4.262152777777778</v>
      </c>
      <c r="AH86" t="n">
        <v>207188.2634538277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6.7875</v>
      </c>
      <c r="E87" t="n">
        <v>14.73</v>
      </c>
      <c r="F87" t="n">
        <v>11.71</v>
      </c>
      <c r="G87" t="n">
        <v>100.33</v>
      </c>
      <c r="H87" t="n">
        <v>1.46</v>
      </c>
      <c r="I87" t="n">
        <v>7</v>
      </c>
      <c r="J87" t="n">
        <v>271.05</v>
      </c>
      <c r="K87" t="n">
        <v>57.72</v>
      </c>
      <c r="L87" t="n">
        <v>22.25</v>
      </c>
      <c r="M87" t="n">
        <v>5</v>
      </c>
      <c r="N87" t="n">
        <v>71.06999999999999</v>
      </c>
      <c r="O87" t="n">
        <v>33663.24</v>
      </c>
      <c r="P87" t="n">
        <v>156.88</v>
      </c>
      <c r="Q87" t="n">
        <v>460.69</v>
      </c>
      <c r="R87" t="n">
        <v>46.07</v>
      </c>
      <c r="S87" t="n">
        <v>32.19</v>
      </c>
      <c r="T87" t="n">
        <v>3040.4</v>
      </c>
      <c r="U87" t="n">
        <v>0.7</v>
      </c>
      <c r="V87" t="n">
        <v>0.76</v>
      </c>
      <c r="W87" t="n">
        <v>1.46</v>
      </c>
      <c r="X87" t="n">
        <v>0.17</v>
      </c>
      <c r="Y87" t="n">
        <v>1</v>
      </c>
      <c r="Z87" t="n">
        <v>10</v>
      </c>
      <c r="AA87" t="n">
        <v>167.0719613187737</v>
      </c>
      <c r="AB87" t="n">
        <v>228.5952281709786</v>
      </c>
      <c r="AC87" t="n">
        <v>206.7784204298241</v>
      </c>
      <c r="AD87" t="n">
        <v>167071.9613187737</v>
      </c>
      <c r="AE87" t="n">
        <v>228595.2281709786</v>
      </c>
      <c r="AF87" t="n">
        <v>6.253620725008962e-06</v>
      </c>
      <c r="AG87" t="n">
        <v>4.262152777777778</v>
      </c>
      <c r="AH87" t="n">
        <v>206778.4204298241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6.8239</v>
      </c>
      <c r="E88" t="n">
        <v>14.65</v>
      </c>
      <c r="F88" t="n">
        <v>11.67</v>
      </c>
      <c r="G88" t="n">
        <v>116.72</v>
      </c>
      <c r="H88" t="n">
        <v>1.47</v>
      </c>
      <c r="I88" t="n">
        <v>6</v>
      </c>
      <c r="J88" t="n">
        <v>271.52</v>
      </c>
      <c r="K88" t="n">
        <v>57.72</v>
      </c>
      <c r="L88" t="n">
        <v>22.5</v>
      </c>
      <c r="M88" t="n">
        <v>4</v>
      </c>
      <c r="N88" t="n">
        <v>71.3</v>
      </c>
      <c r="O88" t="n">
        <v>33722.28</v>
      </c>
      <c r="P88" t="n">
        <v>155.98</v>
      </c>
      <c r="Q88" t="n">
        <v>460.69</v>
      </c>
      <c r="R88" t="n">
        <v>44.88</v>
      </c>
      <c r="S88" t="n">
        <v>32.19</v>
      </c>
      <c r="T88" t="n">
        <v>2450.23</v>
      </c>
      <c r="U88" t="n">
        <v>0.72</v>
      </c>
      <c r="V88" t="n">
        <v>0.77</v>
      </c>
      <c r="W88" t="n">
        <v>1.46</v>
      </c>
      <c r="X88" t="n">
        <v>0.14</v>
      </c>
      <c r="Y88" t="n">
        <v>1</v>
      </c>
      <c r="Z88" t="n">
        <v>10</v>
      </c>
      <c r="AA88" t="n">
        <v>166.2686339867026</v>
      </c>
      <c r="AB88" t="n">
        <v>227.4960802749388</v>
      </c>
      <c r="AC88" t="n">
        <v>205.7841736663182</v>
      </c>
      <c r="AD88" t="n">
        <v>166268.6339867026</v>
      </c>
      <c r="AE88" t="n">
        <v>227496.0802749388</v>
      </c>
      <c r="AF88" t="n">
        <v>6.287157637626322e-06</v>
      </c>
      <c r="AG88" t="n">
        <v>4.23900462962963</v>
      </c>
      <c r="AH88" t="n">
        <v>205784.1736663182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6.8228</v>
      </c>
      <c r="E89" t="n">
        <v>14.66</v>
      </c>
      <c r="F89" t="n">
        <v>11.67</v>
      </c>
      <c r="G89" t="n">
        <v>116.74</v>
      </c>
      <c r="H89" t="n">
        <v>1.49</v>
      </c>
      <c r="I89" t="n">
        <v>6</v>
      </c>
      <c r="J89" t="n">
        <v>272</v>
      </c>
      <c r="K89" t="n">
        <v>57.72</v>
      </c>
      <c r="L89" t="n">
        <v>22.75</v>
      </c>
      <c r="M89" t="n">
        <v>4</v>
      </c>
      <c r="N89" t="n">
        <v>71.53</v>
      </c>
      <c r="O89" t="n">
        <v>33781.41</v>
      </c>
      <c r="P89" t="n">
        <v>155.94</v>
      </c>
      <c r="Q89" t="n">
        <v>460.69</v>
      </c>
      <c r="R89" t="n">
        <v>44.98</v>
      </c>
      <c r="S89" t="n">
        <v>32.19</v>
      </c>
      <c r="T89" t="n">
        <v>2501.92</v>
      </c>
      <c r="U89" t="n">
        <v>0.72</v>
      </c>
      <c r="V89" t="n">
        <v>0.77</v>
      </c>
      <c r="W89" t="n">
        <v>1.46</v>
      </c>
      <c r="X89" t="n">
        <v>0.14</v>
      </c>
      <c r="Y89" t="n">
        <v>1</v>
      </c>
      <c r="Z89" t="n">
        <v>10</v>
      </c>
      <c r="AA89" t="n">
        <v>166.2667743422005</v>
      </c>
      <c r="AB89" t="n">
        <v>227.4935358272894</v>
      </c>
      <c r="AC89" t="n">
        <v>205.7818720571813</v>
      </c>
      <c r="AD89" t="n">
        <v>166266.7743422005</v>
      </c>
      <c r="AE89" t="n">
        <v>227493.5358272894</v>
      </c>
      <c r="AF89" t="n">
        <v>6.286144159497775e-06</v>
      </c>
      <c r="AG89" t="n">
        <v>4.241898148148148</v>
      </c>
      <c r="AH89" t="n">
        <v>205781.8720571813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6.8245</v>
      </c>
      <c r="E90" t="n">
        <v>14.65</v>
      </c>
      <c r="F90" t="n">
        <v>11.67</v>
      </c>
      <c r="G90" t="n">
        <v>116.71</v>
      </c>
      <c r="H90" t="n">
        <v>1.5</v>
      </c>
      <c r="I90" t="n">
        <v>6</v>
      </c>
      <c r="J90" t="n">
        <v>272.49</v>
      </c>
      <c r="K90" t="n">
        <v>57.72</v>
      </c>
      <c r="L90" t="n">
        <v>23</v>
      </c>
      <c r="M90" t="n">
        <v>4</v>
      </c>
      <c r="N90" t="n">
        <v>71.76000000000001</v>
      </c>
      <c r="O90" t="n">
        <v>33840.76</v>
      </c>
      <c r="P90" t="n">
        <v>155.9</v>
      </c>
      <c r="Q90" t="n">
        <v>460.69</v>
      </c>
      <c r="R90" t="n">
        <v>44.96</v>
      </c>
      <c r="S90" t="n">
        <v>32.19</v>
      </c>
      <c r="T90" t="n">
        <v>2494.42</v>
      </c>
      <c r="U90" t="n">
        <v>0.72</v>
      </c>
      <c r="V90" t="n">
        <v>0.77</v>
      </c>
      <c r="W90" t="n">
        <v>1.46</v>
      </c>
      <c r="X90" t="n">
        <v>0.14</v>
      </c>
      <c r="Y90" t="n">
        <v>1</v>
      </c>
      <c r="Z90" t="n">
        <v>10</v>
      </c>
      <c r="AA90" t="n">
        <v>166.2335630438141</v>
      </c>
      <c r="AB90" t="n">
        <v>227.448094663658</v>
      </c>
      <c r="AC90" t="n">
        <v>205.7407677344297</v>
      </c>
      <c r="AD90" t="n">
        <v>166233.5630438141</v>
      </c>
      <c r="AE90" t="n">
        <v>227448.094663658</v>
      </c>
      <c r="AF90" t="n">
        <v>6.287710443878255e-06</v>
      </c>
      <c r="AG90" t="n">
        <v>4.23900462962963</v>
      </c>
      <c r="AH90" t="n">
        <v>205740.7677344297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6.8232</v>
      </c>
      <c r="E91" t="n">
        <v>14.66</v>
      </c>
      <c r="F91" t="n">
        <v>11.67</v>
      </c>
      <c r="G91" t="n">
        <v>116.74</v>
      </c>
      <c r="H91" t="n">
        <v>1.52</v>
      </c>
      <c r="I91" t="n">
        <v>6</v>
      </c>
      <c r="J91" t="n">
        <v>272.97</v>
      </c>
      <c r="K91" t="n">
        <v>57.72</v>
      </c>
      <c r="L91" t="n">
        <v>23.25</v>
      </c>
      <c r="M91" t="n">
        <v>4</v>
      </c>
      <c r="N91" t="n">
        <v>71.98999999999999</v>
      </c>
      <c r="O91" t="n">
        <v>33900.07</v>
      </c>
      <c r="P91" t="n">
        <v>156.21</v>
      </c>
      <c r="Q91" t="n">
        <v>460.7</v>
      </c>
      <c r="R91" t="n">
        <v>44.97</v>
      </c>
      <c r="S91" t="n">
        <v>32.19</v>
      </c>
      <c r="T91" t="n">
        <v>2496.8</v>
      </c>
      <c r="U91" t="n">
        <v>0.72</v>
      </c>
      <c r="V91" t="n">
        <v>0.77</v>
      </c>
      <c r="W91" t="n">
        <v>1.46</v>
      </c>
      <c r="X91" t="n">
        <v>0.14</v>
      </c>
      <c r="Y91" t="n">
        <v>1</v>
      </c>
      <c r="Z91" t="n">
        <v>10</v>
      </c>
      <c r="AA91" t="n">
        <v>166.358002687479</v>
      </c>
      <c r="AB91" t="n">
        <v>227.6183584740097</v>
      </c>
      <c r="AC91" t="n">
        <v>205.8947818056884</v>
      </c>
      <c r="AD91" t="n">
        <v>166358.002687479</v>
      </c>
      <c r="AE91" t="n">
        <v>227618.3584740097</v>
      </c>
      <c r="AF91" t="n">
        <v>6.286512696999065e-06</v>
      </c>
      <c r="AG91" t="n">
        <v>4.241898148148148</v>
      </c>
      <c r="AH91" t="n">
        <v>205894.7818056884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6.8258</v>
      </c>
      <c r="E92" t="n">
        <v>14.65</v>
      </c>
      <c r="F92" t="n">
        <v>11.67</v>
      </c>
      <c r="G92" t="n">
        <v>116.68</v>
      </c>
      <c r="H92" t="n">
        <v>1.53</v>
      </c>
      <c r="I92" t="n">
        <v>6</v>
      </c>
      <c r="J92" t="n">
        <v>273.45</v>
      </c>
      <c r="K92" t="n">
        <v>57.72</v>
      </c>
      <c r="L92" t="n">
        <v>23.5</v>
      </c>
      <c r="M92" t="n">
        <v>4</v>
      </c>
      <c r="N92" t="n">
        <v>72.22</v>
      </c>
      <c r="O92" t="n">
        <v>33959.47</v>
      </c>
      <c r="P92" t="n">
        <v>156.24</v>
      </c>
      <c r="Q92" t="n">
        <v>460.69</v>
      </c>
      <c r="R92" t="n">
        <v>44.84</v>
      </c>
      <c r="S92" t="n">
        <v>32.19</v>
      </c>
      <c r="T92" t="n">
        <v>2430.29</v>
      </c>
      <c r="U92" t="n">
        <v>0.72</v>
      </c>
      <c r="V92" t="n">
        <v>0.77</v>
      </c>
      <c r="W92" t="n">
        <v>1.46</v>
      </c>
      <c r="X92" t="n">
        <v>0.13</v>
      </c>
      <c r="Y92" t="n">
        <v>1</v>
      </c>
      <c r="Z92" t="n">
        <v>10</v>
      </c>
      <c r="AA92" t="n">
        <v>166.339491255472</v>
      </c>
      <c r="AB92" t="n">
        <v>227.5930303160711</v>
      </c>
      <c r="AC92" t="n">
        <v>205.871870931595</v>
      </c>
      <c r="AD92" t="n">
        <v>166339.4912554719</v>
      </c>
      <c r="AE92" t="n">
        <v>227593.0303160711</v>
      </c>
      <c r="AF92" t="n">
        <v>6.288908190757448e-06</v>
      </c>
      <c r="AG92" t="n">
        <v>4.23900462962963</v>
      </c>
      <c r="AH92" t="n">
        <v>205871.870931595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6.8253</v>
      </c>
      <c r="E93" t="n">
        <v>14.65</v>
      </c>
      <c r="F93" t="n">
        <v>11.67</v>
      </c>
      <c r="G93" t="n">
        <v>116.69</v>
      </c>
      <c r="H93" t="n">
        <v>1.54</v>
      </c>
      <c r="I93" t="n">
        <v>6</v>
      </c>
      <c r="J93" t="n">
        <v>273.93</v>
      </c>
      <c r="K93" t="n">
        <v>57.72</v>
      </c>
      <c r="L93" t="n">
        <v>23.75</v>
      </c>
      <c r="M93" t="n">
        <v>4</v>
      </c>
      <c r="N93" t="n">
        <v>72.45999999999999</v>
      </c>
      <c r="O93" t="n">
        <v>34018.96</v>
      </c>
      <c r="P93" t="n">
        <v>155.95</v>
      </c>
      <c r="Q93" t="n">
        <v>460.69</v>
      </c>
      <c r="R93" t="n">
        <v>44.87</v>
      </c>
      <c r="S93" t="n">
        <v>32.19</v>
      </c>
      <c r="T93" t="n">
        <v>2447.83</v>
      </c>
      <c r="U93" t="n">
        <v>0.72</v>
      </c>
      <c r="V93" t="n">
        <v>0.77</v>
      </c>
      <c r="W93" t="n">
        <v>1.46</v>
      </c>
      <c r="X93" t="n">
        <v>0.14</v>
      </c>
      <c r="Y93" t="n">
        <v>1</v>
      </c>
      <c r="Z93" t="n">
        <v>10</v>
      </c>
      <c r="AA93" t="n">
        <v>166.2423285803583</v>
      </c>
      <c r="AB93" t="n">
        <v>227.4600880574659</v>
      </c>
      <c r="AC93" t="n">
        <v>205.7516164955655</v>
      </c>
      <c r="AD93" t="n">
        <v>166242.3285803583</v>
      </c>
      <c r="AE93" t="n">
        <v>227460.0880574659</v>
      </c>
      <c r="AF93" t="n">
        <v>6.288447518880835e-06</v>
      </c>
      <c r="AG93" t="n">
        <v>4.23900462962963</v>
      </c>
      <c r="AH93" t="n">
        <v>205751.6164955655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6.8235</v>
      </c>
      <c r="E94" t="n">
        <v>14.66</v>
      </c>
      <c r="F94" t="n">
        <v>11.67</v>
      </c>
      <c r="G94" t="n">
        <v>116.73</v>
      </c>
      <c r="H94" t="n">
        <v>1.56</v>
      </c>
      <c r="I94" t="n">
        <v>6</v>
      </c>
      <c r="J94" t="n">
        <v>274.41</v>
      </c>
      <c r="K94" t="n">
        <v>57.72</v>
      </c>
      <c r="L94" t="n">
        <v>24</v>
      </c>
      <c r="M94" t="n">
        <v>4</v>
      </c>
      <c r="N94" t="n">
        <v>72.69</v>
      </c>
      <c r="O94" t="n">
        <v>34078.55</v>
      </c>
      <c r="P94" t="n">
        <v>155.67</v>
      </c>
      <c r="Q94" t="n">
        <v>460.69</v>
      </c>
      <c r="R94" t="n">
        <v>45</v>
      </c>
      <c r="S94" t="n">
        <v>32.19</v>
      </c>
      <c r="T94" t="n">
        <v>2511.51</v>
      </c>
      <c r="U94" t="n">
        <v>0.72</v>
      </c>
      <c r="V94" t="n">
        <v>0.77</v>
      </c>
      <c r="W94" t="n">
        <v>1.46</v>
      </c>
      <c r="X94" t="n">
        <v>0.14</v>
      </c>
      <c r="Y94" t="n">
        <v>1</v>
      </c>
      <c r="Z94" t="n">
        <v>10</v>
      </c>
      <c r="AA94" t="n">
        <v>166.163231417387</v>
      </c>
      <c r="AB94" t="n">
        <v>227.3518638295681</v>
      </c>
      <c r="AC94" t="n">
        <v>205.6537210360846</v>
      </c>
      <c r="AD94" t="n">
        <v>166163.231417387</v>
      </c>
      <c r="AE94" t="n">
        <v>227351.8638295681</v>
      </c>
      <c r="AF94" t="n">
        <v>6.286789100125032e-06</v>
      </c>
      <c r="AG94" t="n">
        <v>4.241898148148148</v>
      </c>
      <c r="AH94" t="n">
        <v>205653.7210360845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6.8257</v>
      </c>
      <c r="E95" t="n">
        <v>14.65</v>
      </c>
      <c r="F95" t="n">
        <v>11.67</v>
      </c>
      <c r="G95" t="n">
        <v>116.68</v>
      </c>
      <c r="H95" t="n">
        <v>1.57</v>
      </c>
      <c r="I95" t="n">
        <v>6</v>
      </c>
      <c r="J95" t="n">
        <v>274.9</v>
      </c>
      <c r="K95" t="n">
        <v>57.72</v>
      </c>
      <c r="L95" t="n">
        <v>24.25</v>
      </c>
      <c r="M95" t="n">
        <v>4</v>
      </c>
      <c r="N95" t="n">
        <v>72.92</v>
      </c>
      <c r="O95" t="n">
        <v>34138.22</v>
      </c>
      <c r="P95" t="n">
        <v>155.22</v>
      </c>
      <c r="Q95" t="n">
        <v>460.69</v>
      </c>
      <c r="R95" t="n">
        <v>44.9</v>
      </c>
      <c r="S95" t="n">
        <v>32.19</v>
      </c>
      <c r="T95" t="n">
        <v>2464.93</v>
      </c>
      <c r="U95" t="n">
        <v>0.72</v>
      </c>
      <c r="V95" t="n">
        <v>0.77</v>
      </c>
      <c r="W95" t="n">
        <v>1.46</v>
      </c>
      <c r="X95" t="n">
        <v>0.13</v>
      </c>
      <c r="Y95" t="n">
        <v>1</v>
      </c>
      <c r="Z95" t="n">
        <v>10</v>
      </c>
      <c r="AA95" t="n">
        <v>165.9791805914086</v>
      </c>
      <c r="AB95" t="n">
        <v>227.1000373697153</v>
      </c>
      <c r="AC95" t="n">
        <v>205.4259285401193</v>
      </c>
      <c r="AD95" t="n">
        <v>165979.1805914086</v>
      </c>
      <c r="AE95" t="n">
        <v>227100.0373697153</v>
      </c>
      <c r="AF95" t="n">
        <v>6.288816056382125e-06</v>
      </c>
      <c r="AG95" t="n">
        <v>4.23900462962963</v>
      </c>
      <c r="AH95" t="n">
        <v>205425.9285401193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6.823</v>
      </c>
      <c r="E96" t="n">
        <v>14.66</v>
      </c>
      <c r="F96" t="n">
        <v>11.67</v>
      </c>
      <c r="G96" t="n">
        <v>116.74</v>
      </c>
      <c r="H96" t="n">
        <v>1.58</v>
      </c>
      <c r="I96" t="n">
        <v>6</v>
      </c>
      <c r="J96" t="n">
        <v>275.38</v>
      </c>
      <c r="K96" t="n">
        <v>57.72</v>
      </c>
      <c r="L96" t="n">
        <v>24.5</v>
      </c>
      <c r="M96" t="n">
        <v>4</v>
      </c>
      <c r="N96" t="n">
        <v>73.16</v>
      </c>
      <c r="O96" t="n">
        <v>34197.98</v>
      </c>
      <c r="P96" t="n">
        <v>155.38</v>
      </c>
      <c r="Q96" t="n">
        <v>460.69</v>
      </c>
      <c r="R96" t="n">
        <v>45.04</v>
      </c>
      <c r="S96" t="n">
        <v>32.19</v>
      </c>
      <c r="T96" t="n">
        <v>2533.64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166.066023072616</v>
      </c>
      <c r="AB96" t="n">
        <v>227.2188590837229</v>
      </c>
      <c r="AC96" t="n">
        <v>205.5334100765095</v>
      </c>
      <c r="AD96" t="n">
        <v>166066.023072616</v>
      </c>
      <c r="AE96" t="n">
        <v>227218.8590837229</v>
      </c>
      <c r="AF96" t="n">
        <v>6.28632842824842e-06</v>
      </c>
      <c r="AG96" t="n">
        <v>4.241898148148148</v>
      </c>
      <c r="AH96" t="n">
        <v>205533.4100765095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6.8275</v>
      </c>
      <c r="E97" t="n">
        <v>14.65</v>
      </c>
      <c r="F97" t="n">
        <v>11.66</v>
      </c>
      <c r="G97" t="n">
        <v>116.64</v>
      </c>
      <c r="H97" t="n">
        <v>1.6</v>
      </c>
      <c r="I97" t="n">
        <v>6</v>
      </c>
      <c r="J97" t="n">
        <v>275.87</v>
      </c>
      <c r="K97" t="n">
        <v>57.72</v>
      </c>
      <c r="L97" t="n">
        <v>24.75</v>
      </c>
      <c r="M97" t="n">
        <v>4</v>
      </c>
      <c r="N97" t="n">
        <v>73.39</v>
      </c>
      <c r="O97" t="n">
        <v>34257.84</v>
      </c>
      <c r="P97" t="n">
        <v>154.35</v>
      </c>
      <c r="Q97" t="n">
        <v>460.73</v>
      </c>
      <c r="R97" t="n">
        <v>44.71</v>
      </c>
      <c r="S97" t="n">
        <v>32.19</v>
      </c>
      <c r="T97" t="n">
        <v>2365.18</v>
      </c>
      <c r="U97" t="n">
        <v>0.72</v>
      </c>
      <c r="V97" t="n">
        <v>0.77</v>
      </c>
      <c r="W97" t="n">
        <v>1.46</v>
      </c>
      <c r="X97" t="n">
        <v>0.13</v>
      </c>
      <c r="Y97" t="n">
        <v>1</v>
      </c>
      <c r="Z97" t="n">
        <v>10</v>
      </c>
      <c r="AA97" t="n">
        <v>165.6328145619074</v>
      </c>
      <c r="AB97" t="n">
        <v>226.6261240875612</v>
      </c>
      <c r="AC97" t="n">
        <v>204.9972448764724</v>
      </c>
      <c r="AD97" t="n">
        <v>165632.8145619074</v>
      </c>
      <c r="AE97" t="n">
        <v>226626.1240875612</v>
      </c>
      <c r="AF97" t="n">
        <v>6.290474475137928e-06</v>
      </c>
      <c r="AG97" t="n">
        <v>4.23900462962963</v>
      </c>
      <c r="AH97" t="n">
        <v>204997.2448764724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6.8217</v>
      </c>
      <c r="E98" t="n">
        <v>14.66</v>
      </c>
      <c r="F98" t="n">
        <v>11.68</v>
      </c>
      <c r="G98" t="n">
        <v>116.77</v>
      </c>
      <c r="H98" t="n">
        <v>1.61</v>
      </c>
      <c r="I98" t="n">
        <v>6</v>
      </c>
      <c r="J98" t="n">
        <v>276.35</v>
      </c>
      <c r="K98" t="n">
        <v>57.72</v>
      </c>
      <c r="L98" t="n">
        <v>25</v>
      </c>
      <c r="M98" t="n">
        <v>4</v>
      </c>
      <c r="N98" t="n">
        <v>73.63</v>
      </c>
      <c r="O98" t="n">
        <v>34317.79</v>
      </c>
      <c r="P98" t="n">
        <v>152.94</v>
      </c>
      <c r="Q98" t="n">
        <v>460.69</v>
      </c>
      <c r="R98" t="n">
        <v>45.24</v>
      </c>
      <c r="S98" t="n">
        <v>32.19</v>
      </c>
      <c r="T98" t="n">
        <v>2630.15</v>
      </c>
      <c r="U98" t="n">
        <v>0.71</v>
      </c>
      <c r="V98" t="n">
        <v>0.77</v>
      </c>
      <c r="W98" t="n">
        <v>1.45</v>
      </c>
      <c r="X98" t="n">
        <v>0.14</v>
      </c>
      <c r="Y98" t="n">
        <v>1</v>
      </c>
      <c r="Z98" t="n">
        <v>10</v>
      </c>
      <c r="AA98" t="n">
        <v>165.2335528403128</v>
      </c>
      <c r="AB98" t="n">
        <v>226.0798365858916</v>
      </c>
      <c r="AC98" t="n">
        <v>204.5030942872427</v>
      </c>
      <c r="AD98" t="n">
        <v>165233.5528403128</v>
      </c>
      <c r="AE98" t="n">
        <v>226079.8365858916</v>
      </c>
      <c r="AF98" t="n">
        <v>6.285130681369228e-06</v>
      </c>
      <c r="AG98" t="n">
        <v>4.241898148148148</v>
      </c>
      <c r="AH98" t="n">
        <v>204503.0942872427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6.8192</v>
      </c>
      <c r="E99" t="n">
        <v>14.66</v>
      </c>
      <c r="F99" t="n">
        <v>11.68</v>
      </c>
      <c r="G99" t="n">
        <v>116.82</v>
      </c>
      <c r="H99" t="n">
        <v>1.62</v>
      </c>
      <c r="I99" t="n">
        <v>6</v>
      </c>
      <c r="J99" t="n">
        <v>276.84</v>
      </c>
      <c r="K99" t="n">
        <v>57.72</v>
      </c>
      <c r="L99" t="n">
        <v>25.25</v>
      </c>
      <c r="M99" t="n">
        <v>4</v>
      </c>
      <c r="N99" t="n">
        <v>73.87</v>
      </c>
      <c r="O99" t="n">
        <v>34377.83</v>
      </c>
      <c r="P99" t="n">
        <v>153.54</v>
      </c>
      <c r="Q99" t="n">
        <v>460.69</v>
      </c>
      <c r="R99" t="n">
        <v>45.38</v>
      </c>
      <c r="S99" t="n">
        <v>32.19</v>
      </c>
      <c r="T99" t="n">
        <v>2701.57</v>
      </c>
      <c r="U99" t="n">
        <v>0.71</v>
      </c>
      <c r="V99" t="n">
        <v>0.76</v>
      </c>
      <c r="W99" t="n">
        <v>1.46</v>
      </c>
      <c r="X99" t="n">
        <v>0.15</v>
      </c>
      <c r="Y99" t="n">
        <v>1</v>
      </c>
      <c r="Z99" t="n">
        <v>10</v>
      </c>
      <c r="AA99" t="n">
        <v>165.4739977661481</v>
      </c>
      <c r="AB99" t="n">
        <v>226.4088239411008</v>
      </c>
      <c r="AC99" t="n">
        <v>204.8006835510075</v>
      </c>
      <c r="AD99" t="n">
        <v>165473.9977661481</v>
      </c>
      <c r="AE99" t="n">
        <v>226408.8239411008</v>
      </c>
      <c r="AF99" t="n">
        <v>6.282827321986169e-06</v>
      </c>
      <c r="AG99" t="n">
        <v>4.241898148148148</v>
      </c>
      <c r="AH99" t="n">
        <v>204800.6835510075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6.8223</v>
      </c>
      <c r="E100" t="n">
        <v>14.66</v>
      </c>
      <c r="F100" t="n">
        <v>11.68</v>
      </c>
      <c r="G100" t="n">
        <v>116.76</v>
      </c>
      <c r="H100" t="n">
        <v>1.64</v>
      </c>
      <c r="I100" t="n">
        <v>6</v>
      </c>
      <c r="J100" t="n">
        <v>277.33</v>
      </c>
      <c r="K100" t="n">
        <v>57.72</v>
      </c>
      <c r="L100" t="n">
        <v>25.5</v>
      </c>
      <c r="M100" t="n">
        <v>4</v>
      </c>
      <c r="N100" t="n">
        <v>74.09999999999999</v>
      </c>
      <c r="O100" t="n">
        <v>34437.96</v>
      </c>
      <c r="P100" t="n">
        <v>152.5</v>
      </c>
      <c r="Q100" t="n">
        <v>460.73</v>
      </c>
      <c r="R100" t="n">
        <v>45.16</v>
      </c>
      <c r="S100" t="n">
        <v>32.19</v>
      </c>
      <c r="T100" t="n">
        <v>2590.29</v>
      </c>
      <c r="U100" t="n">
        <v>0.71</v>
      </c>
      <c r="V100" t="n">
        <v>0.77</v>
      </c>
      <c r="W100" t="n">
        <v>1.46</v>
      </c>
      <c r="X100" t="n">
        <v>0.14</v>
      </c>
      <c r="Y100" t="n">
        <v>1</v>
      </c>
      <c r="Z100" t="n">
        <v>10</v>
      </c>
      <c r="AA100" t="n">
        <v>165.0709340795183</v>
      </c>
      <c r="AB100" t="n">
        <v>225.8573344231394</v>
      </c>
      <c r="AC100" t="n">
        <v>204.3018274186197</v>
      </c>
      <c r="AD100" t="n">
        <v>165070.9340795183</v>
      </c>
      <c r="AE100" t="n">
        <v>225857.3344231394</v>
      </c>
      <c r="AF100" t="n">
        <v>6.285683487621163e-06</v>
      </c>
      <c r="AG100" t="n">
        <v>4.241898148148148</v>
      </c>
      <c r="AH100" t="n">
        <v>204301.8274186197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6.8228</v>
      </c>
      <c r="E101" t="n">
        <v>14.66</v>
      </c>
      <c r="F101" t="n">
        <v>11.67</v>
      </c>
      <c r="G101" t="n">
        <v>116.74</v>
      </c>
      <c r="H101" t="n">
        <v>1.65</v>
      </c>
      <c r="I101" t="n">
        <v>6</v>
      </c>
      <c r="J101" t="n">
        <v>277.82</v>
      </c>
      <c r="K101" t="n">
        <v>57.72</v>
      </c>
      <c r="L101" t="n">
        <v>25.75</v>
      </c>
      <c r="M101" t="n">
        <v>4</v>
      </c>
      <c r="N101" t="n">
        <v>74.34</v>
      </c>
      <c r="O101" t="n">
        <v>34498.19</v>
      </c>
      <c r="P101" t="n">
        <v>151.1</v>
      </c>
      <c r="Q101" t="n">
        <v>460.69</v>
      </c>
      <c r="R101" t="n">
        <v>45.11</v>
      </c>
      <c r="S101" t="n">
        <v>32.19</v>
      </c>
      <c r="T101" t="n">
        <v>2565.52</v>
      </c>
      <c r="U101" t="n">
        <v>0.71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164.55101870821</v>
      </c>
      <c r="AB101" t="n">
        <v>225.1459632750683</v>
      </c>
      <c r="AC101" t="n">
        <v>203.6583485345047</v>
      </c>
      <c r="AD101" t="n">
        <v>164551.01870821</v>
      </c>
      <c r="AE101" t="n">
        <v>225145.9632750683</v>
      </c>
      <c r="AF101" t="n">
        <v>6.286144159497775e-06</v>
      </c>
      <c r="AG101" t="n">
        <v>4.241898148148148</v>
      </c>
      <c r="AH101" t="n">
        <v>203658.3485345047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6.8235</v>
      </c>
      <c r="E102" t="n">
        <v>14.66</v>
      </c>
      <c r="F102" t="n">
        <v>11.67</v>
      </c>
      <c r="G102" t="n">
        <v>116.73</v>
      </c>
      <c r="H102" t="n">
        <v>1.66</v>
      </c>
      <c r="I102" t="n">
        <v>6</v>
      </c>
      <c r="J102" t="n">
        <v>278.31</v>
      </c>
      <c r="K102" t="n">
        <v>57.72</v>
      </c>
      <c r="L102" t="n">
        <v>26</v>
      </c>
      <c r="M102" t="n">
        <v>4</v>
      </c>
      <c r="N102" t="n">
        <v>74.58</v>
      </c>
      <c r="O102" t="n">
        <v>34558.51</v>
      </c>
      <c r="P102" t="n">
        <v>150.5</v>
      </c>
      <c r="Q102" t="n">
        <v>460.69</v>
      </c>
      <c r="R102" t="n">
        <v>45.12</v>
      </c>
      <c r="S102" t="n">
        <v>32.19</v>
      </c>
      <c r="T102" t="n">
        <v>2574.21</v>
      </c>
      <c r="U102" t="n">
        <v>0.71</v>
      </c>
      <c r="V102" t="n">
        <v>0.77</v>
      </c>
      <c r="W102" t="n">
        <v>1.45</v>
      </c>
      <c r="X102" t="n">
        <v>0.14</v>
      </c>
      <c r="Y102" t="n">
        <v>1</v>
      </c>
      <c r="Z102" t="n">
        <v>10</v>
      </c>
      <c r="AA102" t="n">
        <v>164.3306804592651</v>
      </c>
      <c r="AB102" t="n">
        <v>224.8444867622246</v>
      </c>
      <c r="AC102" t="n">
        <v>203.3856445169217</v>
      </c>
      <c r="AD102" t="n">
        <v>164330.6804592651</v>
      </c>
      <c r="AE102" t="n">
        <v>224844.4867622246</v>
      </c>
      <c r="AF102" t="n">
        <v>6.286789100125032e-06</v>
      </c>
      <c r="AG102" t="n">
        <v>4.241898148148148</v>
      </c>
      <c r="AH102" t="n">
        <v>203385.6445169217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6.8213</v>
      </c>
      <c r="E103" t="n">
        <v>14.66</v>
      </c>
      <c r="F103" t="n">
        <v>11.68</v>
      </c>
      <c r="G103" t="n">
        <v>116.78</v>
      </c>
      <c r="H103" t="n">
        <v>1.68</v>
      </c>
      <c r="I103" t="n">
        <v>6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149.36</v>
      </c>
      <c r="Q103" t="n">
        <v>460.69</v>
      </c>
      <c r="R103" t="n">
        <v>45.11</v>
      </c>
      <c r="S103" t="n">
        <v>32.19</v>
      </c>
      <c r="T103" t="n">
        <v>2565.43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163.9686021347049</v>
      </c>
      <c r="AB103" t="n">
        <v>224.3490752247932</v>
      </c>
      <c r="AC103" t="n">
        <v>202.9375143613082</v>
      </c>
      <c r="AD103" t="n">
        <v>163968.6021347049</v>
      </c>
      <c r="AE103" t="n">
        <v>224349.0752247932</v>
      </c>
      <c r="AF103" t="n">
        <v>6.284762143867939e-06</v>
      </c>
      <c r="AG103" t="n">
        <v>4.241898148148148</v>
      </c>
      <c r="AH103" t="n">
        <v>202937.5143613082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6.821</v>
      </c>
      <c r="E104" t="n">
        <v>14.66</v>
      </c>
      <c r="F104" t="n">
        <v>11.68</v>
      </c>
      <c r="G104" t="n">
        <v>116.78</v>
      </c>
      <c r="H104" t="n">
        <v>1.69</v>
      </c>
      <c r="I104" t="n">
        <v>6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149.33</v>
      </c>
      <c r="Q104" t="n">
        <v>460.69</v>
      </c>
      <c r="R104" t="n">
        <v>45.13</v>
      </c>
      <c r="S104" t="n">
        <v>32.19</v>
      </c>
      <c r="T104" t="n">
        <v>2579.17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163.9612242484239</v>
      </c>
      <c r="AB104" t="n">
        <v>224.3389804752941</v>
      </c>
      <c r="AC104" t="n">
        <v>202.9283830405332</v>
      </c>
      <c r="AD104" t="n">
        <v>163961.2242484239</v>
      </c>
      <c r="AE104" t="n">
        <v>224338.9804752941</v>
      </c>
      <c r="AF104" t="n">
        <v>6.284485740741971e-06</v>
      </c>
      <c r="AG104" t="n">
        <v>4.241898148148148</v>
      </c>
      <c r="AH104" t="n">
        <v>202928.3830405332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6.8588</v>
      </c>
      <c r="E105" t="n">
        <v>14.58</v>
      </c>
      <c r="F105" t="n">
        <v>11.64</v>
      </c>
      <c r="G105" t="n">
        <v>139.72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148.62</v>
      </c>
      <c r="Q105" t="n">
        <v>460.69</v>
      </c>
      <c r="R105" t="n">
        <v>44.1</v>
      </c>
      <c r="S105" t="n">
        <v>32.19</v>
      </c>
      <c r="T105" t="n">
        <v>2066.09</v>
      </c>
      <c r="U105" t="n">
        <v>0.73</v>
      </c>
      <c r="V105" t="n">
        <v>0.77</v>
      </c>
      <c r="W105" t="n">
        <v>1.45</v>
      </c>
      <c r="X105" t="n">
        <v>0.11</v>
      </c>
      <c r="Y105" t="n">
        <v>1</v>
      </c>
      <c r="Z105" t="n">
        <v>10</v>
      </c>
      <c r="AA105" t="n">
        <v>163.2303669770627</v>
      </c>
      <c r="AB105" t="n">
        <v>223.3389893134711</v>
      </c>
      <c r="AC105" t="n">
        <v>202.0238296316978</v>
      </c>
      <c r="AD105" t="n">
        <v>163230.3669770627</v>
      </c>
      <c r="AE105" t="n">
        <v>223338.9893134711</v>
      </c>
      <c r="AF105" t="n">
        <v>6.319312534613845e-06</v>
      </c>
      <c r="AG105" t="n">
        <v>4.21875</v>
      </c>
      <c r="AH105" t="n">
        <v>202023.8296316978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6.8587</v>
      </c>
      <c r="E106" t="n">
        <v>14.58</v>
      </c>
      <c r="F106" t="n">
        <v>11.64</v>
      </c>
      <c r="G106" t="n">
        <v>139.72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1</v>
      </c>
      <c r="N106" t="n">
        <v>75.54000000000001</v>
      </c>
      <c r="O106" t="n">
        <v>34800.73</v>
      </c>
      <c r="P106" t="n">
        <v>148.88</v>
      </c>
      <c r="Q106" t="n">
        <v>460.69</v>
      </c>
      <c r="R106" t="n">
        <v>44</v>
      </c>
      <c r="S106" t="n">
        <v>32.19</v>
      </c>
      <c r="T106" t="n">
        <v>2019.15</v>
      </c>
      <c r="U106" t="n">
        <v>0.73</v>
      </c>
      <c r="V106" t="n">
        <v>0.77</v>
      </c>
      <c r="W106" t="n">
        <v>1.46</v>
      </c>
      <c r="X106" t="n">
        <v>0.11</v>
      </c>
      <c r="Y106" t="n">
        <v>1</v>
      </c>
      <c r="Z106" t="n">
        <v>10</v>
      </c>
      <c r="AA106" t="n">
        <v>163.3231230897971</v>
      </c>
      <c r="AB106" t="n">
        <v>223.4659023190251</v>
      </c>
      <c r="AC106" t="n">
        <v>202.1386302381253</v>
      </c>
      <c r="AD106" t="n">
        <v>163323.1230897971</v>
      </c>
      <c r="AE106" t="n">
        <v>223465.9023190251</v>
      </c>
      <c r="AF106" t="n">
        <v>6.319220400238522e-06</v>
      </c>
      <c r="AG106" t="n">
        <v>4.21875</v>
      </c>
      <c r="AH106" t="n">
        <v>202138.6302381253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6.859</v>
      </c>
      <c r="E107" t="n">
        <v>14.58</v>
      </c>
      <c r="F107" t="n">
        <v>11.64</v>
      </c>
      <c r="G107" t="n">
        <v>139.71</v>
      </c>
      <c r="H107" t="n">
        <v>1.73</v>
      </c>
      <c r="I107" t="n">
        <v>5</v>
      </c>
      <c r="J107" t="n">
        <v>280.76</v>
      </c>
      <c r="K107" t="n">
        <v>57.72</v>
      </c>
      <c r="L107" t="n">
        <v>27.25</v>
      </c>
      <c r="M107" t="n">
        <v>1</v>
      </c>
      <c r="N107" t="n">
        <v>75.79000000000001</v>
      </c>
      <c r="O107" t="n">
        <v>34861.53</v>
      </c>
      <c r="P107" t="n">
        <v>149.16</v>
      </c>
      <c r="Q107" t="n">
        <v>460.69</v>
      </c>
      <c r="R107" t="n">
        <v>44.03</v>
      </c>
      <c r="S107" t="n">
        <v>32.19</v>
      </c>
      <c r="T107" t="n">
        <v>2031.72</v>
      </c>
      <c r="U107" t="n">
        <v>0.73</v>
      </c>
      <c r="V107" t="n">
        <v>0.77</v>
      </c>
      <c r="W107" t="n">
        <v>1.46</v>
      </c>
      <c r="X107" t="n">
        <v>0.11</v>
      </c>
      <c r="Y107" t="n">
        <v>1</v>
      </c>
      <c r="Z107" t="n">
        <v>10</v>
      </c>
      <c r="AA107" t="n">
        <v>163.4186443420251</v>
      </c>
      <c r="AB107" t="n">
        <v>223.5965987104236</v>
      </c>
      <c r="AC107" t="n">
        <v>202.2568531493624</v>
      </c>
      <c r="AD107" t="n">
        <v>163418.6443420251</v>
      </c>
      <c r="AE107" t="n">
        <v>223596.5987104236</v>
      </c>
      <c r="AF107" t="n">
        <v>6.31949680336449e-06</v>
      </c>
      <c r="AG107" t="n">
        <v>4.21875</v>
      </c>
      <c r="AH107" t="n">
        <v>202256.8531493624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6.8574</v>
      </c>
      <c r="E108" t="n">
        <v>14.58</v>
      </c>
      <c r="F108" t="n">
        <v>11.65</v>
      </c>
      <c r="G108" t="n">
        <v>139.75</v>
      </c>
      <c r="H108" t="n">
        <v>1.74</v>
      </c>
      <c r="I108" t="n">
        <v>5</v>
      </c>
      <c r="J108" t="n">
        <v>281.26</v>
      </c>
      <c r="K108" t="n">
        <v>57.72</v>
      </c>
      <c r="L108" t="n">
        <v>27.5</v>
      </c>
      <c r="M108" t="n">
        <v>1</v>
      </c>
      <c r="N108" t="n">
        <v>76.03</v>
      </c>
      <c r="O108" t="n">
        <v>34922.42</v>
      </c>
      <c r="P108" t="n">
        <v>149.5</v>
      </c>
      <c r="Q108" t="n">
        <v>460.69</v>
      </c>
      <c r="R108" t="n">
        <v>44.07</v>
      </c>
      <c r="S108" t="n">
        <v>32.19</v>
      </c>
      <c r="T108" t="n">
        <v>2054.85</v>
      </c>
      <c r="U108" t="n">
        <v>0.73</v>
      </c>
      <c r="V108" t="n">
        <v>0.77</v>
      </c>
      <c r="W108" t="n">
        <v>1.46</v>
      </c>
      <c r="X108" t="n">
        <v>0.11</v>
      </c>
      <c r="Y108" t="n">
        <v>1</v>
      </c>
      <c r="Z108" t="n">
        <v>10</v>
      </c>
      <c r="AA108" t="n">
        <v>163.5737480638956</v>
      </c>
      <c r="AB108" t="n">
        <v>223.8088184653801</v>
      </c>
      <c r="AC108" t="n">
        <v>202.4488189487581</v>
      </c>
      <c r="AD108" t="n">
        <v>163573.7480638956</v>
      </c>
      <c r="AE108" t="n">
        <v>223808.8184653801</v>
      </c>
      <c r="AF108" t="n">
        <v>6.318022653359331e-06</v>
      </c>
      <c r="AG108" t="n">
        <v>4.21875</v>
      </c>
      <c r="AH108" t="n">
        <v>202448.8189487581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6.8579</v>
      </c>
      <c r="E109" t="n">
        <v>14.58</v>
      </c>
      <c r="F109" t="n">
        <v>11.64</v>
      </c>
      <c r="G109" t="n">
        <v>139.74</v>
      </c>
      <c r="H109" t="n">
        <v>1.75</v>
      </c>
      <c r="I109" t="n">
        <v>5</v>
      </c>
      <c r="J109" t="n">
        <v>281.75</v>
      </c>
      <c r="K109" t="n">
        <v>57.72</v>
      </c>
      <c r="L109" t="n">
        <v>27.75</v>
      </c>
      <c r="M109" t="n">
        <v>1</v>
      </c>
      <c r="N109" t="n">
        <v>76.28</v>
      </c>
      <c r="O109" t="n">
        <v>34983.41</v>
      </c>
      <c r="P109" t="n">
        <v>149.74</v>
      </c>
      <c r="Q109" t="n">
        <v>460.69</v>
      </c>
      <c r="R109" t="n">
        <v>44.1</v>
      </c>
      <c r="S109" t="n">
        <v>32.19</v>
      </c>
      <c r="T109" t="n">
        <v>2066.25</v>
      </c>
      <c r="U109" t="n">
        <v>0.73</v>
      </c>
      <c r="V109" t="n">
        <v>0.77</v>
      </c>
      <c r="W109" t="n">
        <v>1.46</v>
      </c>
      <c r="X109" t="n">
        <v>0.11</v>
      </c>
      <c r="Y109" t="n">
        <v>1</v>
      </c>
      <c r="Z109" t="n">
        <v>10</v>
      </c>
      <c r="AA109" t="n">
        <v>163.6349990490216</v>
      </c>
      <c r="AB109" t="n">
        <v>223.8926247654321</v>
      </c>
      <c r="AC109" t="n">
        <v>202.524626893156</v>
      </c>
      <c r="AD109" t="n">
        <v>163634.9990490216</v>
      </c>
      <c r="AE109" t="n">
        <v>223892.6247654321</v>
      </c>
      <c r="AF109" t="n">
        <v>6.318483325235943e-06</v>
      </c>
      <c r="AG109" t="n">
        <v>4.21875</v>
      </c>
      <c r="AH109" t="n">
        <v>202524.626893156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6.8571</v>
      </c>
      <c r="E110" t="n">
        <v>14.58</v>
      </c>
      <c r="F110" t="n">
        <v>11.65</v>
      </c>
      <c r="G110" t="n">
        <v>139.76</v>
      </c>
      <c r="H110" t="n">
        <v>1.77</v>
      </c>
      <c r="I110" t="n">
        <v>5</v>
      </c>
      <c r="J110" t="n">
        <v>282.25</v>
      </c>
      <c r="K110" t="n">
        <v>57.72</v>
      </c>
      <c r="L110" t="n">
        <v>28</v>
      </c>
      <c r="M110" t="n">
        <v>0</v>
      </c>
      <c r="N110" t="n">
        <v>76.52</v>
      </c>
      <c r="O110" t="n">
        <v>35044.49</v>
      </c>
      <c r="P110" t="n">
        <v>150</v>
      </c>
      <c r="Q110" t="n">
        <v>460.69</v>
      </c>
      <c r="R110" t="n">
        <v>44.09</v>
      </c>
      <c r="S110" t="n">
        <v>32.19</v>
      </c>
      <c r="T110" t="n">
        <v>2063.7</v>
      </c>
      <c r="U110" t="n">
        <v>0.73</v>
      </c>
      <c r="V110" t="n">
        <v>0.77</v>
      </c>
      <c r="W110" t="n">
        <v>1.46</v>
      </c>
      <c r="X110" t="n">
        <v>0.11</v>
      </c>
      <c r="Y110" t="n">
        <v>1</v>
      </c>
      <c r="Z110" t="n">
        <v>10</v>
      </c>
      <c r="AA110" t="n">
        <v>163.7533342672478</v>
      </c>
      <c r="AB110" t="n">
        <v>224.0545362315904</v>
      </c>
      <c r="AC110" t="n">
        <v>202.6710857562285</v>
      </c>
      <c r="AD110" t="n">
        <v>163753.3342672478</v>
      </c>
      <c r="AE110" t="n">
        <v>224054.5362315904</v>
      </c>
      <c r="AF110" t="n">
        <v>6.317746250233364e-06</v>
      </c>
      <c r="AG110" t="n">
        <v>4.21875</v>
      </c>
      <c r="AH110" t="n">
        <v>202671.0857562285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2.828</v>
      </c>
      <c r="E2" t="n">
        <v>35.36</v>
      </c>
      <c r="F2" t="n">
        <v>19.1</v>
      </c>
      <c r="G2" t="n">
        <v>4.64</v>
      </c>
      <c r="H2" t="n">
        <v>0.06</v>
      </c>
      <c r="I2" t="n">
        <v>247</v>
      </c>
      <c r="J2" t="n">
        <v>285.18</v>
      </c>
      <c r="K2" t="n">
        <v>61.2</v>
      </c>
      <c r="L2" t="n">
        <v>1</v>
      </c>
      <c r="M2" t="n">
        <v>245</v>
      </c>
      <c r="N2" t="n">
        <v>77.98</v>
      </c>
      <c r="O2" t="n">
        <v>35406.83</v>
      </c>
      <c r="P2" t="n">
        <v>339.21</v>
      </c>
      <c r="Q2" t="n">
        <v>460.99</v>
      </c>
      <c r="R2" t="n">
        <v>287.29</v>
      </c>
      <c r="S2" t="n">
        <v>32.19</v>
      </c>
      <c r="T2" t="n">
        <v>122450.33</v>
      </c>
      <c r="U2" t="n">
        <v>0.11</v>
      </c>
      <c r="V2" t="n">
        <v>0.47</v>
      </c>
      <c r="W2" t="n">
        <v>1.88</v>
      </c>
      <c r="X2" t="n">
        <v>7.56</v>
      </c>
      <c r="Y2" t="n">
        <v>1</v>
      </c>
      <c r="Z2" t="n">
        <v>10</v>
      </c>
      <c r="AA2" t="n">
        <v>590.6052692159967</v>
      </c>
      <c r="AB2" t="n">
        <v>808.0921850068888</v>
      </c>
      <c r="AC2" t="n">
        <v>730.9690010343355</v>
      </c>
      <c r="AD2" t="n">
        <v>590605.2692159967</v>
      </c>
      <c r="AE2" t="n">
        <v>808092.1850068888</v>
      </c>
      <c r="AF2" t="n">
        <v>2.462705845003808e-06</v>
      </c>
      <c r="AG2" t="n">
        <v>10.23148148148148</v>
      </c>
      <c r="AH2" t="n">
        <v>730969.0010343355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3.4619</v>
      </c>
      <c r="E3" t="n">
        <v>28.89</v>
      </c>
      <c r="F3" t="n">
        <v>16.67</v>
      </c>
      <c r="G3" t="n">
        <v>5.81</v>
      </c>
      <c r="H3" t="n">
        <v>0.08</v>
      </c>
      <c r="I3" t="n">
        <v>172</v>
      </c>
      <c r="J3" t="n">
        <v>285.68</v>
      </c>
      <c r="K3" t="n">
        <v>61.2</v>
      </c>
      <c r="L3" t="n">
        <v>1.25</v>
      </c>
      <c r="M3" t="n">
        <v>170</v>
      </c>
      <c r="N3" t="n">
        <v>78.23999999999999</v>
      </c>
      <c r="O3" t="n">
        <v>35468.6</v>
      </c>
      <c r="P3" t="n">
        <v>295.67</v>
      </c>
      <c r="Q3" t="n">
        <v>460.87</v>
      </c>
      <c r="R3" t="n">
        <v>207.64</v>
      </c>
      <c r="S3" t="n">
        <v>32.19</v>
      </c>
      <c r="T3" t="n">
        <v>83002.34</v>
      </c>
      <c r="U3" t="n">
        <v>0.16</v>
      </c>
      <c r="V3" t="n">
        <v>0.54</v>
      </c>
      <c r="W3" t="n">
        <v>1.74</v>
      </c>
      <c r="X3" t="n">
        <v>5.13</v>
      </c>
      <c r="Y3" t="n">
        <v>1</v>
      </c>
      <c r="Z3" t="n">
        <v>10</v>
      </c>
      <c r="AA3" t="n">
        <v>442.019990034683</v>
      </c>
      <c r="AB3" t="n">
        <v>604.7912509111351</v>
      </c>
      <c r="AC3" t="n">
        <v>547.0708227540274</v>
      </c>
      <c r="AD3" t="n">
        <v>442019.990034683</v>
      </c>
      <c r="AE3" t="n">
        <v>604791.2509111351</v>
      </c>
      <c r="AF3" t="n">
        <v>3.014724669313538e-06</v>
      </c>
      <c r="AG3" t="n">
        <v>8.359375</v>
      </c>
      <c r="AH3" t="n">
        <v>547070.8227540274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3.9095</v>
      </c>
      <c r="E4" t="n">
        <v>25.58</v>
      </c>
      <c r="F4" t="n">
        <v>15.46</v>
      </c>
      <c r="G4" t="n">
        <v>6.98</v>
      </c>
      <c r="H4" t="n">
        <v>0.09</v>
      </c>
      <c r="I4" t="n">
        <v>133</v>
      </c>
      <c r="J4" t="n">
        <v>286.19</v>
      </c>
      <c r="K4" t="n">
        <v>61.2</v>
      </c>
      <c r="L4" t="n">
        <v>1.5</v>
      </c>
      <c r="M4" t="n">
        <v>131</v>
      </c>
      <c r="N4" t="n">
        <v>78.48999999999999</v>
      </c>
      <c r="O4" t="n">
        <v>35530.47</v>
      </c>
      <c r="P4" t="n">
        <v>274.04</v>
      </c>
      <c r="Q4" t="n">
        <v>460.74</v>
      </c>
      <c r="R4" t="n">
        <v>168.72</v>
      </c>
      <c r="S4" t="n">
        <v>32.19</v>
      </c>
      <c r="T4" t="n">
        <v>63735.04</v>
      </c>
      <c r="U4" t="n">
        <v>0.19</v>
      </c>
      <c r="V4" t="n">
        <v>0.58</v>
      </c>
      <c r="W4" t="n">
        <v>1.67</v>
      </c>
      <c r="X4" t="n">
        <v>3.93</v>
      </c>
      <c r="Y4" t="n">
        <v>1</v>
      </c>
      <c r="Z4" t="n">
        <v>10</v>
      </c>
      <c r="AA4" t="n">
        <v>380.3308777892258</v>
      </c>
      <c r="AB4" t="n">
        <v>520.3854860053444</v>
      </c>
      <c r="AC4" t="n">
        <v>470.7206255866103</v>
      </c>
      <c r="AD4" t="n">
        <v>380330.8777892258</v>
      </c>
      <c r="AE4" t="n">
        <v>520385.4860053444</v>
      </c>
      <c r="AF4" t="n">
        <v>3.404507956521354e-06</v>
      </c>
      <c r="AG4" t="n">
        <v>7.40162037037037</v>
      </c>
      <c r="AH4" t="n">
        <v>470720.6255866103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4.2441</v>
      </c>
      <c r="E5" t="n">
        <v>23.56</v>
      </c>
      <c r="F5" t="n">
        <v>14.74</v>
      </c>
      <c r="G5" t="n">
        <v>8.109999999999999</v>
      </c>
      <c r="H5" t="n">
        <v>0.11</v>
      </c>
      <c r="I5" t="n">
        <v>109</v>
      </c>
      <c r="J5" t="n">
        <v>286.69</v>
      </c>
      <c r="K5" t="n">
        <v>61.2</v>
      </c>
      <c r="L5" t="n">
        <v>1.75</v>
      </c>
      <c r="M5" t="n">
        <v>107</v>
      </c>
      <c r="N5" t="n">
        <v>78.73999999999999</v>
      </c>
      <c r="O5" t="n">
        <v>35592.57</v>
      </c>
      <c r="P5" t="n">
        <v>260.99</v>
      </c>
      <c r="Q5" t="n">
        <v>460.76</v>
      </c>
      <c r="R5" t="n">
        <v>144.94</v>
      </c>
      <c r="S5" t="n">
        <v>32.19</v>
      </c>
      <c r="T5" t="n">
        <v>51967.82</v>
      </c>
      <c r="U5" t="n">
        <v>0.22</v>
      </c>
      <c r="V5" t="n">
        <v>0.61</v>
      </c>
      <c r="W5" t="n">
        <v>1.63</v>
      </c>
      <c r="X5" t="n">
        <v>3.2</v>
      </c>
      <c r="Y5" t="n">
        <v>1</v>
      </c>
      <c r="Z5" t="n">
        <v>10</v>
      </c>
      <c r="AA5" t="n">
        <v>340.1006838100627</v>
      </c>
      <c r="AB5" t="n">
        <v>465.3407597721564</v>
      </c>
      <c r="AC5" t="n">
        <v>420.9292907693592</v>
      </c>
      <c r="AD5" t="n">
        <v>340100.6838100626</v>
      </c>
      <c r="AE5" t="n">
        <v>465340.7597721564</v>
      </c>
      <c r="AF5" t="n">
        <v>3.695887509469825e-06</v>
      </c>
      <c r="AG5" t="n">
        <v>6.81712962962963</v>
      </c>
      <c r="AH5" t="n">
        <v>420929.2907693592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4.5219</v>
      </c>
      <c r="E6" t="n">
        <v>22.11</v>
      </c>
      <c r="F6" t="n">
        <v>14.21</v>
      </c>
      <c r="G6" t="n">
        <v>9.27</v>
      </c>
      <c r="H6" t="n">
        <v>0.12</v>
      </c>
      <c r="I6" t="n">
        <v>92</v>
      </c>
      <c r="J6" t="n">
        <v>287.19</v>
      </c>
      <c r="K6" t="n">
        <v>61.2</v>
      </c>
      <c r="L6" t="n">
        <v>2</v>
      </c>
      <c r="M6" t="n">
        <v>90</v>
      </c>
      <c r="N6" t="n">
        <v>78.98999999999999</v>
      </c>
      <c r="O6" t="n">
        <v>35654.65</v>
      </c>
      <c r="P6" t="n">
        <v>251.33</v>
      </c>
      <c r="Q6" t="n">
        <v>460.78</v>
      </c>
      <c r="R6" t="n">
        <v>127.46</v>
      </c>
      <c r="S6" t="n">
        <v>32.19</v>
      </c>
      <c r="T6" t="n">
        <v>43313.12</v>
      </c>
      <c r="U6" t="n">
        <v>0.25</v>
      </c>
      <c r="V6" t="n">
        <v>0.63</v>
      </c>
      <c r="W6" t="n">
        <v>1.6</v>
      </c>
      <c r="X6" t="n">
        <v>2.67</v>
      </c>
      <c r="Y6" t="n">
        <v>1</v>
      </c>
      <c r="Z6" t="n">
        <v>10</v>
      </c>
      <c r="AA6" t="n">
        <v>308.3810009484032</v>
      </c>
      <c r="AB6" t="n">
        <v>421.940490307189</v>
      </c>
      <c r="AC6" t="n">
        <v>381.6710821094675</v>
      </c>
      <c r="AD6" t="n">
        <v>308381.0009484032</v>
      </c>
      <c r="AE6" t="n">
        <v>421940.4903071889</v>
      </c>
      <c r="AF6" t="n">
        <v>3.937803946436606e-06</v>
      </c>
      <c r="AG6" t="n">
        <v>6.397569444444444</v>
      </c>
      <c r="AH6" t="n">
        <v>381671.0821094675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4.7329</v>
      </c>
      <c r="E7" t="n">
        <v>21.13</v>
      </c>
      <c r="F7" t="n">
        <v>13.87</v>
      </c>
      <c r="G7" t="n">
        <v>10.4</v>
      </c>
      <c r="H7" t="n">
        <v>0.14</v>
      </c>
      <c r="I7" t="n">
        <v>80</v>
      </c>
      <c r="J7" t="n">
        <v>287.7</v>
      </c>
      <c r="K7" t="n">
        <v>61.2</v>
      </c>
      <c r="L7" t="n">
        <v>2.25</v>
      </c>
      <c r="M7" t="n">
        <v>78</v>
      </c>
      <c r="N7" t="n">
        <v>79.25</v>
      </c>
      <c r="O7" t="n">
        <v>35716.83</v>
      </c>
      <c r="P7" t="n">
        <v>245.1</v>
      </c>
      <c r="Q7" t="n">
        <v>460.81</v>
      </c>
      <c r="R7" t="n">
        <v>116.25</v>
      </c>
      <c r="S7" t="n">
        <v>32.19</v>
      </c>
      <c r="T7" t="n">
        <v>37768.73</v>
      </c>
      <c r="U7" t="n">
        <v>0.28</v>
      </c>
      <c r="V7" t="n">
        <v>0.64</v>
      </c>
      <c r="W7" t="n">
        <v>1.59</v>
      </c>
      <c r="X7" t="n">
        <v>2.33</v>
      </c>
      <c r="Y7" t="n">
        <v>1</v>
      </c>
      <c r="Z7" t="n">
        <v>10</v>
      </c>
      <c r="AA7" t="n">
        <v>296.3777743507693</v>
      </c>
      <c r="AB7" t="n">
        <v>405.517146131322</v>
      </c>
      <c r="AC7" t="n">
        <v>366.8151588514371</v>
      </c>
      <c r="AD7" t="n">
        <v>296377.7743507693</v>
      </c>
      <c r="AE7" t="n">
        <v>405517.146131322</v>
      </c>
      <c r="AF7" t="n">
        <v>4.1215489723545e-06</v>
      </c>
      <c r="AG7" t="n">
        <v>6.11400462962963</v>
      </c>
      <c r="AH7" t="n">
        <v>366815.1588514371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4.929</v>
      </c>
      <c r="E8" t="n">
        <v>20.29</v>
      </c>
      <c r="F8" t="n">
        <v>13.57</v>
      </c>
      <c r="G8" t="n">
        <v>11.63</v>
      </c>
      <c r="H8" t="n">
        <v>0.15</v>
      </c>
      <c r="I8" t="n">
        <v>70</v>
      </c>
      <c r="J8" t="n">
        <v>288.2</v>
      </c>
      <c r="K8" t="n">
        <v>61.2</v>
      </c>
      <c r="L8" t="n">
        <v>2.5</v>
      </c>
      <c r="M8" t="n">
        <v>68</v>
      </c>
      <c r="N8" t="n">
        <v>79.5</v>
      </c>
      <c r="O8" t="n">
        <v>35779.11</v>
      </c>
      <c r="P8" t="n">
        <v>239.54</v>
      </c>
      <c r="Q8" t="n">
        <v>460.78</v>
      </c>
      <c r="R8" t="n">
        <v>106.32</v>
      </c>
      <c r="S8" t="n">
        <v>32.19</v>
      </c>
      <c r="T8" t="n">
        <v>32853.2</v>
      </c>
      <c r="U8" t="n">
        <v>0.3</v>
      </c>
      <c r="V8" t="n">
        <v>0.66</v>
      </c>
      <c r="W8" t="n">
        <v>1.57</v>
      </c>
      <c r="X8" t="n">
        <v>2.03</v>
      </c>
      <c r="Y8" t="n">
        <v>1</v>
      </c>
      <c r="Z8" t="n">
        <v>10</v>
      </c>
      <c r="AA8" t="n">
        <v>273.2929067158881</v>
      </c>
      <c r="AB8" t="n">
        <v>373.9314118007949</v>
      </c>
      <c r="AC8" t="n">
        <v>338.2439226745589</v>
      </c>
      <c r="AD8" t="n">
        <v>273292.9067158881</v>
      </c>
      <c r="AE8" t="n">
        <v>373931.4118007949</v>
      </c>
      <c r="AF8" t="n">
        <v>4.292318638622268e-06</v>
      </c>
      <c r="AG8" t="n">
        <v>5.870949074074074</v>
      </c>
      <c r="AH8" t="n">
        <v>338243.9226745589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5.0836</v>
      </c>
      <c r="E9" t="n">
        <v>19.67</v>
      </c>
      <c r="F9" t="n">
        <v>13.33</v>
      </c>
      <c r="G9" t="n">
        <v>12.69</v>
      </c>
      <c r="H9" t="n">
        <v>0.17</v>
      </c>
      <c r="I9" t="n">
        <v>63</v>
      </c>
      <c r="J9" t="n">
        <v>288.71</v>
      </c>
      <c r="K9" t="n">
        <v>61.2</v>
      </c>
      <c r="L9" t="n">
        <v>2.75</v>
      </c>
      <c r="M9" t="n">
        <v>61</v>
      </c>
      <c r="N9" t="n">
        <v>79.76000000000001</v>
      </c>
      <c r="O9" t="n">
        <v>35841.5</v>
      </c>
      <c r="P9" t="n">
        <v>235.13</v>
      </c>
      <c r="Q9" t="n">
        <v>460.75</v>
      </c>
      <c r="R9" t="n">
        <v>98.91</v>
      </c>
      <c r="S9" t="n">
        <v>32.19</v>
      </c>
      <c r="T9" t="n">
        <v>29182.74</v>
      </c>
      <c r="U9" t="n">
        <v>0.33</v>
      </c>
      <c r="V9" t="n">
        <v>0.67</v>
      </c>
      <c r="W9" t="n">
        <v>1.55</v>
      </c>
      <c r="X9" t="n">
        <v>1.79</v>
      </c>
      <c r="Y9" t="n">
        <v>1</v>
      </c>
      <c r="Z9" t="n">
        <v>10</v>
      </c>
      <c r="AA9" t="n">
        <v>265.8739110291667</v>
      </c>
      <c r="AB9" t="n">
        <v>363.780414599233</v>
      </c>
      <c r="AC9" t="n">
        <v>329.0617223989</v>
      </c>
      <c r="AD9" t="n">
        <v>265873.9110291667</v>
      </c>
      <c r="AE9" t="n">
        <v>363780.414599233</v>
      </c>
      <c r="AF9" t="n">
        <v>4.42694888036116e-06</v>
      </c>
      <c r="AG9" t="n">
        <v>5.691550925925926</v>
      </c>
      <c r="AH9" t="n">
        <v>329061.7223989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5.2077</v>
      </c>
      <c r="E10" t="n">
        <v>19.2</v>
      </c>
      <c r="F10" t="n">
        <v>13.18</v>
      </c>
      <c r="G10" t="n">
        <v>13.88</v>
      </c>
      <c r="H10" t="n">
        <v>0.18</v>
      </c>
      <c r="I10" t="n">
        <v>57</v>
      </c>
      <c r="J10" t="n">
        <v>289.21</v>
      </c>
      <c r="K10" t="n">
        <v>61.2</v>
      </c>
      <c r="L10" t="n">
        <v>3</v>
      </c>
      <c r="M10" t="n">
        <v>55</v>
      </c>
      <c r="N10" t="n">
        <v>80.02</v>
      </c>
      <c r="O10" t="n">
        <v>35903.99</v>
      </c>
      <c r="P10" t="n">
        <v>232.36</v>
      </c>
      <c r="Q10" t="n">
        <v>460.75</v>
      </c>
      <c r="R10" t="n">
        <v>93.92</v>
      </c>
      <c r="S10" t="n">
        <v>32.19</v>
      </c>
      <c r="T10" t="n">
        <v>26717.96</v>
      </c>
      <c r="U10" t="n">
        <v>0.34</v>
      </c>
      <c r="V10" t="n">
        <v>0.68</v>
      </c>
      <c r="W10" t="n">
        <v>1.55</v>
      </c>
      <c r="X10" t="n">
        <v>1.65</v>
      </c>
      <c r="Y10" t="n">
        <v>1</v>
      </c>
      <c r="Z10" t="n">
        <v>10</v>
      </c>
      <c r="AA10" t="n">
        <v>260.704105564182</v>
      </c>
      <c r="AB10" t="n">
        <v>356.7068586863206</v>
      </c>
      <c r="AC10" t="n">
        <v>322.6632567345179</v>
      </c>
      <c r="AD10" t="n">
        <v>260704.105564182</v>
      </c>
      <c r="AE10" t="n">
        <v>356706.8586863206</v>
      </c>
      <c r="AF10" t="n">
        <v>4.535018822145097e-06</v>
      </c>
      <c r="AG10" t="n">
        <v>5.555555555555556</v>
      </c>
      <c r="AH10" t="n">
        <v>322663.2567345179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5.3276</v>
      </c>
      <c r="E11" t="n">
        <v>18.77</v>
      </c>
      <c r="F11" t="n">
        <v>13.02</v>
      </c>
      <c r="G11" t="n">
        <v>15.02</v>
      </c>
      <c r="H11" t="n">
        <v>0.2</v>
      </c>
      <c r="I11" t="n">
        <v>52</v>
      </c>
      <c r="J11" t="n">
        <v>289.72</v>
      </c>
      <c r="K11" t="n">
        <v>61.2</v>
      </c>
      <c r="L11" t="n">
        <v>3.25</v>
      </c>
      <c r="M11" t="n">
        <v>50</v>
      </c>
      <c r="N11" t="n">
        <v>80.27</v>
      </c>
      <c r="O11" t="n">
        <v>35966.59</v>
      </c>
      <c r="P11" t="n">
        <v>229.22</v>
      </c>
      <c r="Q11" t="n">
        <v>460.75</v>
      </c>
      <c r="R11" t="n">
        <v>88.68000000000001</v>
      </c>
      <c r="S11" t="n">
        <v>32.19</v>
      </c>
      <c r="T11" t="n">
        <v>24123.34</v>
      </c>
      <c r="U11" t="n">
        <v>0.36</v>
      </c>
      <c r="V11" t="n">
        <v>0.6899999999999999</v>
      </c>
      <c r="W11" t="n">
        <v>1.54</v>
      </c>
      <c r="X11" t="n">
        <v>1.48</v>
      </c>
      <c r="Y11" t="n">
        <v>1</v>
      </c>
      <c r="Z11" t="n">
        <v>10</v>
      </c>
      <c r="AA11" t="n">
        <v>255.5191586446794</v>
      </c>
      <c r="AB11" t="n">
        <v>349.6125855671777</v>
      </c>
      <c r="AC11" t="n">
        <v>316.2460510850963</v>
      </c>
      <c r="AD11" t="n">
        <v>255519.1586446794</v>
      </c>
      <c r="AE11" t="n">
        <v>349612.5855671777</v>
      </c>
      <c r="AF11" t="n">
        <v>4.639431280000811e-06</v>
      </c>
      <c r="AG11" t="n">
        <v>5.43113425925926</v>
      </c>
      <c r="AH11" t="n">
        <v>316246.0510850963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5.422</v>
      </c>
      <c r="E12" t="n">
        <v>18.44</v>
      </c>
      <c r="F12" t="n">
        <v>12.91</v>
      </c>
      <c r="G12" t="n">
        <v>16.13</v>
      </c>
      <c r="H12" t="n">
        <v>0.21</v>
      </c>
      <c r="I12" t="n">
        <v>48</v>
      </c>
      <c r="J12" t="n">
        <v>290.23</v>
      </c>
      <c r="K12" t="n">
        <v>61.2</v>
      </c>
      <c r="L12" t="n">
        <v>3.5</v>
      </c>
      <c r="M12" t="n">
        <v>46</v>
      </c>
      <c r="N12" t="n">
        <v>80.53</v>
      </c>
      <c r="O12" t="n">
        <v>36029.29</v>
      </c>
      <c r="P12" t="n">
        <v>227.21</v>
      </c>
      <c r="Q12" t="n">
        <v>460.74</v>
      </c>
      <c r="R12" t="n">
        <v>84.93000000000001</v>
      </c>
      <c r="S12" t="n">
        <v>32.19</v>
      </c>
      <c r="T12" t="n">
        <v>22268.18</v>
      </c>
      <c r="U12" t="n">
        <v>0.38</v>
      </c>
      <c r="V12" t="n">
        <v>0.6899999999999999</v>
      </c>
      <c r="W12" t="n">
        <v>1.53</v>
      </c>
      <c r="X12" t="n">
        <v>1.37</v>
      </c>
      <c r="Y12" t="n">
        <v>1</v>
      </c>
      <c r="Z12" t="n">
        <v>10</v>
      </c>
      <c r="AA12" t="n">
        <v>251.9727414361023</v>
      </c>
      <c r="AB12" t="n">
        <v>344.7602210855198</v>
      </c>
      <c r="AC12" t="n">
        <v>311.8567894592299</v>
      </c>
      <c r="AD12" t="n">
        <v>251972.7414361023</v>
      </c>
      <c r="AE12" t="n">
        <v>344760.2210855198</v>
      </c>
      <c r="AF12" t="n">
        <v>4.721637585435166e-06</v>
      </c>
      <c r="AG12" t="n">
        <v>5.335648148148149</v>
      </c>
      <c r="AH12" t="n">
        <v>311856.7894592299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5.5271</v>
      </c>
      <c r="E13" t="n">
        <v>18.09</v>
      </c>
      <c r="F13" t="n">
        <v>12.77</v>
      </c>
      <c r="G13" t="n">
        <v>17.42</v>
      </c>
      <c r="H13" t="n">
        <v>0.23</v>
      </c>
      <c r="I13" t="n">
        <v>44</v>
      </c>
      <c r="J13" t="n">
        <v>290.74</v>
      </c>
      <c r="K13" t="n">
        <v>61.2</v>
      </c>
      <c r="L13" t="n">
        <v>3.75</v>
      </c>
      <c r="M13" t="n">
        <v>42</v>
      </c>
      <c r="N13" t="n">
        <v>80.79000000000001</v>
      </c>
      <c r="O13" t="n">
        <v>36092.1</v>
      </c>
      <c r="P13" t="n">
        <v>224.52</v>
      </c>
      <c r="Q13" t="n">
        <v>460.83</v>
      </c>
      <c r="R13" t="n">
        <v>80.84</v>
      </c>
      <c r="S13" t="n">
        <v>32.19</v>
      </c>
      <c r="T13" t="n">
        <v>20240.44</v>
      </c>
      <c r="U13" t="n">
        <v>0.4</v>
      </c>
      <c r="V13" t="n">
        <v>0.7</v>
      </c>
      <c r="W13" t="n">
        <v>1.52</v>
      </c>
      <c r="X13" t="n">
        <v>1.24</v>
      </c>
      <c r="Y13" t="n">
        <v>1</v>
      </c>
      <c r="Z13" t="n">
        <v>10</v>
      </c>
      <c r="AA13" t="n">
        <v>235.0904930671525</v>
      </c>
      <c r="AB13" t="n">
        <v>321.6611840749011</v>
      </c>
      <c r="AC13" t="n">
        <v>290.9622921211952</v>
      </c>
      <c r="AD13" t="n">
        <v>235090.4930671525</v>
      </c>
      <c r="AE13" t="n">
        <v>321661.1840749012</v>
      </c>
      <c r="AF13" t="n">
        <v>4.813161766591425e-06</v>
      </c>
      <c r="AG13" t="n">
        <v>5.234375</v>
      </c>
      <c r="AH13" t="n">
        <v>290962.2921211952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5.6083</v>
      </c>
      <c r="E14" t="n">
        <v>17.83</v>
      </c>
      <c r="F14" t="n">
        <v>12.67</v>
      </c>
      <c r="G14" t="n">
        <v>18.54</v>
      </c>
      <c r="H14" t="n">
        <v>0.24</v>
      </c>
      <c r="I14" t="n">
        <v>41</v>
      </c>
      <c r="J14" t="n">
        <v>291.25</v>
      </c>
      <c r="K14" t="n">
        <v>61.2</v>
      </c>
      <c r="L14" t="n">
        <v>4</v>
      </c>
      <c r="M14" t="n">
        <v>39</v>
      </c>
      <c r="N14" t="n">
        <v>81.05</v>
      </c>
      <c r="O14" t="n">
        <v>36155.02</v>
      </c>
      <c r="P14" t="n">
        <v>222.49</v>
      </c>
      <c r="Q14" t="n">
        <v>460.7</v>
      </c>
      <c r="R14" t="n">
        <v>77.40000000000001</v>
      </c>
      <c r="S14" t="n">
        <v>32.19</v>
      </c>
      <c r="T14" t="n">
        <v>18536.02</v>
      </c>
      <c r="U14" t="n">
        <v>0.42</v>
      </c>
      <c r="V14" t="n">
        <v>0.71</v>
      </c>
      <c r="W14" t="n">
        <v>1.51</v>
      </c>
      <c r="X14" t="n">
        <v>1.14</v>
      </c>
      <c r="Y14" t="n">
        <v>1</v>
      </c>
      <c r="Z14" t="n">
        <v>10</v>
      </c>
      <c r="AA14" t="n">
        <v>232.1086029159207</v>
      </c>
      <c r="AB14" t="n">
        <v>317.5812304182788</v>
      </c>
      <c r="AC14" t="n">
        <v>287.2717235153088</v>
      </c>
      <c r="AD14" t="n">
        <v>232108.6029159207</v>
      </c>
      <c r="AE14" t="n">
        <v>317581.2304182788</v>
      </c>
      <c r="AF14" t="n">
        <v>4.883873122537079e-06</v>
      </c>
      <c r="AG14" t="n">
        <v>5.159143518518518</v>
      </c>
      <c r="AH14" t="n">
        <v>287271.7235153088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5.6538</v>
      </c>
      <c r="E15" t="n">
        <v>17.69</v>
      </c>
      <c r="F15" t="n">
        <v>12.64</v>
      </c>
      <c r="G15" t="n">
        <v>19.44</v>
      </c>
      <c r="H15" t="n">
        <v>0.26</v>
      </c>
      <c r="I15" t="n">
        <v>39</v>
      </c>
      <c r="J15" t="n">
        <v>291.76</v>
      </c>
      <c r="K15" t="n">
        <v>61.2</v>
      </c>
      <c r="L15" t="n">
        <v>4.25</v>
      </c>
      <c r="M15" t="n">
        <v>37</v>
      </c>
      <c r="N15" t="n">
        <v>81.31</v>
      </c>
      <c r="O15" t="n">
        <v>36218.04</v>
      </c>
      <c r="P15" t="n">
        <v>221.78</v>
      </c>
      <c r="Q15" t="n">
        <v>460.71</v>
      </c>
      <c r="R15" t="n">
        <v>76.27</v>
      </c>
      <c r="S15" t="n">
        <v>32.19</v>
      </c>
      <c r="T15" t="n">
        <v>17981.13</v>
      </c>
      <c r="U15" t="n">
        <v>0.42</v>
      </c>
      <c r="V15" t="n">
        <v>0.71</v>
      </c>
      <c r="W15" t="n">
        <v>1.51</v>
      </c>
      <c r="X15" t="n">
        <v>1.1</v>
      </c>
      <c r="Y15" t="n">
        <v>1</v>
      </c>
      <c r="Z15" t="n">
        <v>10</v>
      </c>
      <c r="AA15" t="n">
        <v>230.7194518871892</v>
      </c>
      <c r="AB15" t="n">
        <v>315.6805326957512</v>
      </c>
      <c r="AC15" t="n">
        <v>285.5524257157726</v>
      </c>
      <c r="AD15" t="n">
        <v>230719.4518871892</v>
      </c>
      <c r="AE15" t="n">
        <v>315680.5326957512</v>
      </c>
      <c r="AF15" t="n">
        <v>4.923495865092834e-06</v>
      </c>
      <c r="AG15" t="n">
        <v>5.11863425925926</v>
      </c>
      <c r="AH15" t="n">
        <v>285552.4257157726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5.7388</v>
      </c>
      <c r="E16" t="n">
        <v>17.43</v>
      </c>
      <c r="F16" t="n">
        <v>12.54</v>
      </c>
      <c r="G16" t="n">
        <v>20.89</v>
      </c>
      <c r="H16" t="n">
        <v>0.27</v>
      </c>
      <c r="I16" t="n">
        <v>36</v>
      </c>
      <c r="J16" t="n">
        <v>292.27</v>
      </c>
      <c r="K16" t="n">
        <v>61.2</v>
      </c>
      <c r="L16" t="n">
        <v>4.5</v>
      </c>
      <c r="M16" t="n">
        <v>34</v>
      </c>
      <c r="N16" t="n">
        <v>81.56999999999999</v>
      </c>
      <c r="O16" t="n">
        <v>36281.16</v>
      </c>
      <c r="P16" t="n">
        <v>219.62</v>
      </c>
      <c r="Q16" t="n">
        <v>460.72</v>
      </c>
      <c r="R16" t="n">
        <v>73.2</v>
      </c>
      <c r="S16" t="n">
        <v>32.19</v>
      </c>
      <c r="T16" t="n">
        <v>16463.26</v>
      </c>
      <c r="U16" t="n">
        <v>0.44</v>
      </c>
      <c r="V16" t="n">
        <v>0.71</v>
      </c>
      <c r="W16" t="n">
        <v>1.51</v>
      </c>
      <c r="X16" t="n">
        <v>1</v>
      </c>
      <c r="Y16" t="n">
        <v>1</v>
      </c>
      <c r="Z16" t="n">
        <v>10</v>
      </c>
      <c r="AA16" t="n">
        <v>227.7298623301253</v>
      </c>
      <c r="AB16" t="n">
        <v>311.5900443723957</v>
      </c>
      <c r="AC16" t="n">
        <v>281.8523278569604</v>
      </c>
      <c r="AD16" t="n">
        <v>227729.8623301254</v>
      </c>
      <c r="AE16" t="n">
        <v>311590.0443723957</v>
      </c>
      <c r="AF16" t="n">
        <v>4.997516373164024e-06</v>
      </c>
      <c r="AG16" t="n">
        <v>5.043402777777778</v>
      </c>
      <c r="AH16" t="n">
        <v>281852.3278569604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5.7927</v>
      </c>
      <c r="E17" t="n">
        <v>17.26</v>
      </c>
      <c r="F17" t="n">
        <v>12.48</v>
      </c>
      <c r="G17" t="n">
        <v>22.03</v>
      </c>
      <c r="H17" t="n">
        <v>0.29</v>
      </c>
      <c r="I17" t="n">
        <v>34</v>
      </c>
      <c r="J17" t="n">
        <v>292.79</v>
      </c>
      <c r="K17" t="n">
        <v>61.2</v>
      </c>
      <c r="L17" t="n">
        <v>4.75</v>
      </c>
      <c r="M17" t="n">
        <v>32</v>
      </c>
      <c r="N17" t="n">
        <v>81.84</v>
      </c>
      <c r="O17" t="n">
        <v>36344.4</v>
      </c>
      <c r="P17" t="n">
        <v>218.58</v>
      </c>
      <c r="Q17" t="n">
        <v>460.71</v>
      </c>
      <c r="R17" t="n">
        <v>71.23999999999999</v>
      </c>
      <c r="S17" t="n">
        <v>32.19</v>
      </c>
      <c r="T17" t="n">
        <v>15490.77</v>
      </c>
      <c r="U17" t="n">
        <v>0.45</v>
      </c>
      <c r="V17" t="n">
        <v>0.72</v>
      </c>
      <c r="W17" t="n">
        <v>1.51</v>
      </c>
      <c r="X17" t="n">
        <v>0.95</v>
      </c>
      <c r="Y17" t="n">
        <v>1</v>
      </c>
      <c r="Z17" t="n">
        <v>10</v>
      </c>
      <c r="AA17" t="n">
        <v>225.8544890479489</v>
      </c>
      <c r="AB17" t="n">
        <v>309.0240759120931</v>
      </c>
      <c r="AC17" t="n">
        <v>279.531251825149</v>
      </c>
      <c r="AD17" t="n">
        <v>225854.4890479489</v>
      </c>
      <c r="AE17" t="n">
        <v>309024.0759120931</v>
      </c>
      <c r="AF17" t="n">
        <v>5.044454083576225e-06</v>
      </c>
      <c r="AG17" t="n">
        <v>4.994212962962964</v>
      </c>
      <c r="AH17" t="n">
        <v>279531.2518251489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5.8239</v>
      </c>
      <c r="E18" t="n">
        <v>17.17</v>
      </c>
      <c r="F18" t="n">
        <v>12.44</v>
      </c>
      <c r="G18" t="n">
        <v>22.62</v>
      </c>
      <c r="H18" t="n">
        <v>0.3</v>
      </c>
      <c r="I18" t="n">
        <v>33</v>
      </c>
      <c r="J18" t="n">
        <v>293.3</v>
      </c>
      <c r="K18" t="n">
        <v>61.2</v>
      </c>
      <c r="L18" t="n">
        <v>5</v>
      </c>
      <c r="M18" t="n">
        <v>31</v>
      </c>
      <c r="N18" t="n">
        <v>82.09999999999999</v>
      </c>
      <c r="O18" t="n">
        <v>36407.75</v>
      </c>
      <c r="P18" t="n">
        <v>217.85</v>
      </c>
      <c r="Q18" t="n">
        <v>460.73</v>
      </c>
      <c r="R18" t="n">
        <v>70.15000000000001</v>
      </c>
      <c r="S18" t="n">
        <v>32.19</v>
      </c>
      <c r="T18" t="n">
        <v>14953.17</v>
      </c>
      <c r="U18" t="n">
        <v>0.46</v>
      </c>
      <c r="V18" t="n">
        <v>0.72</v>
      </c>
      <c r="W18" t="n">
        <v>1.5</v>
      </c>
      <c r="X18" t="n">
        <v>0.91</v>
      </c>
      <c r="Y18" t="n">
        <v>1</v>
      </c>
      <c r="Z18" t="n">
        <v>10</v>
      </c>
      <c r="AA18" t="n">
        <v>224.8168743512252</v>
      </c>
      <c r="AB18" t="n">
        <v>307.6043657077068</v>
      </c>
      <c r="AC18" t="n">
        <v>278.247036770093</v>
      </c>
      <c r="AD18" t="n">
        <v>224816.8743512252</v>
      </c>
      <c r="AE18" t="n">
        <v>307604.3657077068</v>
      </c>
      <c r="AF18" t="n">
        <v>5.071623964185885e-06</v>
      </c>
      <c r="AG18" t="n">
        <v>4.968171296296297</v>
      </c>
      <c r="AH18" t="n">
        <v>278247.036770093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5.8753</v>
      </c>
      <c r="E19" t="n">
        <v>17.02</v>
      </c>
      <c r="F19" t="n">
        <v>12.4</v>
      </c>
      <c r="G19" t="n">
        <v>24</v>
      </c>
      <c r="H19" t="n">
        <v>0.32</v>
      </c>
      <c r="I19" t="n">
        <v>31</v>
      </c>
      <c r="J19" t="n">
        <v>293.81</v>
      </c>
      <c r="K19" t="n">
        <v>61.2</v>
      </c>
      <c r="L19" t="n">
        <v>5.25</v>
      </c>
      <c r="M19" t="n">
        <v>29</v>
      </c>
      <c r="N19" t="n">
        <v>82.36</v>
      </c>
      <c r="O19" t="n">
        <v>36471.2</v>
      </c>
      <c r="P19" t="n">
        <v>216.8</v>
      </c>
      <c r="Q19" t="n">
        <v>460.69</v>
      </c>
      <c r="R19" t="n">
        <v>68.65000000000001</v>
      </c>
      <c r="S19" t="n">
        <v>32.19</v>
      </c>
      <c r="T19" t="n">
        <v>14213.28</v>
      </c>
      <c r="U19" t="n">
        <v>0.47</v>
      </c>
      <c r="V19" t="n">
        <v>0.72</v>
      </c>
      <c r="W19" t="n">
        <v>1.5</v>
      </c>
      <c r="X19" t="n">
        <v>0.87</v>
      </c>
      <c r="Y19" t="n">
        <v>1</v>
      </c>
      <c r="Z19" t="n">
        <v>10</v>
      </c>
      <c r="AA19" t="n">
        <v>223.253118836794</v>
      </c>
      <c r="AB19" t="n">
        <v>305.4647664248387</v>
      </c>
      <c r="AC19" t="n">
        <v>276.3116378398348</v>
      </c>
      <c r="AD19" t="n">
        <v>223253.118836794</v>
      </c>
      <c r="AE19" t="n">
        <v>305464.7664248387</v>
      </c>
      <c r="AF19" t="n">
        <v>5.116384600831286e-06</v>
      </c>
      <c r="AG19" t="n">
        <v>4.924768518518518</v>
      </c>
      <c r="AH19" t="n">
        <v>276311.6378398348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5.9089</v>
      </c>
      <c r="E20" t="n">
        <v>16.92</v>
      </c>
      <c r="F20" t="n">
        <v>12.36</v>
      </c>
      <c r="G20" t="n">
        <v>24.72</v>
      </c>
      <c r="H20" t="n">
        <v>0.33</v>
      </c>
      <c r="I20" t="n">
        <v>30</v>
      </c>
      <c r="J20" t="n">
        <v>294.33</v>
      </c>
      <c r="K20" t="n">
        <v>61.2</v>
      </c>
      <c r="L20" t="n">
        <v>5.5</v>
      </c>
      <c r="M20" t="n">
        <v>28</v>
      </c>
      <c r="N20" t="n">
        <v>82.63</v>
      </c>
      <c r="O20" t="n">
        <v>36534.76</v>
      </c>
      <c r="P20" t="n">
        <v>215.81</v>
      </c>
      <c r="Q20" t="n">
        <v>460.7</v>
      </c>
      <c r="R20" t="n">
        <v>67.40000000000001</v>
      </c>
      <c r="S20" t="n">
        <v>32.19</v>
      </c>
      <c r="T20" t="n">
        <v>13592.49</v>
      </c>
      <c r="U20" t="n">
        <v>0.48</v>
      </c>
      <c r="V20" t="n">
        <v>0.72</v>
      </c>
      <c r="W20" t="n">
        <v>1.49</v>
      </c>
      <c r="X20" t="n">
        <v>0.82</v>
      </c>
      <c r="Y20" t="n">
        <v>1</v>
      </c>
      <c r="Z20" t="n">
        <v>10</v>
      </c>
      <c r="AA20" t="n">
        <v>222.090059899247</v>
      </c>
      <c r="AB20" t="n">
        <v>303.8734178759486</v>
      </c>
      <c r="AC20" t="n">
        <v>274.8721653629785</v>
      </c>
      <c r="AD20" t="n">
        <v>222090.059899247</v>
      </c>
      <c r="AE20" t="n">
        <v>303873.4178759487</v>
      </c>
      <c r="AF20" t="n">
        <v>5.145644472257074e-06</v>
      </c>
      <c r="AG20" t="n">
        <v>4.895833333333334</v>
      </c>
      <c r="AH20" t="n">
        <v>274872.1653629785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5.9668</v>
      </c>
      <c r="E21" t="n">
        <v>16.76</v>
      </c>
      <c r="F21" t="n">
        <v>12.3</v>
      </c>
      <c r="G21" t="n">
        <v>26.36</v>
      </c>
      <c r="H21" t="n">
        <v>0.35</v>
      </c>
      <c r="I21" t="n">
        <v>28</v>
      </c>
      <c r="J21" t="n">
        <v>294.84</v>
      </c>
      <c r="K21" t="n">
        <v>61.2</v>
      </c>
      <c r="L21" t="n">
        <v>5.75</v>
      </c>
      <c r="M21" t="n">
        <v>26</v>
      </c>
      <c r="N21" t="n">
        <v>82.90000000000001</v>
      </c>
      <c r="O21" t="n">
        <v>36598.44</v>
      </c>
      <c r="P21" t="n">
        <v>214.8</v>
      </c>
      <c r="Q21" t="n">
        <v>460.71</v>
      </c>
      <c r="R21" t="n">
        <v>65.58</v>
      </c>
      <c r="S21" t="n">
        <v>32.19</v>
      </c>
      <c r="T21" t="n">
        <v>12694.89</v>
      </c>
      <c r="U21" t="n">
        <v>0.49</v>
      </c>
      <c r="V21" t="n">
        <v>0.73</v>
      </c>
      <c r="W21" t="n">
        <v>1.49</v>
      </c>
      <c r="X21" t="n">
        <v>0.77</v>
      </c>
      <c r="Y21" t="n">
        <v>1</v>
      </c>
      <c r="Z21" t="n">
        <v>10</v>
      </c>
      <c r="AA21" t="n">
        <v>220.418667393259</v>
      </c>
      <c r="AB21" t="n">
        <v>301.5865449126237</v>
      </c>
      <c r="AC21" t="n">
        <v>272.8035483456262</v>
      </c>
      <c r="AD21" t="n">
        <v>220418.667393259</v>
      </c>
      <c r="AE21" t="n">
        <v>301586.5449126236</v>
      </c>
      <c r="AF21" t="n">
        <v>5.196065500696155e-06</v>
      </c>
      <c r="AG21" t="n">
        <v>4.849537037037037</v>
      </c>
      <c r="AH21" t="n">
        <v>272803.5483456262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5.9928</v>
      </c>
      <c r="E22" t="n">
        <v>16.69</v>
      </c>
      <c r="F22" t="n">
        <v>12.28</v>
      </c>
      <c r="G22" t="n">
        <v>27.29</v>
      </c>
      <c r="H22" t="n">
        <v>0.36</v>
      </c>
      <c r="I22" t="n">
        <v>27</v>
      </c>
      <c r="J22" t="n">
        <v>295.36</v>
      </c>
      <c r="K22" t="n">
        <v>61.2</v>
      </c>
      <c r="L22" t="n">
        <v>6</v>
      </c>
      <c r="M22" t="n">
        <v>25</v>
      </c>
      <c r="N22" t="n">
        <v>83.16</v>
      </c>
      <c r="O22" t="n">
        <v>36662.22</v>
      </c>
      <c r="P22" t="n">
        <v>214.5</v>
      </c>
      <c r="Q22" t="n">
        <v>460.69</v>
      </c>
      <c r="R22" t="n">
        <v>65.04000000000001</v>
      </c>
      <c r="S22" t="n">
        <v>32.19</v>
      </c>
      <c r="T22" t="n">
        <v>12426.57</v>
      </c>
      <c r="U22" t="n">
        <v>0.49</v>
      </c>
      <c r="V22" t="n">
        <v>0.73</v>
      </c>
      <c r="W22" t="n">
        <v>1.49</v>
      </c>
      <c r="X22" t="n">
        <v>0.75</v>
      </c>
      <c r="Y22" t="n">
        <v>1</v>
      </c>
      <c r="Z22" t="n">
        <v>10</v>
      </c>
      <c r="AA22" t="n">
        <v>219.7560547760964</v>
      </c>
      <c r="AB22" t="n">
        <v>300.6799290974167</v>
      </c>
      <c r="AC22" t="n">
        <v>271.983458671379</v>
      </c>
      <c r="AD22" t="n">
        <v>219756.0547760964</v>
      </c>
      <c r="AE22" t="n">
        <v>300679.9290974168</v>
      </c>
      <c r="AF22" t="n">
        <v>5.218707067870871e-06</v>
      </c>
      <c r="AG22" t="n">
        <v>4.829282407407407</v>
      </c>
      <c r="AH22" t="n">
        <v>271983.458671379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6.027</v>
      </c>
      <c r="E23" t="n">
        <v>16.59</v>
      </c>
      <c r="F23" t="n">
        <v>12.24</v>
      </c>
      <c r="G23" t="n">
        <v>28.25</v>
      </c>
      <c r="H23" t="n">
        <v>0.38</v>
      </c>
      <c r="I23" t="n">
        <v>26</v>
      </c>
      <c r="J23" t="n">
        <v>295.88</v>
      </c>
      <c r="K23" t="n">
        <v>61.2</v>
      </c>
      <c r="L23" t="n">
        <v>6.25</v>
      </c>
      <c r="M23" t="n">
        <v>24</v>
      </c>
      <c r="N23" t="n">
        <v>83.43000000000001</v>
      </c>
      <c r="O23" t="n">
        <v>36726.12</v>
      </c>
      <c r="P23" t="n">
        <v>213.33</v>
      </c>
      <c r="Q23" t="n">
        <v>460.7</v>
      </c>
      <c r="R23" t="n">
        <v>63.52</v>
      </c>
      <c r="S23" t="n">
        <v>32.19</v>
      </c>
      <c r="T23" t="n">
        <v>11671.18</v>
      </c>
      <c r="U23" t="n">
        <v>0.51</v>
      </c>
      <c r="V23" t="n">
        <v>0.73</v>
      </c>
      <c r="W23" t="n">
        <v>1.49</v>
      </c>
      <c r="X23" t="n">
        <v>0.71</v>
      </c>
      <c r="Y23" t="n">
        <v>1</v>
      </c>
      <c r="Z23" t="n">
        <v>10</v>
      </c>
      <c r="AA23" t="n">
        <v>218.5517087859228</v>
      </c>
      <c r="AB23" t="n">
        <v>299.0320897816668</v>
      </c>
      <c r="AC23" t="n">
        <v>270.4928868271668</v>
      </c>
      <c r="AD23" t="n">
        <v>218551.7087859228</v>
      </c>
      <c r="AE23" t="n">
        <v>299032.0897816668</v>
      </c>
      <c r="AF23" t="n">
        <v>5.248489437000691e-06</v>
      </c>
      <c r="AG23" t="n">
        <v>4.800347222222222</v>
      </c>
      <c r="AH23" t="n">
        <v>270492.8868271668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6.0502</v>
      </c>
      <c r="E24" t="n">
        <v>16.53</v>
      </c>
      <c r="F24" t="n">
        <v>12.23</v>
      </c>
      <c r="G24" t="n">
        <v>29.36</v>
      </c>
      <c r="H24" t="n">
        <v>0.39</v>
      </c>
      <c r="I24" t="n">
        <v>25</v>
      </c>
      <c r="J24" t="n">
        <v>296.4</v>
      </c>
      <c r="K24" t="n">
        <v>61.2</v>
      </c>
      <c r="L24" t="n">
        <v>6.5</v>
      </c>
      <c r="M24" t="n">
        <v>23</v>
      </c>
      <c r="N24" t="n">
        <v>83.7</v>
      </c>
      <c r="O24" t="n">
        <v>36790.13</v>
      </c>
      <c r="P24" t="n">
        <v>212.91</v>
      </c>
      <c r="Q24" t="n">
        <v>460.69</v>
      </c>
      <c r="R24" t="n">
        <v>63.31</v>
      </c>
      <c r="S24" t="n">
        <v>32.19</v>
      </c>
      <c r="T24" t="n">
        <v>11570.45</v>
      </c>
      <c r="U24" t="n">
        <v>0.51</v>
      </c>
      <c r="V24" t="n">
        <v>0.73</v>
      </c>
      <c r="W24" t="n">
        <v>1.49</v>
      </c>
      <c r="X24" t="n">
        <v>0.7</v>
      </c>
      <c r="Y24" t="n">
        <v>1</v>
      </c>
      <c r="Z24" t="n">
        <v>10</v>
      </c>
      <c r="AA24" t="n">
        <v>217.9296309079203</v>
      </c>
      <c r="AB24" t="n">
        <v>298.1809353848452</v>
      </c>
      <c r="AC24" t="n">
        <v>269.7229654113747</v>
      </c>
      <c r="AD24" t="n">
        <v>217929.6309079202</v>
      </c>
      <c r="AE24" t="n">
        <v>298180.9353848451</v>
      </c>
      <c r="AF24" t="n">
        <v>5.268692681556592e-06</v>
      </c>
      <c r="AG24" t="n">
        <v>4.782986111111112</v>
      </c>
      <c r="AH24" t="n">
        <v>269722.9654113748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6.0847</v>
      </c>
      <c r="E25" t="n">
        <v>16.43</v>
      </c>
      <c r="F25" t="n">
        <v>12.19</v>
      </c>
      <c r="G25" t="n">
        <v>30.48</v>
      </c>
      <c r="H25" t="n">
        <v>0.4</v>
      </c>
      <c r="I25" t="n">
        <v>24</v>
      </c>
      <c r="J25" t="n">
        <v>296.92</v>
      </c>
      <c r="K25" t="n">
        <v>61.2</v>
      </c>
      <c r="L25" t="n">
        <v>6.75</v>
      </c>
      <c r="M25" t="n">
        <v>22</v>
      </c>
      <c r="N25" t="n">
        <v>83.97</v>
      </c>
      <c r="O25" t="n">
        <v>36854.25</v>
      </c>
      <c r="P25" t="n">
        <v>212.31</v>
      </c>
      <c r="Q25" t="n">
        <v>460.71</v>
      </c>
      <c r="R25" t="n">
        <v>61.93</v>
      </c>
      <c r="S25" t="n">
        <v>32.19</v>
      </c>
      <c r="T25" t="n">
        <v>10885.3</v>
      </c>
      <c r="U25" t="n">
        <v>0.52</v>
      </c>
      <c r="V25" t="n">
        <v>0.73</v>
      </c>
      <c r="W25" t="n">
        <v>1.48</v>
      </c>
      <c r="X25" t="n">
        <v>0.66</v>
      </c>
      <c r="Y25" t="n">
        <v>1</v>
      </c>
      <c r="Z25" t="n">
        <v>10</v>
      </c>
      <c r="AA25" t="n">
        <v>216.9680187244784</v>
      </c>
      <c r="AB25" t="n">
        <v>296.8652151721253</v>
      </c>
      <c r="AC25" t="n">
        <v>268.5328156891316</v>
      </c>
      <c r="AD25" t="n">
        <v>216968.0187244784</v>
      </c>
      <c r="AE25" t="n">
        <v>296865.2151721253</v>
      </c>
      <c r="AF25" t="n">
        <v>5.298736299538428e-06</v>
      </c>
      <c r="AG25" t="n">
        <v>4.754050925925926</v>
      </c>
      <c r="AH25" t="n">
        <v>268532.8156891316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6.1161</v>
      </c>
      <c r="E26" t="n">
        <v>16.35</v>
      </c>
      <c r="F26" t="n">
        <v>12.16</v>
      </c>
      <c r="G26" t="n">
        <v>31.73</v>
      </c>
      <c r="H26" t="n">
        <v>0.42</v>
      </c>
      <c r="I26" t="n">
        <v>23</v>
      </c>
      <c r="J26" t="n">
        <v>297.44</v>
      </c>
      <c r="K26" t="n">
        <v>61.2</v>
      </c>
      <c r="L26" t="n">
        <v>7</v>
      </c>
      <c r="M26" t="n">
        <v>21</v>
      </c>
      <c r="N26" t="n">
        <v>84.23999999999999</v>
      </c>
      <c r="O26" t="n">
        <v>36918.48</v>
      </c>
      <c r="P26" t="n">
        <v>211.29</v>
      </c>
      <c r="Q26" t="n">
        <v>460.71</v>
      </c>
      <c r="R26" t="n">
        <v>60.91</v>
      </c>
      <c r="S26" t="n">
        <v>32.19</v>
      </c>
      <c r="T26" t="n">
        <v>10384</v>
      </c>
      <c r="U26" t="n">
        <v>0.53</v>
      </c>
      <c r="V26" t="n">
        <v>0.73</v>
      </c>
      <c r="W26" t="n">
        <v>1.48</v>
      </c>
      <c r="X26" t="n">
        <v>0.63</v>
      </c>
      <c r="Y26" t="n">
        <v>1</v>
      </c>
      <c r="Z26" t="n">
        <v>10</v>
      </c>
      <c r="AA26" t="n">
        <v>215.9287987373792</v>
      </c>
      <c r="AB26" t="n">
        <v>295.4433085386267</v>
      </c>
      <c r="AC26" t="n">
        <v>267.2466138290751</v>
      </c>
      <c r="AD26" t="n">
        <v>215928.7987373792</v>
      </c>
      <c r="AE26" t="n">
        <v>295443.3085386267</v>
      </c>
      <c r="AF26" t="n">
        <v>5.326080346049432e-06</v>
      </c>
      <c r="AG26" t="n">
        <v>4.730902777777779</v>
      </c>
      <c r="AH26" t="n">
        <v>267246.6138290751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6.1431</v>
      </c>
      <c r="E27" t="n">
        <v>16.28</v>
      </c>
      <c r="F27" t="n">
        <v>12.14</v>
      </c>
      <c r="G27" t="n">
        <v>33.12</v>
      </c>
      <c r="H27" t="n">
        <v>0.43</v>
      </c>
      <c r="I27" t="n">
        <v>22</v>
      </c>
      <c r="J27" t="n">
        <v>297.96</v>
      </c>
      <c r="K27" t="n">
        <v>61.2</v>
      </c>
      <c r="L27" t="n">
        <v>7.25</v>
      </c>
      <c r="M27" t="n">
        <v>20</v>
      </c>
      <c r="N27" t="n">
        <v>84.51000000000001</v>
      </c>
      <c r="O27" t="n">
        <v>36982.83</v>
      </c>
      <c r="P27" t="n">
        <v>210.92</v>
      </c>
      <c r="Q27" t="n">
        <v>460.69</v>
      </c>
      <c r="R27" t="n">
        <v>60.25</v>
      </c>
      <c r="S27" t="n">
        <v>32.19</v>
      </c>
      <c r="T27" t="n">
        <v>10059.65</v>
      </c>
      <c r="U27" t="n">
        <v>0.53</v>
      </c>
      <c r="V27" t="n">
        <v>0.74</v>
      </c>
      <c r="W27" t="n">
        <v>1.49</v>
      </c>
      <c r="X27" t="n">
        <v>0.61</v>
      </c>
      <c r="Y27" t="n">
        <v>1</v>
      </c>
      <c r="Z27" t="n">
        <v>10</v>
      </c>
      <c r="AA27" t="n">
        <v>215.2559227054641</v>
      </c>
      <c r="AB27" t="n">
        <v>294.5226498665654</v>
      </c>
      <c r="AC27" t="n">
        <v>266.4138215285225</v>
      </c>
      <c r="AD27" t="n">
        <v>215255.9227054641</v>
      </c>
      <c r="AE27" t="n">
        <v>294522.6498665654</v>
      </c>
      <c r="AF27" t="n">
        <v>5.349592742730868e-06</v>
      </c>
      <c r="AG27" t="n">
        <v>4.710648148148149</v>
      </c>
      <c r="AH27" t="n">
        <v>266413.8215285225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6.145</v>
      </c>
      <c r="E28" t="n">
        <v>16.27</v>
      </c>
      <c r="F28" t="n">
        <v>12.14</v>
      </c>
      <c r="G28" t="n">
        <v>33.11</v>
      </c>
      <c r="H28" t="n">
        <v>0.45</v>
      </c>
      <c r="I28" t="n">
        <v>22</v>
      </c>
      <c r="J28" t="n">
        <v>298.48</v>
      </c>
      <c r="K28" t="n">
        <v>61.2</v>
      </c>
      <c r="L28" t="n">
        <v>7.5</v>
      </c>
      <c r="M28" t="n">
        <v>20</v>
      </c>
      <c r="N28" t="n">
        <v>84.79000000000001</v>
      </c>
      <c r="O28" t="n">
        <v>37047.29</v>
      </c>
      <c r="P28" t="n">
        <v>210.63</v>
      </c>
      <c r="Q28" t="n">
        <v>460.7</v>
      </c>
      <c r="R28" t="n">
        <v>60.16</v>
      </c>
      <c r="S28" t="n">
        <v>32.19</v>
      </c>
      <c r="T28" t="n">
        <v>10014.11</v>
      </c>
      <c r="U28" t="n">
        <v>0.53</v>
      </c>
      <c r="V28" t="n">
        <v>0.74</v>
      </c>
      <c r="W28" t="n">
        <v>1.48</v>
      </c>
      <c r="X28" t="n">
        <v>0.6</v>
      </c>
      <c r="Y28" t="n">
        <v>1</v>
      </c>
      <c r="Z28" t="n">
        <v>10</v>
      </c>
      <c r="AA28" t="n">
        <v>215.1079545108668</v>
      </c>
      <c r="AB28" t="n">
        <v>294.3201932548214</v>
      </c>
      <c r="AC28" t="n">
        <v>266.2306870916537</v>
      </c>
      <c r="AD28" t="n">
        <v>215107.9545108668</v>
      </c>
      <c r="AE28" t="n">
        <v>294320.1932548214</v>
      </c>
      <c r="AF28" t="n">
        <v>5.351247318793636e-06</v>
      </c>
      <c r="AG28" t="n">
        <v>4.70775462962963</v>
      </c>
      <c r="AH28" t="n">
        <v>266230.6870916537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6.1806</v>
      </c>
      <c r="E29" t="n">
        <v>16.18</v>
      </c>
      <c r="F29" t="n">
        <v>12.1</v>
      </c>
      <c r="G29" t="n">
        <v>34.57</v>
      </c>
      <c r="H29" t="n">
        <v>0.46</v>
      </c>
      <c r="I29" t="n">
        <v>21</v>
      </c>
      <c r="J29" t="n">
        <v>299.01</v>
      </c>
      <c r="K29" t="n">
        <v>61.2</v>
      </c>
      <c r="L29" t="n">
        <v>7.75</v>
      </c>
      <c r="M29" t="n">
        <v>19</v>
      </c>
      <c r="N29" t="n">
        <v>85.06</v>
      </c>
      <c r="O29" t="n">
        <v>37111.87</v>
      </c>
      <c r="P29" t="n">
        <v>209.71</v>
      </c>
      <c r="Q29" t="n">
        <v>460.69</v>
      </c>
      <c r="R29" t="n">
        <v>58.9</v>
      </c>
      <c r="S29" t="n">
        <v>32.19</v>
      </c>
      <c r="T29" t="n">
        <v>9388.200000000001</v>
      </c>
      <c r="U29" t="n">
        <v>0.55</v>
      </c>
      <c r="V29" t="n">
        <v>0.74</v>
      </c>
      <c r="W29" t="n">
        <v>1.48</v>
      </c>
      <c r="X29" t="n">
        <v>0.5600000000000001</v>
      </c>
      <c r="Y29" t="n">
        <v>1</v>
      </c>
      <c r="Z29" t="n">
        <v>10</v>
      </c>
      <c r="AA29" t="n">
        <v>214.0323442946241</v>
      </c>
      <c r="AB29" t="n">
        <v>292.8484959043853</v>
      </c>
      <c r="AC29" t="n">
        <v>264.8994464708025</v>
      </c>
      <c r="AD29" t="n">
        <v>214032.3442946241</v>
      </c>
      <c r="AE29" t="n">
        <v>292848.4959043853</v>
      </c>
      <c r="AF29" t="n">
        <v>5.382248849232864e-06</v>
      </c>
      <c r="AG29" t="n">
        <v>4.681712962962963</v>
      </c>
      <c r="AH29" t="n">
        <v>264899.4464708025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6.2139</v>
      </c>
      <c r="E30" t="n">
        <v>16.09</v>
      </c>
      <c r="F30" t="n">
        <v>12.07</v>
      </c>
      <c r="G30" t="n">
        <v>36.2</v>
      </c>
      <c r="H30" t="n">
        <v>0.48</v>
      </c>
      <c r="I30" t="n">
        <v>20</v>
      </c>
      <c r="J30" t="n">
        <v>299.53</v>
      </c>
      <c r="K30" t="n">
        <v>61.2</v>
      </c>
      <c r="L30" t="n">
        <v>8</v>
      </c>
      <c r="M30" t="n">
        <v>18</v>
      </c>
      <c r="N30" t="n">
        <v>85.33</v>
      </c>
      <c r="O30" t="n">
        <v>37176.68</v>
      </c>
      <c r="P30" t="n">
        <v>209.22</v>
      </c>
      <c r="Q30" t="n">
        <v>460.71</v>
      </c>
      <c r="R30" t="n">
        <v>57.82</v>
      </c>
      <c r="S30" t="n">
        <v>32.19</v>
      </c>
      <c r="T30" t="n">
        <v>8854.73</v>
      </c>
      <c r="U30" t="n">
        <v>0.5600000000000001</v>
      </c>
      <c r="V30" t="n">
        <v>0.74</v>
      </c>
      <c r="W30" t="n">
        <v>1.48</v>
      </c>
      <c r="X30" t="n">
        <v>0.53</v>
      </c>
      <c r="Y30" t="n">
        <v>1</v>
      </c>
      <c r="Z30" t="n">
        <v>10</v>
      </c>
      <c r="AA30" t="n">
        <v>213.1975317974492</v>
      </c>
      <c r="AB30" t="n">
        <v>291.7062686164231</v>
      </c>
      <c r="AC30" t="n">
        <v>263.866231752077</v>
      </c>
      <c r="AD30" t="n">
        <v>213197.5317974492</v>
      </c>
      <c r="AE30" t="n">
        <v>291706.2686164231</v>
      </c>
      <c r="AF30" t="n">
        <v>5.411247471806635e-06</v>
      </c>
      <c r="AG30" t="n">
        <v>4.655671296296297</v>
      </c>
      <c r="AH30" t="n">
        <v>263866.231752077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6.207</v>
      </c>
      <c r="E31" t="n">
        <v>16.11</v>
      </c>
      <c r="F31" t="n">
        <v>12.08</v>
      </c>
      <c r="G31" t="n">
        <v>36.25</v>
      </c>
      <c r="H31" t="n">
        <v>0.49</v>
      </c>
      <c r="I31" t="n">
        <v>20</v>
      </c>
      <c r="J31" t="n">
        <v>300.06</v>
      </c>
      <c r="K31" t="n">
        <v>61.2</v>
      </c>
      <c r="L31" t="n">
        <v>8.25</v>
      </c>
      <c r="M31" t="n">
        <v>18</v>
      </c>
      <c r="N31" t="n">
        <v>85.61</v>
      </c>
      <c r="O31" t="n">
        <v>37241.49</v>
      </c>
      <c r="P31" t="n">
        <v>208.96</v>
      </c>
      <c r="Q31" t="n">
        <v>460.72</v>
      </c>
      <c r="R31" t="n">
        <v>58.41</v>
      </c>
      <c r="S31" t="n">
        <v>32.19</v>
      </c>
      <c r="T31" t="n">
        <v>9146.700000000001</v>
      </c>
      <c r="U31" t="n">
        <v>0.55</v>
      </c>
      <c r="V31" t="n">
        <v>0.74</v>
      </c>
      <c r="W31" t="n">
        <v>1.48</v>
      </c>
      <c r="X31" t="n">
        <v>0.55</v>
      </c>
      <c r="Y31" t="n">
        <v>1</v>
      </c>
      <c r="Z31" t="n">
        <v>10</v>
      </c>
      <c r="AA31" t="n">
        <v>213.2370289973858</v>
      </c>
      <c r="AB31" t="n">
        <v>291.7603104278697</v>
      </c>
      <c r="AC31" t="n">
        <v>263.9151158888873</v>
      </c>
      <c r="AD31" t="n">
        <v>213237.0289973858</v>
      </c>
      <c r="AE31" t="n">
        <v>291760.3104278697</v>
      </c>
      <c r="AF31" t="n">
        <v>5.405238748210269e-06</v>
      </c>
      <c r="AG31" t="n">
        <v>4.661458333333333</v>
      </c>
      <c r="AH31" t="n">
        <v>263915.1158888873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6.2484</v>
      </c>
      <c r="E32" t="n">
        <v>16</v>
      </c>
      <c r="F32" t="n">
        <v>12.03</v>
      </c>
      <c r="G32" t="n">
        <v>37.99</v>
      </c>
      <c r="H32" t="n">
        <v>0.5</v>
      </c>
      <c r="I32" t="n">
        <v>19</v>
      </c>
      <c r="J32" t="n">
        <v>300.59</v>
      </c>
      <c r="K32" t="n">
        <v>61.2</v>
      </c>
      <c r="L32" t="n">
        <v>8.5</v>
      </c>
      <c r="M32" t="n">
        <v>17</v>
      </c>
      <c r="N32" t="n">
        <v>85.89</v>
      </c>
      <c r="O32" t="n">
        <v>37306.42</v>
      </c>
      <c r="P32" t="n">
        <v>208.07</v>
      </c>
      <c r="Q32" t="n">
        <v>460.71</v>
      </c>
      <c r="R32" t="n">
        <v>56.84</v>
      </c>
      <c r="S32" t="n">
        <v>32.19</v>
      </c>
      <c r="T32" t="n">
        <v>8365.4</v>
      </c>
      <c r="U32" t="n">
        <v>0.57</v>
      </c>
      <c r="V32" t="n">
        <v>0.74</v>
      </c>
      <c r="W32" t="n">
        <v>1.47</v>
      </c>
      <c r="X32" t="n">
        <v>0.5</v>
      </c>
      <c r="Y32" t="n">
        <v>1</v>
      </c>
      <c r="Z32" t="n">
        <v>10</v>
      </c>
      <c r="AA32" t="n">
        <v>212.0743449381145</v>
      </c>
      <c r="AB32" t="n">
        <v>290.169474803975</v>
      </c>
      <c r="AC32" t="n">
        <v>262.4761073841848</v>
      </c>
      <c r="AD32" t="n">
        <v>212074.3449381145</v>
      </c>
      <c r="AE32" t="n">
        <v>290169.474803975</v>
      </c>
      <c r="AF32" t="n">
        <v>5.441291089788472e-06</v>
      </c>
      <c r="AG32" t="n">
        <v>4.62962962962963</v>
      </c>
      <c r="AH32" t="n">
        <v>262476.1073841848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6.2748</v>
      </c>
      <c r="E33" t="n">
        <v>15.94</v>
      </c>
      <c r="F33" t="n">
        <v>12.02</v>
      </c>
      <c r="G33" t="n">
        <v>40.06</v>
      </c>
      <c r="H33" t="n">
        <v>0.52</v>
      </c>
      <c r="I33" t="n">
        <v>18</v>
      </c>
      <c r="J33" t="n">
        <v>301.11</v>
      </c>
      <c r="K33" t="n">
        <v>61.2</v>
      </c>
      <c r="L33" t="n">
        <v>8.75</v>
      </c>
      <c r="M33" t="n">
        <v>16</v>
      </c>
      <c r="N33" t="n">
        <v>86.16</v>
      </c>
      <c r="O33" t="n">
        <v>37371.47</v>
      </c>
      <c r="P33" t="n">
        <v>207.59</v>
      </c>
      <c r="Q33" t="n">
        <v>460.69</v>
      </c>
      <c r="R33" t="n">
        <v>56.09</v>
      </c>
      <c r="S33" t="n">
        <v>32.19</v>
      </c>
      <c r="T33" t="n">
        <v>7997.72</v>
      </c>
      <c r="U33" t="n">
        <v>0.57</v>
      </c>
      <c r="V33" t="n">
        <v>0.74</v>
      </c>
      <c r="W33" t="n">
        <v>1.48</v>
      </c>
      <c r="X33" t="n">
        <v>0.48</v>
      </c>
      <c r="Y33" t="n">
        <v>1</v>
      </c>
      <c r="Z33" t="n">
        <v>10</v>
      </c>
      <c r="AA33" t="n">
        <v>198.5849885540746</v>
      </c>
      <c r="AB33" t="n">
        <v>271.7127422909379</v>
      </c>
      <c r="AC33" t="n">
        <v>245.7808595179993</v>
      </c>
      <c r="AD33" t="n">
        <v>198584.9885540746</v>
      </c>
      <c r="AE33" t="n">
        <v>271712.7422909379</v>
      </c>
      <c r="AF33" t="n">
        <v>5.464280988765877e-06</v>
      </c>
      <c r="AG33" t="n">
        <v>4.612268518518518</v>
      </c>
      <c r="AH33" t="n">
        <v>245780.8595179993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6.2723</v>
      </c>
      <c r="E34" t="n">
        <v>15.94</v>
      </c>
      <c r="F34" t="n">
        <v>12.02</v>
      </c>
      <c r="G34" t="n">
        <v>40.08</v>
      </c>
      <c r="H34" t="n">
        <v>0.53</v>
      </c>
      <c r="I34" t="n">
        <v>18</v>
      </c>
      <c r="J34" t="n">
        <v>301.64</v>
      </c>
      <c r="K34" t="n">
        <v>61.2</v>
      </c>
      <c r="L34" t="n">
        <v>9</v>
      </c>
      <c r="M34" t="n">
        <v>16</v>
      </c>
      <c r="N34" t="n">
        <v>86.44</v>
      </c>
      <c r="O34" t="n">
        <v>37436.63</v>
      </c>
      <c r="P34" t="n">
        <v>207.67</v>
      </c>
      <c r="Q34" t="n">
        <v>460.71</v>
      </c>
      <c r="R34" t="n">
        <v>56.52</v>
      </c>
      <c r="S34" t="n">
        <v>32.19</v>
      </c>
      <c r="T34" t="n">
        <v>8214.190000000001</v>
      </c>
      <c r="U34" t="n">
        <v>0.57</v>
      </c>
      <c r="V34" t="n">
        <v>0.74</v>
      </c>
      <c r="W34" t="n">
        <v>1.47</v>
      </c>
      <c r="X34" t="n">
        <v>0.49</v>
      </c>
      <c r="Y34" t="n">
        <v>1</v>
      </c>
      <c r="Z34" t="n">
        <v>10</v>
      </c>
      <c r="AA34" t="n">
        <v>198.6579124415188</v>
      </c>
      <c r="AB34" t="n">
        <v>271.8125199709137</v>
      </c>
      <c r="AC34" t="n">
        <v>245.8711145562372</v>
      </c>
      <c r="AD34" t="n">
        <v>198657.9124415188</v>
      </c>
      <c r="AE34" t="n">
        <v>271812.5199709138</v>
      </c>
      <c r="AF34" t="n">
        <v>5.462103914999076e-06</v>
      </c>
      <c r="AG34" t="n">
        <v>4.612268518518518</v>
      </c>
      <c r="AH34" t="n">
        <v>245871.1145562372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6.3074</v>
      </c>
      <c r="E35" t="n">
        <v>15.85</v>
      </c>
      <c r="F35" t="n">
        <v>11.99</v>
      </c>
      <c r="G35" t="n">
        <v>42.31</v>
      </c>
      <c r="H35" t="n">
        <v>0.55</v>
      </c>
      <c r="I35" t="n">
        <v>17</v>
      </c>
      <c r="J35" t="n">
        <v>302.17</v>
      </c>
      <c r="K35" t="n">
        <v>61.2</v>
      </c>
      <c r="L35" t="n">
        <v>9.25</v>
      </c>
      <c r="M35" t="n">
        <v>15</v>
      </c>
      <c r="N35" t="n">
        <v>86.72</v>
      </c>
      <c r="O35" t="n">
        <v>37501.91</v>
      </c>
      <c r="P35" t="n">
        <v>206.39</v>
      </c>
      <c r="Q35" t="n">
        <v>460.69</v>
      </c>
      <c r="R35" t="n">
        <v>55.43</v>
      </c>
      <c r="S35" t="n">
        <v>32.19</v>
      </c>
      <c r="T35" t="n">
        <v>7670.48</v>
      </c>
      <c r="U35" t="n">
        <v>0.58</v>
      </c>
      <c r="V35" t="n">
        <v>0.75</v>
      </c>
      <c r="W35" t="n">
        <v>1.47</v>
      </c>
      <c r="X35" t="n">
        <v>0.46</v>
      </c>
      <c r="Y35" t="n">
        <v>1</v>
      </c>
      <c r="Z35" t="n">
        <v>10</v>
      </c>
      <c r="AA35" t="n">
        <v>197.5157943231319</v>
      </c>
      <c r="AB35" t="n">
        <v>270.2498235746424</v>
      </c>
      <c r="AC35" t="n">
        <v>244.4575597107673</v>
      </c>
      <c r="AD35" t="n">
        <v>197515.7943231319</v>
      </c>
      <c r="AE35" t="n">
        <v>270249.8235746424</v>
      </c>
      <c r="AF35" t="n">
        <v>5.492670030684945e-06</v>
      </c>
      <c r="AG35" t="n">
        <v>4.586226851851852</v>
      </c>
      <c r="AH35" t="n">
        <v>244457.5597107673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6.3083</v>
      </c>
      <c r="E36" t="n">
        <v>15.85</v>
      </c>
      <c r="F36" t="n">
        <v>11.99</v>
      </c>
      <c r="G36" t="n">
        <v>42.31</v>
      </c>
      <c r="H36" t="n">
        <v>0.5600000000000001</v>
      </c>
      <c r="I36" t="n">
        <v>17</v>
      </c>
      <c r="J36" t="n">
        <v>302.7</v>
      </c>
      <c r="K36" t="n">
        <v>61.2</v>
      </c>
      <c r="L36" t="n">
        <v>9.5</v>
      </c>
      <c r="M36" t="n">
        <v>15</v>
      </c>
      <c r="N36" t="n">
        <v>87</v>
      </c>
      <c r="O36" t="n">
        <v>37567.32</v>
      </c>
      <c r="P36" t="n">
        <v>206.46</v>
      </c>
      <c r="Q36" t="n">
        <v>460.75</v>
      </c>
      <c r="R36" t="n">
        <v>55.07</v>
      </c>
      <c r="S36" t="n">
        <v>32.19</v>
      </c>
      <c r="T36" t="n">
        <v>7492.98</v>
      </c>
      <c r="U36" t="n">
        <v>0.58</v>
      </c>
      <c r="V36" t="n">
        <v>0.75</v>
      </c>
      <c r="W36" t="n">
        <v>1.48</v>
      </c>
      <c r="X36" t="n">
        <v>0.45</v>
      </c>
      <c r="Y36" t="n">
        <v>1</v>
      </c>
      <c r="Z36" t="n">
        <v>10</v>
      </c>
      <c r="AA36" t="n">
        <v>197.5277247231424</v>
      </c>
      <c r="AB36" t="n">
        <v>270.2661472742688</v>
      </c>
      <c r="AC36" t="n">
        <v>244.4723254994118</v>
      </c>
      <c r="AD36" t="n">
        <v>197527.7247231424</v>
      </c>
      <c r="AE36" t="n">
        <v>270266.1472742688</v>
      </c>
      <c r="AF36" t="n">
        <v>5.493453777240992e-06</v>
      </c>
      <c r="AG36" t="n">
        <v>4.586226851851852</v>
      </c>
      <c r="AH36" t="n">
        <v>244472.3254994118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6.3004</v>
      </c>
      <c r="E37" t="n">
        <v>15.87</v>
      </c>
      <c r="F37" t="n">
        <v>12.01</v>
      </c>
      <c r="G37" t="n">
        <v>42.38</v>
      </c>
      <c r="H37" t="n">
        <v>0.57</v>
      </c>
      <c r="I37" t="n">
        <v>17</v>
      </c>
      <c r="J37" t="n">
        <v>303.23</v>
      </c>
      <c r="K37" t="n">
        <v>61.2</v>
      </c>
      <c r="L37" t="n">
        <v>9.75</v>
      </c>
      <c r="M37" t="n">
        <v>15</v>
      </c>
      <c r="N37" t="n">
        <v>87.28</v>
      </c>
      <c r="O37" t="n">
        <v>37632.84</v>
      </c>
      <c r="P37" t="n">
        <v>206.55</v>
      </c>
      <c r="Q37" t="n">
        <v>460.69</v>
      </c>
      <c r="R37" t="n">
        <v>55.99</v>
      </c>
      <c r="S37" t="n">
        <v>32.19</v>
      </c>
      <c r="T37" t="n">
        <v>7952.74</v>
      </c>
      <c r="U37" t="n">
        <v>0.57</v>
      </c>
      <c r="V37" t="n">
        <v>0.74</v>
      </c>
      <c r="W37" t="n">
        <v>1.47</v>
      </c>
      <c r="X37" t="n">
        <v>0.47</v>
      </c>
      <c r="Y37" t="n">
        <v>1</v>
      </c>
      <c r="Z37" t="n">
        <v>10</v>
      </c>
      <c r="AA37" t="n">
        <v>197.7356485611328</v>
      </c>
      <c r="AB37" t="n">
        <v>270.5506378423596</v>
      </c>
      <c r="AC37" t="n">
        <v>244.7296646869691</v>
      </c>
      <c r="AD37" t="n">
        <v>197735.6485611328</v>
      </c>
      <c r="AE37" t="n">
        <v>270550.6378423596</v>
      </c>
      <c r="AF37" t="n">
        <v>5.486574224137905e-06</v>
      </c>
      <c r="AG37" t="n">
        <v>4.592013888888888</v>
      </c>
      <c r="AH37" t="n">
        <v>244729.6646869691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6.3385</v>
      </c>
      <c r="E38" t="n">
        <v>15.78</v>
      </c>
      <c r="F38" t="n">
        <v>11.97</v>
      </c>
      <c r="G38" t="n">
        <v>44.87</v>
      </c>
      <c r="H38" t="n">
        <v>0.59</v>
      </c>
      <c r="I38" t="n">
        <v>16</v>
      </c>
      <c r="J38" t="n">
        <v>303.76</v>
      </c>
      <c r="K38" t="n">
        <v>61.2</v>
      </c>
      <c r="L38" t="n">
        <v>10</v>
      </c>
      <c r="M38" t="n">
        <v>14</v>
      </c>
      <c r="N38" t="n">
        <v>87.56999999999999</v>
      </c>
      <c r="O38" t="n">
        <v>37698.48</v>
      </c>
      <c r="P38" t="n">
        <v>205.65</v>
      </c>
      <c r="Q38" t="n">
        <v>460.7</v>
      </c>
      <c r="R38" t="n">
        <v>54.57</v>
      </c>
      <c r="S38" t="n">
        <v>32.19</v>
      </c>
      <c r="T38" t="n">
        <v>7246.59</v>
      </c>
      <c r="U38" t="n">
        <v>0.59</v>
      </c>
      <c r="V38" t="n">
        <v>0.75</v>
      </c>
      <c r="W38" t="n">
        <v>1.47</v>
      </c>
      <c r="X38" t="n">
        <v>0.43</v>
      </c>
      <c r="Y38" t="n">
        <v>1</v>
      </c>
      <c r="Z38" t="n">
        <v>10</v>
      </c>
      <c r="AA38" t="n">
        <v>196.678640844107</v>
      </c>
      <c r="AB38" t="n">
        <v>269.1043932520362</v>
      </c>
      <c r="AC38" t="n">
        <v>243.4214476505286</v>
      </c>
      <c r="AD38" t="n">
        <v>196678.640844107</v>
      </c>
      <c r="AE38" t="n">
        <v>269104.3932520362</v>
      </c>
      <c r="AF38" t="n">
        <v>5.519752828343932e-06</v>
      </c>
      <c r="AG38" t="n">
        <v>4.565972222222222</v>
      </c>
      <c r="AH38" t="n">
        <v>243421.4476505287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6.3388</v>
      </c>
      <c r="E39" t="n">
        <v>15.78</v>
      </c>
      <c r="F39" t="n">
        <v>11.96</v>
      </c>
      <c r="G39" t="n">
        <v>44.87</v>
      </c>
      <c r="H39" t="n">
        <v>0.6</v>
      </c>
      <c r="I39" t="n">
        <v>16</v>
      </c>
      <c r="J39" t="n">
        <v>304.3</v>
      </c>
      <c r="K39" t="n">
        <v>61.2</v>
      </c>
      <c r="L39" t="n">
        <v>10.25</v>
      </c>
      <c r="M39" t="n">
        <v>14</v>
      </c>
      <c r="N39" t="n">
        <v>87.84999999999999</v>
      </c>
      <c r="O39" t="n">
        <v>37764.25</v>
      </c>
      <c r="P39" t="n">
        <v>205.53</v>
      </c>
      <c r="Q39" t="n">
        <v>460.7</v>
      </c>
      <c r="R39" t="n">
        <v>54.59</v>
      </c>
      <c r="S39" t="n">
        <v>32.19</v>
      </c>
      <c r="T39" t="n">
        <v>7255.83</v>
      </c>
      <c r="U39" t="n">
        <v>0.59</v>
      </c>
      <c r="V39" t="n">
        <v>0.75</v>
      </c>
      <c r="W39" t="n">
        <v>1.47</v>
      </c>
      <c r="X39" t="n">
        <v>0.43</v>
      </c>
      <c r="Y39" t="n">
        <v>1</v>
      </c>
      <c r="Z39" t="n">
        <v>10</v>
      </c>
      <c r="AA39" t="n">
        <v>196.6069083445595</v>
      </c>
      <c r="AB39" t="n">
        <v>269.0062456815409</v>
      </c>
      <c r="AC39" t="n">
        <v>243.3326671464104</v>
      </c>
      <c r="AD39" t="n">
        <v>196606.9083445595</v>
      </c>
      <c r="AE39" t="n">
        <v>269006.2456815409</v>
      </c>
      <c r="AF39" t="n">
        <v>5.520014077195949e-06</v>
      </c>
      <c r="AG39" t="n">
        <v>4.565972222222222</v>
      </c>
      <c r="AH39" t="n">
        <v>243332.6671464104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6.3713</v>
      </c>
      <c r="E40" t="n">
        <v>15.7</v>
      </c>
      <c r="F40" t="n">
        <v>11.94</v>
      </c>
      <c r="G40" t="n">
        <v>47.75</v>
      </c>
      <c r="H40" t="n">
        <v>0.61</v>
      </c>
      <c r="I40" t="n">
        <v>15</v>
      </c>
      <c r="J40" t="n">
        <v>304.83</v>
      </c>
      <c r="K40" t="n">
        <v>61.2</v>
      </c>
      <c r="L40" t="n">
        <v>10.5</v>
      </c>
      <c r="M40" t="n">
        <v>13</v>
      </c>
      <c r="N40" t="n">
        <v>88.13</v>
      </c>
      <c r="O40" t="n">
        <v>37830.13</v>
      </c>
      <c r="P40" t="n">
        <v>204.77</v>
      </c>
      <c r="Q40" t="n">
        <v>460.72</v>
      </c>
      <c r="R40" t="n">
        <v>53.43</v>
      </c>
      <c r="S40" t="n">
        <v>32.19</v>
      </c>
      <c r="T40" t="n">
        <v>6680.7</v>
      </c>
      <c r="U40" t="n">
        <v>0.6</v>
      </c>
      <c r="V40" t="n">
        <v>0.75</v>
      </c>
      <c r="W40" t="n">
        <v>1.48</v>
      </c>
      <c r="X40" t="n">
        <v>0.4</v>
      </c>
      <c r="Y40" t="n">
        <v>1</v>
      </c>
      <c r="Z40" t="n">
        <v>10</v>
      </c>
      <c r="AA40" t="n">
        <v>195.7481474223797</v>
      </c>
      <c r="AB40" t="n">
        <v>267.8312511019569</v>
      </c>
      <c r="AC40" t="n">
        <v>242.2698124003864</v>
      </c>
      <c r="AD40" t="n">
        <v>195748.1474223797</v>
      </c>
      <c r="AE40" t="n">
        <v>267831.2511019569</v>
      </c>
      <c r="AF40" t="n">
        <v>5.548316036164344e-06</v>
      </c>
      <c r="AG40" t="n">
        <v>4.542824074074074</v>
      </c>
      <c r="AH40" t="n">
        <v>242269.8124003864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6.3743</v>
      </c>
      <c r="E41" t="n">
        <v>15.69</v>
      </c>
      <c r="F41" t="n">
        <v>11.93</v>
      </c>
      <c r="G41" t="n">
        <v>47.72</v>
      </c>
      <c r="H41" t="n">
        <v>0.63</v>
      </c>
      <c r="I41" t="n">
        <v>15</v>
      </c>
      <c r="J41" t="n">
        <v>305.37</v>
      </c>
      <c r="K41" t="n">
        <v>61.2</v>
      </c>
      <c r="L41" t="n">
        <v>10.75</v>
      </c>
      <c r="M41" t="n">
        <v>13</v>
      </c>
      <c r="N41" t="n">
        <v>88.42</v>
      </c>
      <c r="O41" t="n">
        <v>37896.14</v>
      </c>
      <c r="P41" t="n">
        <v>204.57</v>
      </c>
      <c r="Q41" t="n">
        <v>460.69</v>
      </c>
      <c r="R41" t="n">
        <v>53.41</v>
      </c>
      <c r="S41" t="n">
        <v>32.19</v>
      </c>
      <c r="T41" t="n">
        <v>6671.02</v>
      </c>
      <c r="U41" t="n">
        <v>0.6</v>
      </c>
      <c r="V41" t="n">
        <v>0.75</v>
      </c>
      <c r="W41" t="n">
        <v>1.47</v>
      </c>
      <c r="X41" t="n">
        <v>0.4</v>
      </c>
      <c r="Y41" t="n">
        <v>1</v>
      </c>
      <c r="Z41" t="n">
        <v>10</v>
      </c>
      <c r="AA41" t="n">
        <v>195.6029906931091</v>
      </c>
      <c r="AB41" t="n">
        <v>267.632641261106</v>
      </c>
      <c r="AC41" t="n">
        <v>242.0901576039955</v>
      </c>
      <c r="AD41" t="n">
        <v>195602.9906931091</v>
      </c>
      <c r="AE41" t="n">
        <v>267632.641261106</v>
      </c>
      <c r="AF41" t="n">
        <v>5.550928524684504e-06</v>
      </c>
      <c r="AG41" t="n">
        <v>4.539930555555555</v>
      </c>
      <c r="AH41" t="n">
        <v>242090.1576039955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6.3776</v>
      </c>
      <c r="E42" t="n">
        <v>15.68</v>
      </c>
      <c r="F42" t="n">
        <v>11.92</v>
      </c>
      <c r="G42" t="n">
        <v>47.69</v>
      </c>
      <c r="H42" t="n">
        <v>0.64</v>
      </c>
      <c r="I42" t="n">
        <v>15</v>
      </c>
      <c r="J42" t="n">
        <v>305.9</v>
      </c>
      <c r="K42" t="n">
        <v>61.2</v>
      </c>
      <c r="L42" t="n">
        <v>11</v>
      </c>
      <c r="M42" t="n">
        <v>13</v>
      </c>
      <c r="N42" t="n">
        <v>88.7</v>
      </c>
      <c r="O42" t="n">
        <v>37962.28</v>
      </c>
      <c r="P42" t="n">
        <v>204.73</v>
      </c>
      <c r="Q42" t="n">
        <v>460.73</v>
      </c>
      <c r="R42" t="n">
        <v>53.09</v>
      </c>
      <c r="S42" t="n">
        <v>32.19</v>
      </c>
      <c r="T42" t="n">
        <v>6510.11</v>
      </c>
      <c r="U42" t="n">
        <v>0.61</v>
      </c>
      <c r="V42" t="n">
        <v>0.75</v>
      </c>
      <c r="W42" t="n">
        <v>1.47</v>
      </c>
      <c r="X42" t="n">
        <v>0.39</v>
      </c>
      <c r="Y42" t="n">
        <v>1</v>
      </c>
      <c r="Z42" t="n">
        <v>10</v>
      </c>
      <c r="AA42" t="n">
        <v>195.5896787676485</v>
      </c>
      <c r="AB42" t="n">
        <v>267.6144272974101</v>
      </c>
      <c r="AC42" t="n">
        <v>242.0736819554313</v>
      </c>
      <c r="AD42" t="n">
        <v>195589.6787676484</v>
      </c>
      <c r="AE42" t="n">
        <v>267614.4272974101</v>
      </c>
      <c r="AF42" t="n">
        <v>5.553802262056679e-06</v>
      </c>
      <c r="AG42" t="n">
        <v>4.537037037037037</v>
      </c>
      <c r="AH42" t="n">
        <v>242073.6819554313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6.4091</v>
      </c>
      <c r="E43" t="n">
        <v>15.6</v>
      </c>
      <c r="F43" t="n">
        <v>11.9</v>
      </c>
      <c r="G43" t="n">
        <v>51</v>
      </c>
      <c r="H43" t="n">
        <v>0.65</v>
      </c>
      <c r="I43" t="n">
        <v>14</v>
      </c>
      <c r="J43" t="n">
        <v>306.44</v>
      </c>
      <c r="K43" t="n">
        <v>61.2</v>
      </c>
      <c r="L43" t="n">
        <v>11.25</v>
      </c>
      <c r="M43" t="n">
        <v>12</v>
      </c>
      <c r="N43" t="n">
        <v>88.98999999999999</v>
      </c>
      <c r="O43" t="n">
        <v>38028.53</v>
      </c>
      <c r="P43" t="n">
        <v>203.86</v>
      </c>
      <c r="Q43" t="n">
        <v>460.77</v>
      </c>
      <c r="R43" t="n">
        <v>52.47</v>
      </c>
      <c r="S43" t="n">
        <v>32.19</v>
      </c>
      <c r="T43" t="n">
        <v>6208.24</v>
      </c>
      <c r="U43" t="n">
        <v>0.61</v>
      </c>
      <c r="V43" t="n">
        <v>0.75</v>
      </c>
      <c r="W43" t="n">
        <v>1.47</v>
      </c>
      <c r="X43" t="n">
        <v>0.36</v>
      </c>
      <c r="Y43" t="n">
        <v>1</v>
      </c>
      <c r="Z43" t="n">
        <v>10</v>
      </c>
      <c r="AA43" t="n">
        <v>194.7156330101917</v>
      </c>
      <c r="AB43" t="n">
        <v>266.418519331881</v>
      </c>
      <c r="AC43" t="n">
        <v>240.9919097676645</v>
      </c>
      <c r="AD43" t="n">
        <v>194715.6330101917</v>
      </c>
      <c r="AE43" t="n">
        <v>266418.519331881</v>
      </c>
      <c r="AF43" t="n">
        <v>5.581233391518356e-06</v>
      </c>
      <c r="AG43" t="n">
        <v>4.513888888888888</v>
      </c>
      <c r="AH43" t="n">
        <v>240991.9097676645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6.4098</v>
      </c>
      <c r="E44" t="n">
        <v>15.6</v>
      </c>
      <c r="F44" t="n">
        <v>11.9</v>
      </c>
      <c r="G44" t="n">
        <v>50.99</v>
      </c>
      <c r="H44" t="n">
        <v>0.67</v>
      </c>
      <c r="I44" t="n">
        <v>14</v>
      </c>
      <c r="J44" t="n">
        <v>306.98</v>
      </c>
      <c r="K44" t="n">
        <v>61.2</v>
      </c>
      <c r="L44" t="n">
        <v>11.5</v>
      </c>
      <c r="M44" t="n">
        <v>12</v>
      </c>
      <c r="N44" t="n">
        <v>89.28</v>
      </c>
      <c r="O44" t="n">
        <v>38094.91</v>
      </c>
      <c r="P44" t="n">
        <v>204.02</v>
      </c>
      <c r="Q44" t="n">
        <v>460.69</v>
      </c>
      <c r="R44" t="n">
        <v>52.42</v>
      </c>
      <c r="S44" t="n">
        <v>32.19</v>
      </c>
      <c r="T44" t="n">
        <v>6180.99</v>
      </c>
      <c r="U44" t="n">
        <v>0.61</v>
      </c>
      <c r="V44" t="n">
        <v>0.75</v>
      </c>
      <c r="W44" t="n">
        <v>1.47</v>
      </c>
      <c r="X44" t="n">
        <v>0.36</v>
      </c>
      <c r="Y44" t="n">
        <v>1</v>
      </c>
      <c r="Z44" t="n">
        <v>10</v>
      </c>
      <c r="AA44" t="n">
        <v>194.7649009827121</v>
      </c>
      <c r="AB44" t="n">
        <v>266.4859299454329</v>
      </c>
      <c r="AC44" t="n">
        <v>241.0528868068705</v>
      </c>
      <c r="AD44" t="n">
        <v>194764.9009827121</v>
      </c>
      <c r="AE44" t="n">
        <v>266485.9299454329</v>
      </c>
      <c r="AF44" t="n">
        <v>5.58184297217306e-06</v>
      </c>
      <c r="AG44" t="n">
        <v>4.513888888888888</v>
      </c>
      <c r="AH44" t="n">
        <v>241052.8868068705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6.4103</v>
      </c>
      <c r="E45" t="n">
        <v>15.6</v>
      </c>
      <c r="F45" t="n">
        <v>11.9</v>
      </c>
      <c r="G45" t="n">
        <v>50.98</v>
      </c>
      <c r="H45" t="n">
        <v>0.68</v>
      </c>
      <c r="I45" t="n">
        <v>14</v>
      </c>
      <c r="J45" t="n">
        <v>307.52</v>
      </c>
      <c r="K45" t="n">
        <v>61.2</v>
      </c>
      <c r="L45" t="n">
        <v>11.75</v>
      </c>
      <c r="M45" t="n">
        <v>12</v>
      </c>
      <c r="N45" t="n">
        <v>89.56999999999999</v>
      </c>
      <c r="O45" t="n">
        <v>38161.42</v>
      </c>
      <c r="P45" t="n">
        <v>203.6</v>
      </c>
      <c r="Q45" t="n">
        <v>460.69</v>
      </c>
      <c r="R45" t="n">
        <v>52.35</v>
      </c>
      <c r="S45" t="n">
        <v>32.19</v>
      </c>
      <c r="T45" t="n">
        <v>6147.17</v>
      </c>
      <c r="U45" t="n">
        <v>0.61</v>
      </c>
      <c r="V45" t="n">
        <v>0.75</v>
      </c>
      <c r="W45" t="n">
        <v>1.47</v>
      </c>
      <c r="X45" t="n">
        <v>0.36</v>
      </c>
      <c r="Y45" t="n">
        <v>1</v>
      </c>
      <c r="Z45" t="n">
        <v>10</v>
      </c>
      <c r="AA45" t="n">
        <v>194.5984962980861</v>
      </c>
      <c r="AB45" t="n">
        <v>266.2582477146712</v>
      </c>
      <c r="AC45" t="n">
        <v>240.8469342486586</v>
      </c>
      <c r="AD45" t="n">
        <v>194598.4962980861</v>
      </c>
      <c r="AE45" t="n">
        <v>266258.2477146712</v>
      </c>
      <c r="AF45" t="n">
        <v>5.582278386926419e-06</v>
      </c>
      <c r="AG45" t="n">
        <v>4.513888888888888</v>
      </c>
      <c r="AH45" t="n">
        <v>240846.9342486586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6.405</v>
      </c>
      <c r="E46" t="n">
        <v>15.61</v>
      </c>
      <c r="F46" t="n">
        <v>11.91</v>
      </c>
      <c r="G46" t="n">
        <v>51.04</v>
      </c>
      <c r="H46" t="n">
        <v>0.6899999999999999</v>
      </c>
      <c r="I46" t="n">
        <v>14</v>
      </c>
      <c r="J46" t="n">
        <v>308.06</v>
      </c>
      <c r="K46" t="n">
        <v>61.2</v>
      </c>
      <c r="L46" t="n">
        <v>12</v>
      </c>
      <c r="M46" t="n">
        <v>12</v>
      </c>
      <c r="N46" t="n">
        <v>89.86</v>
      </c>
      <c r="O46" t="n">
        <v>38228.06</v>
      </c>
      <c r="P46" t="n">
        <v>203.34</v>
      </c>
      <c r="Q46" t="n">
        <v>460.74</v>
      </c>
      <c r="R46" t="n">
        <v>52.65</v>
      </c>
      <c r="S46" t="n">
        <v>32.19</v>
      </c>
      <c r="T46" t="n">
        <v>6295.08</v>
      </c>
      <c r="U46" t="n">
        <v>0.61</v>
      </c>
      <c r="V46" t="n">
        <v>0.75</v>
      </c>
      <c r="W46" t="n">
        <v>1.47</v>
      </c>
      <c r="X46" t="n">
        <v>0.38</v>
      </c>
      <c r="Y46" t="n">
        <v>1</v>
      </c>
      <c r="Z46" t="n">
        <v>10</v>
      </c>
      <c r="AA46" t="n">
        <v>194.6051898821376</v>
      </c>
      <c r="AB46" t="n">
        <v>266.2674061716705</v>
      </c>
      <c r="AC46" t="n">
        <v>240.8552186353758</v>
      </c>
      <c r="AD46" t="n">
        <v>194605.1898821376</v>
      </c>
      <c r="AE46" t="n">
        <v>266267.4061716705</v>
      </c>
      <c r="AF46" t="n">
        <v>5.577662990540805e-06</v>
      </c>
      <c r="AG46" t="n">
        <v>4.516782407407407</v>
      </c>
      <c r="AH46" t="n">
        <v>240855.2186353758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6.4359</v>
      </c>
      <c r="E47" t="n">
        <v>15.54</v>
      </c>
      <c r="F47" t="n">
        <v>11.89</v>
      </c>
      <c r="G47" t="n">
        <v>54.87</v>
      </c>
      <c r="H47" t="n">
        <v>0.71</v>
      </c>
      <c r="I47" t="n">
        <v>13</v>
      </c>
      <c r="J47" t="n">
        <v>308.6</v>
      </c>
      <c r="K47" t="n">
        <v>61.2</v>
      </c>
      <c r="L47" t="n">
        <v>12.25</v>
      </c>
      <c r="M47" t="n">
        <v>11</v>
      </c>
      <c r="N47" t="n">
        <v>90.15000000000001</v>
      </c>
      <c r="O47" t="n">
        <v>38294.82</v>
      </c>
      <c r="P47" t="n">
        <v>203.18</v>
      </c>
      <c r="Q47" t="n">
        <v>460.69</v>
      </c>
      <c r="R47" t="n">
        <v>52.03</v>
      </c>
      <c r="S47" t="n">
        <v>32.19</v>
      </c>
      <c r="T47" t="n">
        <v>5994.44</v>
      </c>
      <c r="U47" t="n">
        <v>0.62</v>
      </c>
      <c r="V47" t="n">
        <v>0.75</v>
      </c>
      <c r="W47" t="n">
        <v>1.47</v>
      </c>
      <c r="X47" t="n">
        <v>0.35</v>
      </c>
      <c r="Y47" t="n">
        <v>1</v>
      </c>
      <c r="Z47" t="n">
        <v>10</v>
      </c>
      <c r="AA47" t="n">
        <v>193.8453025074213</v>
      </c>
      <c r="AB47" t="n">
        <v>265.2276947417193</v>
      </c>
      <c r="AC47" t="n">
        <v>239.9147358050546</v>
      </c>
      <c r="AD47" t="n">
        <v>193845.3025074214</v>
      </c>
      <c r="AE47" t="n">
        <v>265227.6947417193</v>
      </c>
      <c r="AF47" t="n">
        <v>5.604571622298448e-06</v>
      </c>
      <c r="AG47" t="n">
        <v>4.496527777777778</v>
      </c>
      <c r="AH47" t="n">
        <v>239914.7358050546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6.4417</v>
      </c>
      <c r="E48" t="n">
        <v>15.52</v>
      </c>
      <c r="F48" t="n">
        <v>11.87</v>
      </c>
      <c r="G48" t="n">
        <v>54.8</v>
      </c>
      <c r="H48" t="n">
        <v>0.72</v>
      </c>
      <c r="I48" t="n">
        <v>13</v>
      </c>
      <c r="J48" t="n">
        <v>309.14</v>
      </c>
      <c r="K48" t="n">
        <v>61.2</v>
      </c>
      <c r="L48" t="n">
        <v>12.5</v>
      </c>
      <c r="M48" t="n">
        <v>11</v>
      </c>
      <c r="N48" t="n">
        <v>90.44</v>
      </c>
      <c r="O48" t="n">
        <v>38361.7</v>
      </c>
      <c r="P48" t="n">
        <v>203.02</v>
      </c>
      <c r="Q48" t="n">
        <v>460.7</v>
      </c>
      <c r="R48" t="n">
        <v>51.53</v>
      </c>
      <c r="S48" t="n">
        <v>32.19</v>
      </c>
      <c r="T48" t="n">
        <v>5740.72</v>
      </c>
      <c r="U48" t="n">
        <v>0.62</v>
      </c>
      <c r="V48" t="n">
        <v>0.75</v>
      </c>
      <c r="W48" t="n">
        <v>1.47</v>
      </c>
      <c r="X48" t="n">
        <v>0.34</v>
      </c>
      <c r="Y48" t="n">
        <v>1</v>
      </c>
      <c r="Z48" t="n">
        <v>10</v>
      </c>
      <c r="AA48" t="n">
        <v>193.6528879103953</v>
      </c>
      <c r="AB48" t="n">
        <v>264.9644246013355</v>
      </c>
      <c r="AC48" t="n">
        <v>239.676591797367</v>
      </c>
      <c r="AD48" t="n">
        <v>193652.8879103953</v>
      </c>
      <c r="AE48" t="n">
        <v>264964.4246013354</v>
      </c>
      <c r="AF48" t="n">
        <v>5.609622433437424e-06</v>
      </c>
      <c r="AG48" t="n">
        <v>4.49074074074074</v>
      </c>
      <c r="AH48" t="n">
        <v>239676.591797367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6.445</v>
      </c>
      <c r="E49" t="n">
        <v>15.52</v>
      </c>
      <c r="F49" t="n">
        <v>11.87</v>
      </c>
      <c r="G49" t="n">
        <v>54.77</v>
      </c>
      <c r="H49" t="n">
        <v>0.73</v>
      </c>
      <c r="I49" t="n">
        <v>13</v>
      </c>
      <c r="J49" t="n">
        <v>309.68</v>
      </c>
      <c r="K49" t="n">
        <v>61.2</v>
      </c>
      <c r="L49" t="n">
        <v>12.75</v>
      </c>
      <c r="M49" t="n">
        <v>11</v>
      </c>
      <c r="N49" t="n">
        <v>90.73999999999999</v>
      </c>
      <c r="O49" t="n">
        <v>38428.72</v>
      </c>
      <c r="P49" t="n">
        <v>202.79</v>
      </c>
      <c r="Q49" t="n">
        <v>460.69</v>
      </c>
      <c r="R49" t="n">
        <v>51.35</v>
      </c>
      <c r="S49" t="n">
        <v>32.19</v>
      </c>
      <c r="T49" t="n">
        <v>5651.01</v>
      </c>
      <c r="U49" t="n">
        <v>0.63</v>
      </c>
      <c r="V49" t="n">
        <v>0.75</v>
      </c>
      <c r="W49" t="n">
        <v>1.47</v>
      </c>
      <c r="X49" t="n">
        <v>0.33</v>
      </c>
      <c r="Y49" t="n">
        <v>1</v>
      </c>
      <c r="Z49" t="n">
        <v>10</v>
      </c>
      <c r="AA49" t="n">
        <v>193.5149615296893</v>
      </c>
      <c r="AB49" t="n">
        <v>264.7757076423712</v>
      </c>
      <c r="AC49" t="n">
        <v>239.5058857201004</v>
      </c>
      <c r="AD49" t="n">
        <v>193514.9615296893</v>
      </c>
      <c r="AE49" t="n">
        <v>264775.7076423712</v>
      </c>
      <c r="AF49" t="n">
        <v>5.612496170809599e-06</v>
      </c>
      <c r="AG49" t="n">
        <v>4.49074074074074</v>
      </c>
      <c r="AH49" t="n">
        <v>239505.8857201004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6.4364</v>
      </c>
      <c r="E50" t="n">
        <v>15.54</v>
      </c>
      <c r="F50" t="n">
        <v>11.89</v>
      </c>
      <c r="G50" t="n">
        <v>54.86</v>
      </c>
      <c r="H50" t="n">
        <v>0.75</v>
      </c>
      <c r="I50" t="n">
        <v>13</v>
      </c>
      <c r="J50" t="n">
        <v>310.23</v>
      </c>
      <c r="K50" t="n">
        <v>61.2</v>
      </c>
      <c r="L50" t="n">
        <v>13</v>
      </c>
      <c r="M50" t="n">
        <v>11</v>
      </c>
      <c r="N50" t="n">
        <v>91.03</v>
      </c>
      <c r="O50" t="n">
        <v>38495.87</v>
      </c>
      <c r="P50" t="n">
        <v>202.79</v>
      </c>
      <c r="Q50" t="n">
        <v>460.71</v>
      </c>
      <c r="R50" t="n">
        <v>51.85</v>
      </c>
      <c r="S50" t="n">
        <v>32.19</v>
      </c>
      <c r="T50" t="n">
        <v>5902.94</v>
      </c>
      <c r="U50" t="n">
        <v>0.62</v>
      </c>
      <c r="V50" t="n">
        <v>0.75</v>
      </c>
      <c r="W50" t="n">
        <v>1.47</v>
      </c>
      <c r="X50" t="n">
        <v>0.35</v>
      </c>
      <c r="Y50" t="n">
        <v>1</v>
      </c>
      <c r="Z50" t="n">
        <v>10</v>
      </c>
      <c r="AA50" t="n">
        <v>193.6909040860737</v>
      </c>
      <c r="AB50" t="n">
        <v>265.0164400100541</v>
      </c>
      <c r="AC50" t="n">
        <v>239.7236429284816</v>
      </c>
      <c r="AD50" t="n">
        <v>193690.9040860737</v>
      </c>
      <c r="AE50" t="n">
        <v>265016.440010054</v>
      </c>
      <c r="AF50" t="n">
        <v>5.605007037051808e-06</v>
      </c>
      <c r="AG50" t="n">
        <v>4.496527777777778</v>
      </c>
      <c r="AH50" t="n">
        <v>239723.6429284816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6.4803</v>
      </c>
      <c r="E51" t="n">
        <v>15.43</v>
      </c>
      <c r="F51" t="n">
        <v>11.84</v>
      </c>
      <c r="G51" t="n">
        <v>59.18</v>
      </c>
      <c r="H51" t="n">
        <v>0.76</v>
      </c>
      <c r="I51" t="n">
        <v>12</v>
      </c>
      <c r="J51" t="n">
        <v>310.77</v>
      </c>
      <c r="K51" t="n">
        <v>61.2</v>
      </c>
      <c r="L51" t="n">
        <v>13.25</v>
      </c>
      <c r="M51" t="n">
        <v>10</v>
      </c>
      <c r="N51" t="n">
        <v>91.33</v>
      </c>
      <c r="O51" t="n">
        <v>38563.14</v>
      </c>
      <c r="P51" t="n">
        <v>201.35</v>
      </c>
      <c r="Q51" t="n">
        <v>460.72</v>
      </c>
      <c r="R51" t="n">
        <v>50.4</v>
      </c>
      <c r="S51" t="n">
        <v>32.19</v>
      </c>
      <c r="T51" t="n">
        <v>5184.03</v>
      </c>
      <c r="U51" t="n">
        <v>0.64</v>
      </c>
      <c r="V51" t="n">
        <v>0.75</v>
      </c>
      <c r="W51" t="n">
        <v>1.46</v>
      </c>
      <c r="X51" t="n">
        <v>0.3</v>
      </c>
      <c r="Y51" t="n">
        <v>1</v>
      </c>
      <c r="Z51" t="n">
        <v>10</v>
      </c>
      <c r="AA51" t="n">
        <v>192.367424756141</v>
      </c>
      <c r="AB51" t="n">
        <v>263.2055972030536</v>
      </c>
      <c r="AC51" t="n">
        <v>238.0856244174469</v>
      </c>
      <c r="AD51" t="n">
        <v>192367.424756141</v>
      </c>
      <c r="AE51" t="n">
        <v>263205.5972030537</v>
      </c>
      <c r="AF51" t="n">
        <v>5.64323645239681e-06</v>
      </c>
      <c r="AG51" t="n">
        <v>4.464699074074074</v>
      </c>
      <c r="AH51" t="n">
        <v>238085.6244174469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6.4761</v>
      </c>
      <c r="E52" t="n">
        <v>15.44</v>
      </c>
      <c r="F52" t="n">
        <v>11.85</v>
      </c>
      <c r="G52" t="n">
        <v>59.23</v>
      </c>
      <c r="H52" t="n">
        <v>0.77</v>
      </c>
      <c r="I52" t="n">
        <v>12</v>
      </c>
      <c r="J52" t="n">
        <v>311.32</v>
      </c>
      <c r="K52" t="n">
        <v>61.2</v>
      </c>
      <c r="L52" t="n">
        <v>13.5</v>
      </c>
      <c r="M52" t="n">
        <v>10</v>
      </c>
      <c r="N52" t="n">
        <v>91.62</v>
      </c>
      <c r="O52" t="n">
        <v>38630.55</v>
      </c>
      <c r="P52" t="n">
        <v>201.86</v>
      </c>
      <c r="Q52" t="n">
        <v>460.7</v>
      </c>
      <c r="R52" t="n">
        <v>50.69</v>
      </c>
      <c r="S52" t="n">
        <v>32.19</v>
      </c>
      <c r="T52" t="n">
        <v>5327.8</v>
      </c>
      <c r="U52" t="n">
        <v>0.63</v>
      </c>
      <c r="V52" t="n">
        <v>0.75</v>
      </c>
      <c r="W52" t="n">
        <v>1.47</v>
      </c>
      <c r="X52" t="n">
        <v>0.31</v>
      </c>
      <c r="Y52" t="n">
        <v>1</v>
      </c>
      <c r="Z52" t="n">
        <v>10</v>
      </c>
      <c r="AA52" t="n">
        <v>192.6430293463941</v>
      </c>
      <c r="AB52" t="n">
        <v>263.5826915622542</v>
      </c>
      <c r="AC52" t="n">
        <v>238.4267294202608</v>
      </c>
      <c r="AD52" t="n">
        <v>192643.0293463941</v>
      </c>
      <c r="AE52" t="n">
        <v>263582.6915622542</v>
      </c>
      <c r="AF52" t="n">
        <v>5.639578968468587e-06</v>
      </c>
      <c r="AG52" t="n">
        <v>4.467592592592593</v>
      </c>
      <c r="AH52" t="n">
        <v>238426.7294202608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6.4776</v>
      </c>
      <c r="E53" t="n">
        <v>15.44</v>
      </c>
      <c r="F53" t="n">
        <v>11.84</v>
      </c>
      <c r="G53" t="n">
        <v>59.21</v>
      </c>
      <c r="H53" t="n">
        <v>0.79</v>
      </c>
      <c r="I53" t="n">
        <v>12</v>
      </c>
      <c r="J53" t="n">
        <v>311.87</v>
      </c>
      <c r="K53" t="n">
        <v>61.2</v>
      </c>
      <c r="L53" t="n">
        <v>13.75</v>
      </c>
      <c r="M53" t="n">
        <v>10</v>
      </c>
      <c r="N53" t="n">
        <v>91.92</v>
      </c>
      <c r="O53" t="n">
        <v>38698.21</v>
      </c>
      <c r="P53" t="n">
        <v>201.72</v>
      </c>
      <c r="Q53" t="n">
        <v>460.69</v>
      </c>
      <c r="R53" t="n">
        <v>50.35</v>
      </c>
      <c r="S53" t="n">
        <v>32.19</v>
      </c>
      <c r="T53" t="n">
        <v>5156.79</v>
      </c>
      <c r="U53" t="n">
        <v>0.64</v>
      </c>
      <c r="V53" t="n">
        <v>0.75</v>
      </c>
      <c r="W53" t="n">
        <v>1.47</v>
      </c>
      <c r="X53" t="n">
        <v>0.31</v>
      </c>
      <c r="Y53" t="n">
        <v>1</v>
      </c>
      <c r="Z53" t="n">
        <v>10</v>
      </c>
      <c r="AA53" t="n">
        <v>192.5470583179698</v>
      </c>
      <c r="AB53" t="n">
        <v>263.4513797672212</v>
      </c>
      <c r="AC53" t="n">
        <v>238.3079498386484</v>
      </c>
      <c r="AD53" t="n">
        <v>192547.0583179698</v>
      </c>
      <c r="AE53" t="n">
        <v>263451.3797672212</v>
      </c>
      <c r="AF53" t="n">
        <v>5.640885212728667e-06</v>
      </c>
      <c r="AG53" t="n">
        <v>4.467592592592593</v>
      </c>
      <c r="AH53" t="n">
        <v>238307.9498386484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6.4792</v>
      </c>
      <c r="E54" t="n">
        <v>15.43</v>
      </c>
      <c r="F54" t="n">
        <v>11.84</v>
      </c>
      <c r="G54" t="n">
        <v>59.19</v>
      </c>
      <c r="H54" t="n">
        <v>0.8</v>
      </c>
      <c r="I54" t="n">
        <v>12</v>
      </c>
      <c r="J54" t="n">
        <v>312.42</v>
      </c>
      <c r="K54" t="n">
        <v>61.2</v>
      </c>
      <c r="L54" t="n">
        <v>14</v>
      </c>
      <c r="M54" t="n">
        <v>10</v>
      </c>
      <c r="N54" t="n">
        <v>92.22</v>
      </c>
      <c r="O54" t="n">
        <v>38765.89</v>
      </c>
      <c r="P54" t="n">
        <v>201.02</v>
      </c>
      <c r="Q54" t="n">
        <v>460.69</v>
      </c>
      <c r="R54" t="n">
        <v>50.43</v>
      </c>
      <c r="S54" t="n">
        <v>32.19</v>
      </c>
      <c r="T54" t="n">
        <v>5197.19</v>
      </c>
      <c r="U54" t="n">
        <v>0.64</v>
      </c>
      <c r="V54" t="n">
        <v>0.75</v>
      </c>
      <c r="W54" t="n">
        <v>1.47</v>
      </c>
      <c r="X54" t="n">
        <v>0.3</v>
      </c>
      <c r="Y54" t="n">
        <v>1</v>
      </c>
      <c r="Z54" t="n">
        <v>10</v>
      </c>
      <c r="AA54" t="n">
        <v>192.261132962289</v>
      </c>
      <c r="AB54" t="n">
        <v>263.0601640814425</v>
      </c>
      <c r="AC54" t="n">
        <v>237.9540712288456</v>
      </c>
      <c r="AD54" t="n">
        <v>192261.132962289</v>
      </c>
      <c r="AE54" t="n">
        <v>263060.1640814425</v>
      </c>
      <c r="AF54" t="n">
        <v>5.642278539939419e-06</v>
      </c>
      <c r="AG54" t="n">
        <v>4.464699074074074</v>
      </c>
      <c r="AH54" t="n">
        <v>237954.0712288456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6.474</v>
      </c>
      <c r="E55" t="n">
        <v>15.45</v>
      </c>
      <c r="F55" t="n">
        <v>11.85</v>
      </c>
      <c r="G55" t="n">
        <v>59.25</v>
      </c>
      <c r="H55" t="n">
        <v>0.8100000000000001</v>
      </c>
      <c r="I55" t="n">
        <v>12</v>
      </c>
      <c r="J55" t="n">
        <v>312.97</v>
      </c>
      <c r="K55" t="n">
        <v>61.2</v>
      </c>
      <c r="L55" t="n">
        <v>14.25</v>
      </c>
      <c r="M55" t="n">
        <v>10</v>
      </c>
      <c r="N55" t="n">
        <v>92.52</v>
      </c>
      <c r="O55" t="n">
        <v>38833.69</v>
      </c>
      <c r="P55" t="n">
        <v>200.72</v>
      </c>
      <c r="Q55" t="n">
        <v>460.69</v>
      </c>
      <c r="R55" t="n">
        <v>50.89</v>
      </c>
      <c r="S55" t="n">
        <v>32.19</v>
      </c>
      <c r="T55" t="n">
        <v>5429.66</v>
      </c>
      <c r="U55" t="n">
        <v>0.63</v>
      </c>
      <c r="V55" t="n">
        <v>0.75</v>
      </c>
      <c r="W55" t="n">
        <v>1.46</v>
      </c>
      <c r="X55" t="n">
        <v>0.32</v>
      </c>
      <c r="Y55" t="n">
        <v>1</v>
      </c>
      <c r="Z55" t="n">
        <v>10</v>
      </c>
      <c r="AA55" t="n">
        <v>192.2495020647806</v>
      </c>
      <c r="AB55" t="n">
        <v>263.0442501743526</v>
      </c>
      <c r="AC55" t="n">
        <v>237.939676122713</v>
      </c>
      <c r="AD55" t="n">
        <v>192249.5020647806</v>
      </c>
      <c r="AE55" t="n">
        <v>263044.2501743525</v>
      </c>
      <c r="AF55" t="n">
        <v>5.637750226504475e-06</v>
      </c>
      <c r="AG55" t="n">
        <v>4.470486111111112</v>
      </c>
      <c r="AH55" t="n">
        <v>237939.676122713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6.5121</v>
      </c>
      <c r="E56" t="n">
        <v>15.36</v>
      </c>
      <c r="F56" t="n">
        <v>11.81</v>
      </c>
      <c r="G56" t="n">
        <v>64.44</v>
      </c>
      <c r="H56" t="n">
        <v>0.82</v>
      </c>
      <c r="I56" t="n">
        <v>11</v>
      </c>
      <c r="J56" t="n">
        <v>313.52</v>
      </c>
      <c r="K56" t="n">
        <v>61.2</v>
      </c>
      <c r="L56" t="n">
        <v>14.5</v>
      </c>
      <c r="M56" t="n">
        <v>9</v>
      </c>
      <c r="N56" t="n">
        <v>92.81999999999999</v>
      </c>
      <c r="O56" t="n">
        <v>38901.63</v>
      </c>
      <c r="P56" t="n">
        <v>199.92</v>
      </c>
      <c r="Q56" t="n">
        <v>460.69</v>
      </c>
      <c r="R56" t="n">
        <v>49.57</v>
      </c>
      <c r="S56" t="n">
        <v>32.19</v>
      </c>
      <c r="T56" t="n">
        <v>4771.64</v>
      </c>
      <c r="U56" t="n">
        <v>0.65</v>
      </c>
      <c r="V56" t="n">
        <v>0.76</v>
      </c>
      <c r="W56" t="n">
        <v>1.47</v>
      </c>
      <c r="X56" t="n">
        <v>0.28</v>
      </c>
      <c r="Y56" t="n">
        <v>1</v>
      </c>
      <c r="Z56" t="n">
        <v>10</v>
      </c>
      <c r="AA56" t="n">
        <v>191.2889123977758</v>
      </c>
      <c r="AB56" t="n">
        <v>261.7299290137321</v>
      </c>
      <c r="AC56" t="n">
        <v>236.7507919290004</v>
      </c>
      <c r="AD56" t="n">
        <v>191288.9123977759</v>
      </c>
      <c r="AE56" t="n">
        <v>261729.9290137321</v>
      </c>
      <c r="AF56" t="n">
        <v>5.670928830710503e-06</v>
      </c>
      <c r="AG56" t="n">
        <v>4.444444444444445</v>
      </c>
      <c r="AH56" t="n">
        <v>236750.7919290004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6.5137</v>
      </c>
      <c r="E57" t="n">
        <v>15.35</v>
      </c>
      <c r="F57" t="n">
        <v>11.81</v>
      </c>
      <c r="G57" t="n">
        <v>64.42</v>
      </c>
      <c r="H57" t="n">
        <v>0.84</v>
      </c>
      <c r="I57" t="n">
        <v>11</v>
      </c>
      <c r="J57" t="n">
        <v>314.07</v>
      </c>
      <c r="K57" t="n">
        <v>61.2</v>
      </c>
      <c r="L57" t="n">
        <v>14.75</v>
      </c>
      <c r="M57" t="n">
        <v>9</v>
      </c>
      <c r="N57" t="n">
        <v>93.12</v>
      </c>
      <c r="O57" t="n">
        <v>38969.71</v>
      </c>
      <c r="P57" t="n">
        <v>199.87</v>
      </c>
      <c r="Q57" t="n">
        <v>460.7</v>
      </c>
      <c r="R57" t="n">
        <v>49.43</v>
      </c>
      <c r="S57" t="n">
        <v>32.19</v>
      </c>
      <c r="T57" t="n">
        <v>4702.19</v>
      </c>
      <c r="U57" t="n">
        <v>0.65</v>
      </c>
      <c r="V57" t="n">
        <v>0.76</v>
      </c>
      <c r="W57" t="n">
        <v>1.47</v>
      </c>
      <c r="X57" t="n">
        <v>0.28</v>
      </c>
      <c r="Y57" t="n">
        <v>1</v>
      </c>
      <c r="Z57" t="n">
        <v>10</v>
      </c>
      <c r="AA57" t="n">
        <v>191.2461666208339</v>
      </c>
      <c r="AB57" t="n">
        <v>261.6714423559095</v>
      </c>
      <c r="AC57" t="n">
        <v>236.6978871557139</v>
      </c>
      <c r="AD57" t="n">
        <v>191246.1666208339</v>
      </c>
      <c r="AE57" t="n">
        <v>261671.4423559095</v>
      </c>
      <c r="AF57" t="n">
        <v>5.672322157921255e-06</v>
      </c>
      <c r="AG57" t="n">
        <v>4.441550925925926</v>
      </c>
      <c r="AH57" t="n">
        <v>236697.8871557139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6.5111</v>
      </c>
      <c r="E58" t="n">
        <v>15.36</v>
      </c>
      <c r="F58" t="n">
        <v>11.82</v>
      </c>
      <c r="G58" t="n">
        <v>64.45</v>
      </c>
      <c r="H58" t="n">
        <v>0.85</v>
      </c>
      <c r="I58" t="n">
        <v>11</v>
      </c>
      <c r="J58" t="n">
        <v>314.62</v>
      </c>
      <c r="K58" t="n">
        <v>61.2</v>
      </c>
      <c r="L58" t="n">
        <v>15</v>
      </c>
      <c r="M58" t="n">
        <v>9</v>
      </c>
      <c r="N58" t="n">
        <v>93.43000000000001</v>
      </c>
      <c r="O58" t="n">
        <v>39037.92</v>
      </c>
      <c r="P58" t="n">
        <v>200.42</v>
      </c>
      <c r="Q58" t="n">
        <v>460.69</v>
      </c>
      <c r="R58" t="n">
        <v>49.7</v>
      </c>
      <c r="S58" t="n">
        <v>32.19</v>
      </c>
      <c r="T58" t="n">
        <v>4837.51</v>
      </c>
      <c r="U58" t="n">
        <v>0.65</v>
      </c>
      <c r="V58" t="n">
        <v>0.76</v>
      </c>
      <c r="W58" t="n">
        <v>1.46</v>
      </c>
      <c r="X58" t="n">
        <v>0.28</v>
      </c>
      <c r="Y58" t="n">
        <v>1</v>
      </c>
      <c r="Z58" t="n">
        <v>10</v>
      </c>
      <c r="AA58" t="n">
        <v>191.5102459885942</v>
      </c>
      <c r="AB58" t="n">
        <v>262.0327673972386</v>
      </c>
      <c r="AC58" t="n">
        <v>237.0247278422215</v>
      </c>
      <c r="AD58" t="n">
        <v>191510.2459885943</v>
      </c>
      <c r="AE58" t="n">
        <v>262032.7673972386</v>
      </c>
      <c r="AF58" t="n">
        <v>5.670058001203782e-06</v>
      </c>
      <c r="AG58" t="n">
        <v>4.444444444444445</v>
      </c>
      <c r="AH58" t="n">
        <v>237024.7278422215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6.515</v>
      </c>
      <c r="E59" t="n">
        <v>15.35</v>
      </c>
      <c r="F59" t="n">
        <v>11.81</v>
      </c>
      <c r="G59" t="n">
        <v>64.40000000000001</v>
      </c>
      <c r="H59" t="n">
        <v>0.86</v>
      </c>
      <c r="I59" t="n">
        <v>11</v>
      </c>
      <c r="J59" t="n">
        <v>315.18</v>
      </c>
      <c r="K59" t="n">
        <v>61.2</v>
      </c>
      <c r="L59" t="n">
        <v>15.25</v>
      </c>
      <c r="M59" t="n">
        <v>9</v>
      </c>
      <c r="N59" t="n">
        <v>93.73</v>
      </c>
      <c r="O59" t="n">
        <v>39106.27</v>
      </c>
      <c r="P59" t="n">
        <v>200.16</v>
      </c>
      <c r="Q59" t="n">
        <v>460.7</v>
      </c>
      <c r="R59" t="n">
        <v>49.31</v>
      </c>
      <c r="S59" t="n">
        <v>32.19</v>
      </c>
      <c r="T59" t="n">
        <v>4643.46</v>
      </c>
      <c r="U59" t="n">
        <v>0.65</v>
      </c>
      <c r="V59" t="n">
        <v>0.76</v>
      </c>
      <c r="W59" t="n">
        <v>1.47</v>
      </c>
      <c r="X59" t="n">
        <v>0.27</v>
      </c>
      <c r="Y59" t="n">
        <v>1</v>
      </c>
      <c r="Z59" t="n">
        <v>10</v>
      </c>
      <c r="AA59" t="n">
        <v>191.3341933590407</v>
      </c>
      <c r="AB59" t="n">
        <v>261.7918844225896</v>
      </c>
      <c r="AC59" t="n">
        <v>236.8068344005916</v>
      </c>
      <c r="AD59" t="n">
        <v>191334.1933590407</v>
      </c>
      <c r="AE59" t="n">
        <v>261791.8844225896</v>
      </c>
      <c r="AF59" t="n">
        <v>5.67345423627999e-06</v>
      </c>
      <c r="AG59" t="n">
        <v>4.441550925925926</v>
      </c>
      <c r="AH59" t="n">
        <v>236806.8344005916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6.5125</v>
      </c>
      <c r="E60" t="n">
        <v>15.36</v>
      </c>
      <c r="F60" t="n">
        <v>11.81</v>
      </c>
      <c r="G60" t="n">
        <v>64.43000000000001</v>
      </c>
      <c r="H60" t="n">
        <v>0.87</v>
      </c>
      <c r="I60" t="n">
        <v>11</v>
      </c>
      <c r="J60" t="n">
        <v>315.73</v>
      </c>
      <c r="K60" t="n">
        <v>61.2</v>
      </c>
      <c r="L60" t="n">
        <v>15.5</v>
      </c>
      <c r="M60" t="n">
        <v>9</v>
      </c>
      <c r="N60" t="n">
        <v>94.03</v>
      </c>
      <c r="O60" t="n">
        <v>39174.75</v>
      </c>
      <c r="P60" t="n">
        <v>199.92</v>
      </c>
      <c r="Q60" t="n">
        <v>460.7</v>
      </c>
      <c r="R60" t="n">
        <v>49.54</v>
      </c>
      <c r="S60" t="n">
        <v>32.19</v>
      </c>
      <c r="T60" t="n">
        <v>4755.24</v>
      </c>
      <c r="U60" t="n">
        <v>0.65</v>
      </c>
      <c r="V60" t="n">
        <v>0.76</v>
      </c>
      <c r="W60" t="n">
        <v>1.47</v>
      </c>
      <c r="X60" t="n">
        <v>0.28</v>
      </c>
      <c r="Y60" t="n">
        <v>1</v>
      </c>
      <c r="Z60" t="n">
        <v>10</v>
      </c>
      <c r="AA60" t="n">
        <v>191.2828663035468</v>
      </c>
      <c r="AB60" t="n">
        <v>261.7216564808729</v>
      </c>
      <c r="AC60" t="n">
        <v>236.7433089150668</v>
      </c>
      <c r="AD60" t="n">
        <v>191282.8663035468</v>
      </c>
      <c r="AE60" t="n">
        <v>261721.6564808729</v>
      </c>
      <c r="AF60" t="n">
        <v>5.671277162513191e-06</v>
      </c>
      <c r="AG60" t="n">
        <v>4.444444444444445</v>
      </c>
      <c r="AH60" t="n">
        <v>236743.3089150668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6.5147</v>
      </c>
      <c r="E61" t="n">
        <v>15.35</v>
      </c>
      <c r="F61" t="n">
        <v>11.81</v>
      </c>
      <c r="G61" t="n">
        <v>64.41</v>
      </c>
      <c r="H61" t="n">
        <v>0.89</v>
      </c>
      <c r="I61" t="n">
        <v>11</v>
      </c>
      <c r="J61" t="n">
        <v>316.29</v>
      </c>
      <c r="K61" t="n">
        <v>61.2</v>
      </c>
      <c r="L61" t="n">
        <v>15.75</v>
      </c>
      <c r="M61" t="n">
        <v>9</v>
      </c>
      <c r="N61" t="n">
        <v>94.34</v>
      </c>
      <c r="O61" t="n">
        <v>39243.37</v>
      </c>
      <c r="P61" t="n">
        <v>199.19</v>
      </c>
      <c r="Q61" t="n">
        <v>460.69</v>
      </c>
      <c r="R61" t="n">
        <v>49.45</v>
      </c>
      <c r="S61" t="n">
        <v>32.19</v>
      </c>
      <c r="T61" t="n">
        <v>4713.21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190.9786061748828</v>
      </c>
      <c r="AB61" t="n">
        <v>261.3053543498256</v>
      </c>
      <c r="AC61" t="n">
        <v>236.3667380751228</v>
      </c>
      <c r="AD61" t="n">
        <v>190978.6061748828</v>
      </c>
      <c r="AE61" t="n">
        <v>261305.3543498256</v>
      </c>
      <c r="AF61" t="n">
        <v>5.673192987427975e-06</v>
      </c>
      <c r="AG61" t="n">
        <v>4.441550925925926</v>
      </c>
      <c r="AH61" t="n">
        <v>236366.7380751228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6.5452</v>
      </c>
      <c r="E62" t="n">
        <v>15.28</v>
      </c>
      <c r="F62" t="n">
        <v>11.79</v>
      </c>
      <c r="G62" t="n">
        <v>70.73999999999999</v>
      </c>
      <c r="H62" t="n">
        <v>0.9</v>
      </c>
      <c r="I62" t="n">
        <v>10</v>
      </c>
      <c r="J62" t="n">
        <v>316.85</v>
      </c>
      <c r="K62" t="n">
        <v>61.2</v>
      </c>
      <c r="L62" t="n">
        <v>16</v>
      </c>
      <c r="M62" t="n">
        <v>8</v>
      </c>
      <c r="N62" t="n">
        <v>94.65000000000001</v>
      </c>
      <c r="O62" t="n">
        <v>39312.13</v>
      </c>
      <c r="P62" t="n">
        <v>199.1</v>
      </c>
      <c r="Q62" t="n">
        <v>460.7</v>
      </c>
      <c r="R62" t="n">
        <v>48.76</v>
      </c>
      <c r="S62" t="n">
        <v>32.19</v>
      </c>
      <c r="T62" t="n">
        <v>4372.78</v>
      </c>
      <c r="U62" t="n">
        <v>0.66</v>
      </c>
      <c r="V62" t="n">
        <v>0.76</v>
      </c>
      <c r="W62" t="n">
        <v>1.46</v>
      </c>
      <c r="X62" t="n">
        <v>0.26</v>
      </c>
      <c r="Y62" t="n">
        <v>1</v>
      </c>
      <c r="Z62" t="n">
        <v>10</v>
      </c>
      <c r="AA62" t="n">
        <v>190.4473316179903</v>
      </c>
      <c r="AB62" t="n">
        <v>260.5784410629063</v>
      </c>
      <c r="AC62" t="n">
        <v>235.7092003720776</v>
      </c>
      <c r="AD62" t="n">
        <v>190447.3316179903</v>
      </c>
      <c r="AE62" t="n">
        <v>260578.4410629063</v>
      </c>
      <c r="AF62" t="n">
        <v>5.699753287382931e-06</v>
      </c>
      <c r="AG62" t="n">
        <v>4.421296296296297</v>
      </c>
      <c r="AH62" t="n">
        <v>235709.2003720776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6.5476</v>
      </c>
      <c r="E63" t="n">
        <v>15.27</v>
      </c>
      <c r="F63" t="n">
        <v>11.78</v>
      </c>
      <c r="G63" t="n">
        <v>70.70999999999999</v>
      </c>
      <c r="H63" t="n">
        <v>0.91</v>
      </c>
      <c r="I63" t="n">
        <v>10</v>
      </c>
      <c r="J63" t="n">
        <v>317.41</v>
      </c>
      <c r="K63" t="n">
        <v>61.2</v>
      </c>
      <c r="L63" t="n">
        <v>16.25</v>
      </c>
      <c r="M63" t="n">
        <v>8</v>
      </c>
      <c r="N63" t="n">
        <v>94.95999999999999</v>
      </c>
      <c r="O63" t="n">
        <v>39381.03</v>
      </c>
      <c r="P63" t="n">
        <v>198.54</v>
      </c>
      <c r="Q63" t="n">
        <v>460.69</v>
      </c>
      <c r="R63" t="n">
        <v>48.58</v>
      </c>
      <c r="S63" t="n">
        <v>32.19</v>
      </c>
      <c r="T63" t="n">
        <v>4282.6</v>
      </c>
      <c r="U63" t="n">
        <v>0.66</v>
      </c>
      <c r="V63" t="n">
        <v>0.76</v>
      </c>
      <c r="W63" t="n">
        <v>1.47</v>
      </c>
      <c r="X63" t="n">
        <v>0.25</v>
      </c>
      <c r="Y63" t="n">
        <v>1</v>
      </c>
      <c r="Z63" t="n">
        <v>10</v>
      </c>
      <c r="AA63" t="n">
        <v>190.1843287765278</v>
      </c>
      <c r="AB63" t="n">
        <v>260.2185889723511</v>
      </c>
      <c r="AC63" t="n">
        <v>235.3836920599893</v>
      </c>
      <c r="AD63" t="n">
        <v>190184.3287765278</v>
      </c>
      <c r="AE63" t="n">
        <v>260218.5889723512</v>
      </c>
      <c r="AF63" t="n">
        <v>5.701843278199059e-06</v>
      </c>
      <c r="AG63" t="n">
        <v>4.418402777777778</v>
      </c>
      <c r="AH63" t="n">
        <v>235383.6920599893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6.544</v>
      </c>
      <c r="E64" t="n">
        <v>15.28</v>
      </c>
      <c r="F64" t="n">
        <v>11.79</v>
      </c>
      <c r="G64" t="n">
        <v>70.76000000000001</v>
      </c>
      <c r="H64" t="n">
        <v>0.92</v>
      </c>
      <c r="I64" t="n">
        <v>10</v>
      </c>
      <c r="J64" t="n">
        <v>317.97</v>
      </c>
      <c r="K64" t="n">
        <v>61.2</v>
      </c>
      <c r="L64" t="n">
        <v>16.5</v>
      </c>
      <c r="M64" t="n">
        <v>8</v>
      </c>
      <c r="N64" t="n">
        <v>95.27</v>
      </c>
      <c r="O64" t="n">
        <v>39450.07</v>
      </c>
      <c r="P64" t="n">
        <v>198.65</v>
      </c>
      <c r="Q64" t="n">
        <v>460.71</v>
      </c>
      <c r="R64" t="n">
        <v>49.08</v>
      </c>
      <c r="S64" t="n">
        <v>32.19</v>
      </c>
      <c r="T64" t="n">
        <v>4531.06</v>
      </c>
      <c r="U64" t="n">
        <v>0.66</v>
      </c>
      <c r="V64" t="n">
        <v>0.76</v>
      </c>
      <c r="W64" t="n">
        <v>1.46</v>
      </c>
      <c r="X64" t="n">
        <v>0.26</v>
      </c>
      <c r="Y64" t="n">
        <v>1</v>
      </c>
      <c r="Z64" t="n">
        <v>10</v>
      </c>
      <c r="AA64" t="n">
        <v>190.2989092395785</v>
      </c>
      <c r="AB64" t="n">
        <v>260.3753630168303</v>
      </c>
      <c r="AC64" t="n">
        <v>235.5255038096972</v>
      </c>
      <c r="AD64" t="n">
        <v>190298.9092395785</v>
      </c>
      <c r="AE64" t="n">
        <v>260375.3630168303</v>
      </c>
      <c r="AF64" t="n">
        <v>5.698708291974866e-06</v>
      </c>
      <c r="AG64" t="n">
        <v>4.421296296296297</v>
      </c>
      <c r="AH64" t="n">
        <v>235525.5038096972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6.5446</v>
      </c>
      <c r="E65" t="n">
        <v>15.28</v>
      </c>
      <c r="F65" t="n">
        <v>11.79</v>
      </c>
      <c r="G65" t="n">
        <v>70.75</v>
      </c>
      <c r="H65" t="n">
        <v>0.9399999999999999</v>
      </c>
      <c r="I65" t="n">
        <v>10</v>
      </c>
      <c r="J65" t="n">
        <v>318.53</v>
      </c>
      <c r="K65" t="n">
        <v>61.2</v>
      </c>
      <c r="L65" t="n">
        <v>16.75</v>
      </c>
      <c r="M65" t="n">
        <v>8</v>
      </c>
      <c r="N65" t="n">
        <v>95.58</v>
      </c>
      <c r="O65" t="n">
        <v>39519.26</v>
      </c>
      <c r="P65" t="n">
        <v>198.79</v>
      </c>
      <c r="Q65" t="n">
        <v>460.7</v>
      </c>
      <c r="R65" t="n">
        <v>48.91</v>
      </c>
      <c r="S65" t="n">
        <v>32.19</v>
      </c>
      <c r="T65" t="n">
        <v>4449.58</v>
      </c>
      <c r="U65" t="n">
        <v>0.66</v>
      </c>
      <c r="V65" t="n">
        <v>0.76</v>
      </c>
      <c r="W65" t="n">
        <v>1.46</v>
      </c>
      <c r="X65" t="n">
        <v>0.26</v>
      </c>
      <c r="Y65" t="n">
        <v>1</v>
      </c>
      <c r="Z65" t="n">
        <v>10</v>
      </c>
      <c r="AA65" t="n">
        <v>190.3417142962927</v>
      </c>
      <c r="AB65" t="n">
        <v>260.4339307838525</v>
      </c>
      <c r="AC65" t="n">
        <v>235.5784819512352</v>
      </c>
      <c r="AD65" t="n">
        <v>190341.7142962927</v>
      </c>
      <c r="AE65" t="n">
        <v>260433.9307838525</v>
      </c>
      <c r="AF65" t="n">
        <v>5.699230789678899e-06</v>
      </c>
      <c r="AG65" t="n">
        <v>4.421296296296297</v>
      </c>
      <c r="AH65" t="n">
        <v>235578.4819512352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6.544</v>
      </c>
      <c r="E66" t="n">
        <v>15.28</v>
      </c>
      <c r="F66" t="n">
        <v>11.79</v>
      </c>
      <c r="G66" t="n">
        <v>70.76000000000001</v>
      </c>
      <c r="H66" t="n">
        <v>0.95</v>
      </c>
      <c r="I66" t="n">
        <v>10</v>
      </c>
      <c r="J66" t="n">
        <v>319.09</v>
      </c>
      <c r="K66" t="n">
        <v>61.2</v>
      </c>
      <c r="L66" t="n">
        <v>17</v>
      </c>
      <c r="M66" t="n">
        <v>8</v>
      </c>
      <c r="N66" t="n">
        <v>95.89</v>
      </c>
      <c r="O66" t="n">
        <v>39588.58</v>
      </c>
      <c r="P66" t="n">
        <v>198.4</v>
      </c>
      <c r="Q66" t="n">
        <v>460.7</v>
      </c>
      <c r="R66" t="n">
        <v>48.86</v>
      </c>
      <c r="S66" t="n">
        <v>32.19</v>
      </c>
      <c r="T66" t="n">
        <v>4423.64</v>
      </c>
      <c r="U66" t="n">
        <v>0.66</v>
      </c>
      <c r="V66" t="n">
        <v>0.76</v>
      </c>
      <c r="W66" t="n">
        <v>1.47</v>
      </c>
      <c r="X66" t="n">
        <v>0.26</v>
      </c>
      <c r="Y66" t="n">
        <v>1</v>
      </c>
      <c r="Z66" t="n">
        <v>10</v>
      </c>
      <c r="AA66" t="n">
        <v>190.2065097800743</v>
      </c>
      <c r="AB66" t="n">
        <v>260.2489379999602</v>
      </c>
      <c r="AC66" t="n">
        <v>235.4111446189985</v>
      </c>
      <c r="AD66" t="n">
        <v>190206.5097800743</v>
      </c>
      <c r="AE66" t="n">
        <v>260248.9379999602</v>
      </c>
      <c r="AF66" t="n">
        <v>5.698708291974866e-06</v>
      </c>
      <c r="AG66" t="n">
        <v>4.421296296296297</v>
      </c>
      <c r="AH66" t="n">
        <v>235411.1446189985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6.5433</v>
      </c>
      <c r="E67" t="n">
        <v>15.28</v>
      </c>
      <c r="F67" t="n">
        <v>11.79</v>
      </c>
      <c r="G67" t="n">
        <v>70.77</v>
      </c>
      <c r="H67" t="n">
        <v>0.96</v>
      </c>
      <c r="I67" t="n">
        <v>10</v>
      </c>
      <c r="J67" t="n">
        <v>319.65</v>
      </c>
      <c r="K67" t="n">
        <v>61.2</v>
      </c>
      <c r="L67" t="n">
        <v>17.25</v>
      </c>
      <c r="M67" t="n">
        <v>8</v>
      </c>
      <c r="N67" t="n">
        <v>96.2</v>
      </c>
      <c r="O67" t="n">
        <v>39658.05</v>
      </c>
      <c r="P67" t="n">
        <v>198.04</v>
      </c>
      <c r="Q67" t="n">
        <v>460.69</v>
      </c>
      <c r="R67" t="n">
        <v>48.97</v>
      </c>
      <c r="S67" t="n">
        <v>32.19</v>
      </c>
      <c r="T67" t="n">
        <v>4475.18</v>
      </c>
      <c r="U67" t="n">
        <v>0.66</v>
      </c>
      <c r="V67" t="n">
        <v>0.76</v>
      </c>
      <c r="W67" t="n">
        <v>1.46</v>
      </c>
      <c r="X67" t="n">
        <v>0.26</v>
      </c>
      <c r="Y67" t="n">
        <v>1</v>
      </c>
      <c r="Z67" t="n">
        <v>10</v>
      </c>
      <c r="AA67" t="n">
        <v>190.0838553897241</v>
      </c>
      <c r="AB67" t="n">
        <v>260.0811168519533</v>
      </c>
      <c r="AC67" t="n">
        <v>235.2593400858189</v>
      </c>
      <c r="AD67" t="n">
        <v>190083.8553897241</v>
      </c>
      <c r="AE67" t="n">
        <v>260081.1168519533</v>
      </c>
      <c r="AF67" t="n">
        <v>5.698098711320163e-06</v>
      </c>
      <c r="AG67" t="n">
        <v>4.421296296296297</v>
      </c>
      <c r="AH67" t="n">
        <v>235259.3400858189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6.5413</v>
      </c>
      <c r="E68" t="n">
        <v>15.29</v>
      </c>
      <c r="F68" t="n">
        <v>11.8</v>
      </c>
      <c r="G68" t="n">
        <v>70.8</v>
      </c>
      <c r="H68" t="n">
        <v>0.97</v>
      </c>
      <c r="I68" t="n">
        <v>10</v>
      </c>
      <c r="J68" t="n">
        <v>320.22</v>
      </c>
      <c r="K68" t="n">
        <v>61.2</v>
      </c>
      <c r="L68" t="n">
        <v>17.5</v>
      </c>
      <c r="M68" t="n">
        <v>8</v>
      </c>
      <c r="N68" t="n">
        <v>96.52</v>
      </c>
      <c r="O68" t="n">
        <v>39727.66</v>
      </c>
      <c r="P68" t="n">
        <v>197.49</v>
      </c>
      <c r="Q68" t="n">
        <v>460.71</v>
      </c>
      <c r="R68" t="n">
        <v>49.05</v>
      </c>
      <c r="S68" t="n">
        <v>32.19</v>
      </c>
      <c r="T68" t="n">
        <v>4517.54</v>
      </c>
      <c r="U68" t="n">
        <v>0.66</v>
      </c>
      <c r="V68" t="n">
        <v>0.76</v>
      </c>
      <c r="W68" t="n">
        <v>1.47</v>
      </c>
      <c r="X68" t="n">
        <v>0.27</v>
      </c>
      <c r="Y68" t="n">
        <v>1</v>
      </c>
      <c r="Z68" t="n">
        <v>10</v>
      </c>
      <c r="AA68" t="n">
        <v>189.9306094502699</v>
      </c>
      <c r="AB68" t="n">
        <v>259.8714389968586</v>
      </c>
      <c r="AC68" t="n">
        <v>235.0696735909296</v>
      </c>
      <c r="AD68" t="n">
        <v>189930.6094502699</v>
      </c>
      <c r="AE68" t="n">
        <v>259871.4389968585</v>
      </c>
      <c r="AF68" t="n">
        <v>5.696357052306723e-06</v>
      </c>
      <c r="AG68" t="n">
        <v>4.424189814814815</v>
      </c>
      <c r="AH68" t="n">
        <v>235069.6735909296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6.5842</v>
      </c>
      <c r="E69" t="n">
        <v>15.19</v>
      </c>
      <c r="F69" t="n">
        <v>11.75</v>
      </c>
      <c r="G69" t="n">
        <v>78.36</v>
      </c>
      <c r="H69" t="n">
        <v>0.99</v>
      </c>
      <c r="I69" t="n">
        <v>9</v>
      </c>
      <c r="J69" t="n">
        <v>320.78</v>
      </c>
      <c r="K69" t="n">
        <v>61.2</v>
      </c>
      <c r="L69" t="n">
        <v>17.75</v>
      </c>
      <c r="M69" t="n">
        <v>7</v>
      </c>
      <c r="N69" t="n">
        <v>96.83</v>
      </c>
      <c r="O69" t="n">
        <v>39797.41</v>
      </c>
      <c r="P69" t="n">
        <v>196.5</v>
      </c>
      <c r="Q69" t="n">
        <v>460.69</v>
      </c>
      <c r="R69" t="n">
        <v>47.64</v>
      </c>
      <c r="S69" t="n">
        <v>32.19</v>
      </c>
      <c r="T69" t="n">
        <v>3816.9</v>
      </c>
      <c r="U69" t="n">
        <v>0.68</v>
      </c>
      <c r="V69" t="n">
        <v>0.76</v>
      </c>
      <c r="W69" t="n">
        <v>1.46</v>
      </c>
      <c r="X69" t="n">
        <v>0.22</v>
      </c>
      <c r="Y69" t="n">
        <v>1</v>
      </c>
      <c r="Z69" t="n">
        <v>10</v>
      </c>
      <c r="AA69" t="n">
        <v>188.8331344669553</v>
      </c>
      <c r="AB69" t="n">
        <v>258.3698253075091</v>
      </c>
      <c r="AC69" t="n">
        <v>233.7113718045631</v>
      </c>
      <c r="AD69" t="n">
        <v>188833.1344669553</v>
      </c>
      <c r="AE69" t="n">
        <v>258369.825307509</v>
      </c>
      <c r="AF69" t="n">
        <v>5.733715638145005e-06</v>
      </c>
      <c r="AG69" t="n">
        <v>4.39525462962963</v>
      </c>
      <c r="AH69" t="n">
        <v>233711.3718045631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6.5815</v>
      </c>
      <c r="E70" t="n">
        <v>15.19</v>
      </c>
      <c r="F70" t="n">
        <v>11.76</v>
      </c>
      <c r="G70" t="n">
        <v>78.40000000000001</v>
      </c>
      <c r="H70" t="n">
        <v>1</v>
      </c>
      <c r="I70" t="n">
        <v>9</v>
      </c>
      <c r="J70" t="n">
        <v>321.35</v>
      </c>
      <c r="K70" t="n">
        <v>61.2</v>
      </c>
      <c r="L70" t="n">
        <v>18</v>
      </c>
      <c r="M70" t="n">
        <v>7</v>
      </c>
      <c r="N70" t="n">
        <v>97.15000000000001</v>
      </c>
      <c r="O70" t="n">
        <v>39867.32</v>
      </c>
      <c r="P70" t="n">
        <v>196.83</v>
      </c>
      <c r="Q70" t="n">
        <v>460.71</v>
      </c>
      <c r="R70" t="n">
        <v>47.97</v>
      </c>
      <c r="S70" t="n">
        <v>32.19</v>
      </c>
      <c r="T70" t="n">
        <v>3983.53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189.0140459448497</v>
      </c>
      <c r="AB70" t="n">
        <v>258.6173563728152</v>
      </c>
      <c r="AC70" t="n">
        <v>233.9352788524085</v>
      </c>
      <c r="AD70" t="n">
        <v>189014.0459448497</v>
      </c>
      <c r="AE70" t="n">
        <v>258617.3563728152</v>
      </c>
      <c r="AF70" t="n">
        <v>5.731364398476862e-06</v>
      </c>
      <c r="AG70" t="n">
        <v>4.39525462962963</v>
      </c>
      <c r="AH70" t="n">
        <v>233935.2788524085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6.5882</v>
      </c>
      <c r="E71" t="n">
        <v>15.18</v>
      </c>
      <c r="F71" t="n">
        <v>11.74</v>
      </c>
      <c r="G71" t="n">
        <v>78.3</v>
      </c>
      <c r="H71" t="n">
        <v>1.01</v>
      </c>
      <c r="I71" t="n">
        <v>9</v>
      </c>
      <c r="J71" t="n">
        <v>321.92</v>
      </c>
      <c r="K71" t="n">
        <v>61.2</v>
      </c>
      <c r="L71" t="n">
        <v>18.25</v>
      </c>
      <c r="M71" t="n">
        <v>7</v>
      </c>
      <c r="N71" t="n">
        <v>97.47</v>
      </c>
      <c r="O71" t="n">
        <v>39937.36</v>
      </c>
      <c r="P71" t="n">
        <v>196.78</v>
      </c>
      <c r="Q71" t="n">
        <v>460.73</v>
      </c>
      <c r="R71" t="n">
        <v>47.4</v>
      </c>
      <c r="S71" t="n">
        <v>32.19</v>
      </c>
      <c r="T71" t="n">
        <v>3696.97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188.8574096392465</v>
      </c>
      <c r="AB71" t="n">
        <v>258.4030396691829</v>
      </c>
      <c r="AC71" t="n">
        <v>233.7414162341754</v>
      </c>
      <c r="AD71" t="n">
        <v>188857.4096392465</v>
      </c>
      <c r="AE71" t="n">
        <v>258403.0396691829</v>
      </c>
      <c r="AF71" t="n">
        <v>5.737198956171885e-06</v>
      </c>
      <c r="AG71" t="n">
        <v>4.392361111111112</v>
      </c>
      <c r="AH71" t="n">
        <v>233741.4162341754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6.5816</v>
      </c>
      <c r="E72" t="n">
        <v>15.19</v>
      </c>
      <c r="F72" t="n">
        <v>11.76</v>
      </c>
      <c r="G72" t="n">
        <v>78.40000000000001</v>
      </c>
      <c r="H72" t="n">
        <v>1.02</v>
      </c>
      <c r="I72" t="n">
        <v>9</v>
      </c>
      <c r="J72" t="n">
        <v>322.49</v>
      </c>
      <c r="K72" t="n">
        <v>61.2</v>
      </c>
      <c r="L72" t="n">
        <v>18.5</v>
      </c>
      <c r="M72" t="n">
        <v>7</v>
      </c>
      <c r="N72" t="n">
        <v>97.79000000000001</v>
      </c>
      <c r="O72" t="n">
        <v>40007.56</v>
      </c>
      <c r="P72" t="n">
        <v>197.15</v>
      </c>
      <c r="Q72" t="n">
        <v>460.69</v>
      </c>
      <c r="R72" t="n">
        <v>47.81</v>
      </c>
      <c r="S72" t="n">
        <v>32.19</v>
      </c>
      <c r="T72" t="n">
        <v>3903.04</v>
      </c>
      <c r="U72" t="n">
        <v>0.67</v>
      </c>
      <c r="V72" t="n">
        <v>0.76</v>
      </c>
      <c r="W72" t="n">
        <v>1.46</v>
      </c>
      <c r="X72" t="n">
        <v>0.23</v>
      </c>
      <c r="Y72" t="n">
        <v>1</v>
      </c>
      <c r="Z72" t="n">
        <v>10</v>
      </c>
      <c r="AA72" t="n">
        <v>189.1301804911777</v>
      </c>
      <c r="AB72" t="n">
        <v>258.7762567825957</v>
      </c>
      <c r="AC72" t="n">
        <v>234.0790140300977</v>
      </c>
      <c r="AD72" t="n">
        <v>189130.1804911777</v>
      </c>
      <c r="AE72" t="n">
        <v>258776.2567825957</v>
      </c>
      <c r="AF72" t="n">
        <v>5.731451481427535e-06</v>
      </c>
      <c r="AG72" t="n">
        <v>4.39525462962963</v>
      </c>
      <c r="AH72" t="n">
        <v>234079.0140300978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6.5793</v>
      </c>
      <c r="E73" t="n">
        <v>15.2</v>
      </c>
      <c r="F73" t="n">
        <v>11.77</v>
      </c>
      <c r="G73" t="n">
        <v>78.43000000000001</v>
      </c>
      <c r="H73" t="n">
        <v>1.03</v>
      </c>
      <c r="I73" t="n">
        <v>9</v>
      </c>
      <c r="J73" t="n">
        <v>323.06</v>
      </c>
      <c r="K73" t="n">
        <v>61.2</v>
      </c>
      <c r="L73" t="n">
        <v>18.75</v>
      </c>
      <c r="M73" t="n">
        <v>7</v>
      </c>
      <c r="N73" t="n">
        <v>98.11</v>
      </c>
      <c r="O73" t="n">
        <v>40077.9</v>
      </c>
      <c r="P73" t="n">
        <v>197.44</v>
      </c>
      <c r="Q73" t="n">
        <v>460.7</v>
      </c>
      <c r="R73" t="n">
        <v>48.06</v>
      </c>
      <c r="S73" t="n">
        <v>32.19</v>
      </c>
      <c r="T73" t="n">
        <v>4025.82</v>
      </c>
      <c r="U73" t="n">
        <v>0.67</v>
      </c>
      <c r="V73" t="n">
        <v>0.76</v>
      </c>
      <c r="W73" t="n">
        <v>1.46</v>
      </c>
      <c r="X73" t="n">
        <v>0.23</v>
      </c>
      <c r="Y73" t="n">
        <v>1</v>
      </c>
      <c r="Z73" t="n">
        <v>10</v>
      </c>
      <c r="AA73" t="n">
        <v>189.2907163065447</v>
      </c>
      <c r="AB73" t="n">
        <v>258.995908967521</v>
      </c>
      <c r="AC73" t="n">
        <v>234.2777029187777</v>
      </c>
      <c r="AD73" t="n">
        <v>189290.7163065447</v>
      </c>
      <c r="AE73" t="n">
        <v>258995.908967521</v>
      </c>
      <c r="AF73" t="n">
        <v>5.729448573562079e-06</v>
      </c>
      <c r="AG73" t="n">
        <v>4.398148148148148</v>
      </c>
      <c r="AH73" t="n">
        <v>234277.7029187776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6.5781</v>
      </c>
      <c r="E74" t="n">
        <v>15.2</v>
      </c>
      <c r="F74" t="n">
        <v>11.77</v>
      </c>
      <c r="G74" t="n">
        <v>78.45</v>
      </c>
      <c r="H74" t="n">
        <v>1.05</v>
      </c>
      <c r="I74" t="n">
        <v>9</v>
      </c>
      <c r="J74" t="n">
        <v>323.63</v>
      </c>
      <c r="K74" t="n">
        <v>61.2</v>
      </c>
      <c r="L74" t="n">
        <v>19</v>
      </c>
      <c r="M74" t="n">
        <v>7</v>
      </c>
      <c r="N74" t="n">
        <v>98.43000000000001</v>
      </c>
      <c r="O74" t="n">
        <v>40148.52</v>
      </c>
      <c r="P74" t="n">
        <v>197.2</v>
      </c>
      <c r="Q74" t="n">
        <v>460.69</v>
      </c>
      <c r="R74" t="n">
        <v>48.11</v>
      </c>
      <c r="S74" t="n">
        <v>32.19</v>
      </c>
      <c r="T74" t="n">
        <v>4050.26</v>
      </c>
      <c r="U74" t="n">
        <v>0.67</v>
      </c>
      <c r="V74" t="n">
        <v>0.76</v>
      </c>
      <c r="W74" t="n">
        <v>1.46</v>
      </c>
      <c r="X74" t="n">
        <v>0.23</v>
      </c>
      <c r="Y74" t="n">
        <v>1</v>
      </c>
      <c r="Z74" t="n">
        <v>10</v>
      </c>
      <c r="AA74" t="n">
        <v>189.2200655335579</v>
      </c>
      <c r="AB74" t="n">
        <v>258.8992414630285</v>
      </c>
      <c r="AC74" t="n">
        <v>234.1902612252401</v>
      </c>
      <c r="AD74" t="n">
        <v>189220.0655335579</v>
      </c>
      <c r="AE74" t="n">
        <v>258899.2414630285</v>
      </c>
      <c r="AF74" t="n">
        <v>5.728403578154015e-06</v>
      </c>
      <c r="AG74" t="n">
        <v>4.398148148148148</v>
      </c>
      <c r="AH74" t="n">
        <v>234190.2612252401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6.5792</v>
      </c>
      <c r="E75" t="n">
        <v>15.2</v>
      </c>
      <c r="F75" t="n">
        <v>11.77</v>
      </c>
      <c r="G75" t="n">
        <v>78.44</v>
      </c>
      <c r="H75" t="n">
        <v>1.06</v>
      </c>
      <c r="I75" t="n">
        <v>9</v>
      </c>
      <c r="J75" t="n">
        <v>324.2</v>
      </c>
      <c r="K75" t="n">
        <v>61.2</v>
      </c>
      <c r="L75" t="n">
        <v>19.25</v>
      </c>
      <c r="M75" t="n">
        <v>7</v>
      </c>
      <c r="N75" t="n">
        <v>98.75</v>
      </c>
      <c r="O75" t="n">
        <v>40219.17</v>
      </c>
      <c r="P75" t="n">
        <v>196.57</v>
      </c>
      <c r="Q75" t="n">
        <v>460.69</v>
      </c>
      <c r="R75" t="n">
        <v>47.99</v>
      </c>
      <c r="S75" t="n">
        <v>32.19</v>
      </c>
      <c r="T75" t="n">
        <v>3990.57</v>
      </c>
      <c r="U75" t="n">
        <v>0.67</v>
      </c>
      <c r="V75" t="n">
        <v>0.76</v>
      </c>
      <c r="W75" t="n">
        <v>1.46</v>
      </c>
      <c r="X75" t="n">
        <v>0.23</v>
      </c>
      <c r="Y75" t="n">
        <v>1</v>
      </c>
      <c r="Z75" t="n">
        <v>10</v>
      </c>
      <c r="AA75" t="n">
        <v>188.9723523714665</v>
      </c>
      <c r="AB75" t="n">
        <v>258.5603093863218</v>
      </c>
      <c r="AC75" t="n">
        <v>233.88367635024</v>
      </c>
      <c r="AD75" t="n">
        <v>188972.3523714665</v>
      </c>
      <c r="AE75" t="n">
        <v>258560.3093863218</v>
      </c>
      <c r="AF75" t="n">
        <v>5.729361490611407e-06</v>
      </c>
      <c r="AG75" t="n">
        <v>4.398148148148148</v>
      </c>
      <c r="AH75" t="n">
        <v>233883.67635024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6.5787</v>
      </c>
      <c r="E76" t="n">
        <v>15.2</v>
      </c>
      <c r="F76" t="n">
        <v>11.77</v>
      </c>
      <c r="G76" t="n">
        <v>78.44</v>
      </c>
      <c r="H76" t="n">
        <v>1.07</v>
      </c>
      <c r="I76" t="n">
        <v>9</v>
      </c>
      <c r="J76" t="n">
        <v>324.78</v>
      </c>
      <c r="K76" t="n">
        <v>61.2</v>
      </c>
      <c r="L76" t="n">
        <v>19.5</v>
      </c>
      <c r="M76" t="n">
        <v>7</v>
      </c>
      <c r="N76" t="n">
        <v>99.08</v>
      </c>
      <c r="O76" t="n">
        <v>40289.97</v>
      </c>
      <c r="P76" t="n">
        <v>196.3</v>
      </c>
      <c r="Q76" t="n">
        <v>460.69</v>
      </c>
      <c r="R76" t="n">
        <v>48.1</v>
      </c>
      <c r="S76" t="n">
        <v>32.19</v>
      </c>
      <c r="T76" t="n">
        <v>4047.02</v>
      </c>
      <c r="U76" t="n">
        <v>0.67</v>
      </c>
      <c r="V76" t="n">
        <v>0.76</v>
      </c>
      <c r="W76" t="n">
        <v>1.46</v>
      </c>
      <c r="X76" t="n">
        <v>0.23</v>
      </c>
      <c r="Y76" t="n">
        <v>1</v>
      </c>
      <c r="Z76" t="n">
        <v>10</v>
      </c>
      <c r="AA76" t="n">
        <v>188.8803928168106</v>
      </c>
      <c r="AB76" t="n">
        <v>258.4344862666724</v>
      </c>
      <c r="AC76" t="n">
        <v>233.7698616125361</v>
      </c>
      <c r="AD76" t="n">
        <v>188880.3928168106</v>
      </c>
      <c r="AE76" t="n">
        <v>258434.4862666724</v>
      </c>
      <c r="AF76" t="n">
        <v>5.728926075858047e-06</v>
      </c>
      <c r="AG76" t="n">
        <v>4.398148148148148</v>
      </c>
      <c r="AH76" t="n">
        <v>233769.8616125361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6.5768</v>
      </c>
      <c r="E77" t="n">
        <v>15.2</v>
      </c>
      <c r="F77" t="n">
        <v>11.77</v>
      </c>
      <c r="G77" t="n">
        <v>78.47</v>
      </c>
      <c r="H77" t="n">
        <v>1.08</v>
      </c>
      <c r="I77" t="n">
        <v>9</v>
      </c>
      <c r="J77" t="n">
        <v>325.35</v>
      </c>
      <c r="K77" t="n">
        <v>61.2</v>
      </c>
      <c r="L77" t="n">
        <v>19.75</v>
      </c>
      <c r="M77" t="n">
        <v>7</v>
      </c>
      <c r="N77" t="n">
        <v>99.40000000000001</v>
      </c>
      <c r="O77" t="n">
        <v>40360.92</v>
      </c>
      <c r="P77" t="n">
        <v>196.35</v>
      </c>
      <c r="Q77" t="n">
        <v>460.74</v>
      </c>
      <c r="R77" t="n">
        <v>48.24</v>
      </c>
      <c r="S77" t="n">
        <v>32.19</v>
      </c>
      <c r="T77" t="n">
        <v>4118.21</v>
      </c>
      <c r="U77" t="n">
        <v>0.67</v>
      </c>
      <c r="V77" t="n">
        <v>0.76</v>
      </c>
      <c r="W77" t="n">
        <v>1.46</v>
      </c>
      <c r="X77" t="n">
        <v>0.24</v>
      </c>
      <c r="Y77" t="n">
        <v>1</v>
      </c>
      <c r="Z77" t="n">
        <v>10</v>
      </c>
      <c r="AA77" t="n">
        <v>188.9265229061494</v>
      </c>
      <c r="AB77" t="n">
        <v>258.4976034900216</v>
      </c>
      <c r="AC77" t="n">
        <v>233.8269550166745</v>
      </c>
      <c r="AD77" t="n">
        <v>188926.5229061494</v>
      </c>
      <c r="AE77" t="n">
        <v>258497.6034900216</v>
      </c>
      <c r="AF77" t="n">
        <v>5.727271499795279e-06</v>
      </c>
      <c r="AG77" t="n">
        <v>4.398148148148148</v>
      </c>
      <c r="AH77" t="n">
        <v>233826.9550166745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6.6211</v>
      </c>
      <c r="E78" t="n">
        <v>15.1</v>
      </c>
      <c r="F78" t="n">
        <v>11.72</v>
      </c>
      <c r="G78" t="n">
        <v>87.92</v>
      </c>
      <c r="H78" t="n">
        <v>1.09</v>
      </c>
      <c r="I78" t="n">
        <v>8</v>
      </c>
      <c r="J78" t="n">
        <v>325.93</v>
      </c>
      <c r="K78" t="n">
        <v>61.2</v>
      </c>
      <c r="L78" t="n">
        <v>20</v>
      </c>
      <c r="M78" t="n">
        <v>6</v>
      </c>
      <c r="N78" t="n">
        <v>99.73</v>
      </c>
      <c r="O78" t="n">
        <v>40432.03</v>
      </c>
      <c r="P78" t="n">
        <v>194.73</v>
      </c>
      <c r="Q78" t="n">
        <v>460.69</v>
      </c>
      <c r="R78" t="n">
        <v>46.64</v>
      </c>
      <c r="S78" t="n">
        <v>32.19</v>
      </c>
      <c r="T78" t="n">
        <v>3320.54</v>
      </c>
      <c r="U78" t="n">
        <v>0.6899999999999999</v>
      </c>
      <c r="V78" t="n">
        <v>0.76</v>
      </c>
      <c r="W78" t="n">
        <v>1.46</v>
      </c>
      <c r="X78" t="n">
        <v>0.19</v>
      </c>
      <c r="Y78" t="n">
        <v>1</v>
      </c>
      <c r="Z78" t="n">
        <v>10</v>
      </c>
      <c r="AA78" t="n">
        <v>187.5912200582553</v>
      </c>
      <c r="AB78" t="n">
        <v>256.6705832241298</v>
      </c>
      <c r="AC78" t="n">
        <v>232.1743030007197</v>
      </c>
      <c r="AD78" t="n">
        <v>187591.2200582553</v>
      </c>
      <c r="AE78" t="n">
        <v>256670.5832241297</v>
      </c>
      <c r="AF78" t="n">
        <v>5.765849246942969e-06</v>
      </c>
      <c r="AG78" t="n">
        <v>4.369212962962963</v>
      </c>
      <c r="AH78" t="n">
        <v>232174.3030007197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6.6157</v>
      </c>
      <c r="E79" t="n">
        <v>15.12</v>
      </c>
      <c r="F79" t="n">
        <v>11.74</v>
      </c>
      <c r="G79" t="n">
        <v>88.01000000000001</v>
      </c>
      <c r="H79" t="n">
        <v>1.11</v>
      </c>
      <c r="I79" t="n">
        <v>8</v>
      </c>
      <c r="J79" t="n">
        <v>326.51</v>
      </c>
      <c r="K79" t="n">
        <v>61.2</v>
      </c>
      <c r="L79" t="n">
        <v>20.25</v>
      </c>
      <c r="M79" t="n">
        <v>6</v>
      </c>
      <c r="N79" t="n">
        <v>100.06</v>
      </c>
      <c r="O79" t="n">
        <v>40503.29</v>
      </c>
      <c r="P79" t="n">
        <v>195.05</v>
      </c>
      <c r="Q79" t="n">
        <v>460.7</v>
      </c>
      <c r="R79" t="n">
        <v>47.13</v>
      </c>
      <c r="S79" t="n">
        <v>32.19</v>
      </c>
      <c r="T79" t="n">
        <v>3566.66</v>
      </c>
      <c r="U79" t="n">
        <v>0.68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187.8258575176388</v>
      </c>
      <c r="AB79" t="n">
        <v>256.9916245475322</v>
      </c>
      <c r="AC79" t="n">
        <v>232.4647045908011</v>
      </c>
      <c r="AD79" t="n">
        <v>187825.8575176388</v>
      </c>
      <c r="AE79" t="n">
        <v>256991.6245475322</v>
      </c>
      <c r="AF79" t="n">
        <v>5.761146767606682e-06</v>
      </c>
      <c r="AG79" t="n">
        <v>4.375</v>
      </c>
      <c r="AH79" t="n">
        <v>232464.7045908011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6.6197</v>
      </c>
      <c r="E80" t="n">
        <v>15.11</v>
      </c>
      <c r="F80" t="n">
        <v>11.73</v>
      </c>
      <c r="G80" t="n">
        <v>87.95</v>
      </c>
      <c r="H80" t="n">
        <v>1.12</v>
      </c>
      <c r="I80" t="n">
        <v>8</v>
      </c>
      <c r="J80" t="n">
        <v>327.08</v>
      </c>
      <c r="K80" t="n">
        <v>61.2</v>
      </c>
      <c r="L80" t="n">
        <v>20.5</v>
      </c>
      <c r="M80" t="n">
        <v>6</v>
      </c>
      <c r="N80" t="n">
        <v>100.39</v>
      </c>
      <c r="O80" t="n">
        <v>40574.7</v>
      </c>
      <c r="P80" t="n">
        <v>194.9</v>
      </c>
      <c r="Q80" t="n">
        <v>460.69</v>
      </c>
      <c r="R80" t="n">
        <v>46.8</v>
      </c>
      <c r="S80" t="n">
        <v>32.19</v>
      </c>
      <c r="T80" t="n">
        <v>3403.69</v>
      </c>
      <c r="U80" t="n">
        <v>0.6899999999999999</v>
      </c>
      <c r="V80" t="n">
        <v>0.76</v>
      </c>
      <c r="W80" t="n">
        <v>1.46</v>
      </c>
      <c r="X80" t="n">
        <v>0.19</v>
      </c>
      <c r="Y80" t="n">
        <v>1</v>
      </c>
      <c r="Z80" t="n">
        <v>10</v>
      </c>
      <c r="AA80" t="n">
        <v>187.6935161803478</v>
      </c>
      <c r="AB80" t="n">
        <v>256.810549291363</v>
      </c>
      <c r="AC80" t="n">
        <v>232.3009109029398</v>
      </c>
      <c r="AD80" t="n">
        <v>187693.5161803478</v>
      </c>
      <c r="AE80" t="n">
        <v>256810.549291363</v>
      </c>
      <c r="AF80" t="n">
        <v>5.764630085633562e-06</v>
      </c>
      <c r="AG80" t="n">
        <v>4.372106481481482</v>
      </c>
      <c r="AH80" t="n">
        <v>232300.9109029398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6.6173</v>
      </c>
      <c r="E81" t="n">
        <v>15.11</v>
      </c>
      <c r="F81" t="n">
        <v>11.73</v>
      </c>
      <c r="G81" t="n">
        <v>87.98999999999999</v>
      </c>
      <c r="H81" t="n">
        <v>1.13</v>
      </c>
      <c r="I81" t="n">
        <v>8</v>
      </c>
      <c r="J81" t="n">
        <v>327.66</v>
      </c>
      <c r="K81" t="n">
        <v>61.2</v>
      </c>
      <c r="L81" t="n">
        <v>20.75</v>
      </c>
      <c r="M81" t="n">
        <v>6</v>
      </c>
      <c r="N81" t="n">
        <v>100.72</v>
      </c>
      <c r="O81" t="n">
        <v>40646.27</v>
      </c>
      <c r="P81" t="n">
        <v>195.28</v>
      </c>
      <c r="Q81" t="n">
        <v>460.69</v>
      </c>
      <c r="R81" t="n">
        <v>46.89</v>
      </c>
      <c r="S81" t="n">
        <v>32.19</v>
      </c>
      <c r="T81" t="n">
        <v>3446.16</v>
      </c>
      <c r="U81" t="n">
        <v>0.6899999999999999</v>
      </c>
      <c r="V81" t="n">
        <v>0.76</v>
      </c>
      <c r="W81" t="n">
        <v>1.46</v>
      </c>
      <c r="X81" t="n">
        <v>0.2</v>
      </c>
      <c r="Y81" t="n">
        <v>1</v>
      </c>
      <c r="Z81" t="n">
        <v>10</v>
      </c>
      <c r="AA81" t="n">
        <v>187.8668056665177</v>
      </c>
      <c r="AB81" t="n">
        <v>257.0476516113332</v>
      </c>
      <c r="AC81" t="n">
        <v>232.5153845102674</v>
      </c>
      <c r="AD81" t="n">
        <v>187866.8056665177</v>
      </c>
      <c r="AE81" t="n">
        <v>257047.6516113332</v>
      </c>
      <c r="AF81" t="n">
        <v>5.762540094817434e-06</v>
      </c>
      <c r="AG81" t="n">
        <v>4.372106481481482</v>
      </c>
      <c r="AH81" t="n">
        <v>232515.3845102674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6.6223</v>
      </c>
      <c r="E82" t="n">
        <v>15.1</v>
      </c>
      <c r="F82" t="n">
        <v>11.72</v>
      </c>
      <c r="G82" t="n">
        <v>87.90000000000001</v>
      </c>
      <c r="H82" t="n">
        <v>1.14</v>
      </c>
      <c r="I82" t="n">
        <v>8</v>
      </c>
      <c r="J82" t="n">
        <v>328.25</v>
      </c>
      <c r="K82" t="n">
        <v>61.2</v>
      </c>
      <c r="L82" t="n">
        <v>21</v>
      </c>
      <c r="M82" t="n">
        <v>6</v>
      </c>
      <c r="N82" t="n">
        <v>101.05</v>
      </c>
      <c r="O82" t="n">
        <v>40718</v>
      </c>
      <c r="P82" t="n">
        <v>194.85</v>
      </c>
      <c r="Q82" t="n">
        <v>460.69</v>
      </c>
      <c r="R82" t="n">
        <v>46.53</v>
      </c>
      <c r="S82" t="n">
        <v>32.19</v>
      </c>
      <c r="T82" t="n">
        <v>3268.36</v>
      </c>
      <c r="U82" t="n">
        <v>0.6899999999999999</v>
      </c>
      <c r="V82" t="n">
        <v>0.76</v>
      </c>
      <c r="W82" t="n">
        <v>1.46</v>
      </c>
      <c r="X82" t="n">
        <v>0.19</v>
      </c>
      <c r="Y82" t="n">
        <v>1</v>
      </c>
      <c r="Z82" t="n">
        <v>10</v>
      </c>
      <c r="AA82" t="n">
        <v>187.6178798977438</v>
      </c>
      <c r="AB82" t="n">
        <v>256.7070603926669</v>
      </c>
      <c r="AC82" t="n">
        <v>232.2072988394878</v>
      </c>
      <c r="AD82" t="n">
        <v>187617.8798977438</v>
      </c>
      <c r="AE82" t="n">
        <v>256707.0603926669</v>
      </c>
      <c r="AF82" t="n">
        <v>5.766894242351033e-06</v>
      </c>
      <c r="AG82" t="n">
        <v>4.369212962962963</v>
      </c>
      <c r="AH82" t="n">
        <v>232207.2988394878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6.6181</v>
      </c>
      <c r="E83" t="n">
        <v>15.11</v>
      </c>
      <c r="F83" t="n">
        <v>11.73</v>
      </c>
      <c r="G83" t="n">
        <v>87.97</v>
      </c>
      <c r="H83" t="n">
        <v>1.15</v>
      </c>
      <c r="I83" t="n">
        <v>8</v>
      </c>
      <c r="J83" t="n">
        <v>328.83</v>
      </c>
      <c r="K83" t="n">
        <v>61.2</v>
      </c>
      <c r="L83" t="n">
        <v>21.25</v>
      </c>
      <c r="M83" t="n">
        <v>6</v>
      </c>
      <c r="N83" t="n">
        <v>101.38</v>
      </c>
      <c r="O83" t="n">
        <v>40789.89</v>
      </c>
      <c r="P83" t="n">
        <v>194.73</v>
      </c>
      <c r="Q83" t="n">
        <v>460.69</v>
      </c>
      <c r="R83" t="n">
        <v>46.81</v>
      </c>
      <c r="S83" t="n">
        <v>32.19</v>
      </c>
      <c r="T83" t="n">
        <v>3407.28</v>
      </c>
      <c r="U83" t="n">
        <v>0.6899999999999999</v>
      </c>
      <c r="V83" t="n">
        <v>0.76</v>
      </c>
      <c r="W83" t="n">
        <v>1.46</v>
      </c>
      <c r="X83" t="n">
        <v>0.2</v>
      </c>
      <c r="Y83" t="n">
        <v>1</v>
      </c>
      <c r="Z83" t="n">
        <v>10</v>
      </c>
      <c r="AA83" t="n">
        <v>187.6543173042176</v>
      </c>
      <c r="AB83" t="n">
        <v>256.7569156597093</v>
      </c>
      <c r="AC83" t="n">
        <v>232.2523959898159</v>
      </c>
      <c r="AD83" t="n">
        <v>187654.3173042175</v>
      </c>
      <c r="AE83" t="n">
        <v>256756.9156597093</v>
      </c>
      <c r="AF83" t="n">
        <v>5.76323675842281e-06</v>
      </c>
      <c r="AG83" t="n">
        <v>4.372106481481482</v>
      </c>
      <c r="AH83" t="n">
        <v>232252.3959898159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6.618</v>
      </c>
      <c r="E84" t="n">
        <v>15.11</v>
      </c>
      <c r="F84" t="n">
        <v>11.73</v>
      </c>
      <c r="G84" t="n">
        <v>87.97</v>
      </c>
      <c r="H84" t="n">
        <v>1.16</v>
      </c>
      <c r="I84" t="n">
        <v>8</v>
      </c>
      <c r="J84" t="n">
        <v>329.41</v>
      </c>
      <c r="K84" t="n">
        <v>61.2</v>
      </c>
      <c r="L84" t="n">
        <v>21.5</v>
      </c>
      <c r="M84" t="n">
        <v>6</v>
      </c>
      <c r="N84" t="n">
        <v>101.71</v>
      </c>
      <c r="O84" t="n">
        <v>40861.93</v>
      </c>
      <c r="P84" t="n">
        <v>194.9</v>
      </c>
      <c r="Q84" t="n">
        <v>460.69</v>
      </c>
      <c r="R84" t="n">
        <v>46.92</v>
      </c>
      <c r="S84" t="n">
        <v>32.19</v>
      </c>
      <c r="T84" t="n">
        <v>3461.51</v>
      </c>
      <c r="U84" t="n">
        <v>0.6899999999999999</v>
      </c>
      <c r="V84" t="n">
        <v>0.76</v>
      </c>
      <c r="W84" t="n">
        <v>1.46</v>
      </c>
      <c r="X84" t="n">
        <v>0.2</v>
      </c>
      <c r="Y84" t="n">
        <v>1</v>
      </c>
      <c r="Z84" t="n">
        <v>10</v>
      </c>
      <c r="AA84" t="n">
        <v>187.7178788848302</v>
      </c>
      <c r="AB84" t="n">
        <v>256.8438834184424</v>
      </c>
      <c r="AC84" t="n">
        <v>232.3310636677156</v>
      </c>
      <c r="AD84" t="n">
        <v>187717.8788848302</v>
      </c>
      <c r="AE84" t="n">
        <v>256843.8834184424</v>
      </c>
      <c r="AF84" t="n">
        <v>5.763149675472139e-06</v>
      </c>
      <c r="AG84" t="n">
        <v>4.372106481481482</v>
      </c>
      <c r="AH84" t="n">
        <v>232331.0636677156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6.619</v>
      </c>
      <c r="E85" t="n">
        <v>15.11</v>
      </c>
      <c r="F85" t="n">
        <v>11.73</v>
      </c>
      <c r="G85" t="n">
        <v>87.95999999999999</v>
      </c>
      <c r="H85" t="n">
        <v>1.17</v>
      </c>
      <c r="I85" t="n">
        <v>8</v>
      </c>
      <c r="J85" t="n">
        <v>330</v>
      </c>
      <c r="K85" t="n">
        <v>61.2</v>
      </c>
      <c r="L85" t="n">
        <v>21.75</v>
      </c>
      <c r="M85" t="n">
        <v>6</v>
      </c>
      <c r="N85" t="n">
        <v>102.05</v>
      </c>
      <c r="O85" t="n">
        <v>40934.14</v>
      </c>
      <c r="P85" t="n">
        <v>194.63</v>
      </c>
      <c r="Q85" t="n">
        <v>460.69</v>
      </c>
      <c r="R85" t="n">
        <v>46.88</v>
      </c>
      <c r="S85" t="n">
        <v>32.19</v>
      </c>
      <c r="T85" t="n">
        <v>3442.04</v>
      </c>
      <c r="U85" t="n">
        <v>0.6899999999999999</v>
      </c>
      <c r="V85" t="n">
        <v>0.76</v>
      </c>
      <c r="W85" t="n">
        <v>1.46</v>
      </c>
      <c r="X85" t="n">
        <v>0.19</v>
      </c>
      <c r="Y85" t="n">
        <v>1</v>
      </c>
      <c r="Z85" t="n">
        <v>10</v>
      </c>
      <c r="AA85" t="n">
        <v>187.6048856885484</v>
      </c>
      <c r="AB85" t="n">
        <v>256.6892811423818</v>
      </c>
      <c r="AC85" t="n">
        <v>232.1912164158964</v>
      </c>
      <c r="AD85" t="n">
        <v>187604.8856885484</v>
      </c>
      <c r="AE85" t="n">
        <v>256689.2811423818</v>
      </c>
      <c r="AF85" t="n">
        <v>5.764020504978858e-06</v>
      </c>
      <c r="AG85" t="n">
        <v>4.372106481481482</v>
      </c>
      <c r="AH85" t="n">
        <v>232191.2164158964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6.6181</v>
      </c>
      <c r="E86" t="n">
        <v>15.11</v>
      </c>
      <c r="F86" t="n">
        <v>11.73</v>
      </c>
      <c r="G86" t="n">
        <v>87.97</v>
      </c>
      <c r="H86" t="n">
        <v>1.19</v>
      </c>
      <c r="I86" t="n">
        <v>8</v>
      </c>
      <c r="J86" t="n">
        <v>330.59</v>
      </c>
      <c r="K86" t="n">
        <v>61.2</v>
      </c>
      <c r="L86" t="n">
        <v>22</v>
      </c>
      <c r="M86" t="n">
        <v>6</v>
      </c>
      <c r="N86" t="n">
        <v>102.39</v>
      </c>
      <c r="O86" t="n">
        <v>41006.51</v>
      </c>
      <c r="P86" t="n">
        <v>194.34</v>
      </c>
      <c r="Q86" t="n">
        <v>460.69</v>
      </c>
      <c r="R86" t="n">
        <v>46.91</v>
      </c>
      <c r="S86" t="n">
        <v>32.19</v>
      </c>
      <c r="T86" t="n">
        <v>3459.16</v>
      </c>
      <c r="U86" t="n">
        <v>0.6899999999999999</v>
      </c>
      <c r="V86" t="n">
        <v>0.76</v>
      </c>
      <c r="W86" t="n">
        <v>1.46</v>
      </c>
      <c r="X86" t="n">
        <v>0.2</v>
      </c>
      <c r="Y86" t="n">
        <v>1</v>
      </c>
      <c r="Z86" t="n">
        <v>10</v>
      </c>
      <c r="AA86" t="n">
        <v>187.5117880559027</v>
      </c>
      <c r="AB86" t="n">
        <v>256.5619008542183</v>
      </c>
      <c r="AC86" t="n">
        <v>232.075993123656</v>
      </c>
      <c r="AD86" t="n">
        <v>187511.7880559027</v>
      </c>
      <c r="AE86" t="n">
        <v>256561.9008542183</v>
      </c>
      <c r="AF86" t="n">
        <v>5.76323675842281e-06</v>
      </c>
      <c r="AG86" t="n">
        <v>4.372106481481482</v>
      </c>
      <c r="AH86" t="n">
        <v>232075.993123656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6.6196</v>
      </c>
      <c r="E87" t="n">
        <v>15.11</v>
      </c>
      <c r="F87" t="n">
        <v>11.73</v>
      </c>
      <c r="G87" t="n">
        <v>87.95</v>
      </c>
      <c r="H87" t="n">
        <v>1.2</v>
      </c>
      <c r="I87" t="n">
        <v>8</v>
      </c>
      <c r="J87" t="n">
        <v>331.17</v>
      </c>
      <c r="K87" t="n">
        <v>61.2</v>
      </c>
      <c r="L87" t="n">
        <v>22.25</v>
      </c>
      <c r="M87" t="n">
        <v>6</v>
      </c>
      <c r="N87" t="n">
        <v>102.72</v>
      </c>
      <c r="O87" t="n">
        <v>41079.04</v>
      </c>
      <c r="P87" t="n">
        <v>193.99</v>
      </c>
      <c r="Q87" t="n">
        <v>460.69</v>
      </c>
      <c r="R87" t="n">
        <v>46.81</v>
      </c>
      <c r="S87" t="n">
        <v>32.19</v>
      </c>
      <c r="T87" t="n">
        <v>3409.2</v>
      </c>
      <c r="U87" t="n">
        <v>0.6899999999999999</v>
      </c>
      <c r="V87" t="n">
        <v>0.76</v>
      </c>
      <c r="W87" t="n">
        <v>1.46</v>
      </c>
      <c r="X87" t="n">
        <v>0.19</v>
      </c>
      <c r="Y87" t="n">
        <v>1</v>
      </c>
      <c r="Z87" t="n">
        <v>10</v>
      </c>
      <c r="AA87" t="n">
        <v>187.36245604805</v>
      </c>
      <c r="AB87" t="n">
        <v>256.3575782130112</v>
      </c>
      <c r="AC87" t="n">
        <v>231.8911707485569</v>
      </c>
      <c r="AD87" t="n">
        <v>187362.45604805</v>
      </c>
      <c r="AE87" t="n">
        <v>256357.5782130111</v>
      </c>
      <c r="AF87" t="n">
        <v>5.764543002682889e-06</v>
      </c>
      <c r="AG87" t="n">
        <v>4.372106481481482</v>
      </c>
      <c r="AH87" t="n">
        <v>231891.1707485569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6.6167</v>
      </c>
      <c r="E88" t="n">
        <v>15.11</v>
      </c>
      <c r="F88" t="n">
        <v>11.73</v>
      </c>
      <c r="G88" t="n">
        <v>88</v>
      </c>
      <c r="H88" t="n">
        <v>1.21</v>
      </c>
      <c r="I88" t="n">
        <v>8</v>
      </c>
      <c r="J88" t="n">
        <v>331.76</v>
      </c>
      <c r="K88" t="n">
        <v>61.2</v>
      </c>
      <c r="L88" t="n">
        <v>22.5</v>
      </c>
      <c r="M88" t="n">
        <v>6</v>
      </c>
      <c r="N88" t="n">
        <v>103.06</v>
      </c>
      <c r="O88" t="n">
        <v>41151.74</v>
      </c>
      <c r="P88" t="n">
        <v>193.58</v>
      </c>
      <c r="Q88" t="n">
        <v>460.73</v>
      </c>
      <c r="R88" t="n">
        <v>46.95</v>
      </c>
      <c r="S88" t="n">
        <v>32.19</v>
      </c>
      <c r="T88" t="n">
        <v>3478.41</v>
      </c>
      <c r="U88" t="n">
        <v>0.6899999999999999</v>
      </c>
      <c r="V88" t="n">
        <v>0.76</v>
      </c>
      <c r="W88" t="n">
        <v>1.46</v>
      </c>
      <c r="X88" t="n">
        <v>0.2</v>
      </c>
      <c r="Y88" t="n">
        <v>1</v>
      </c>
      <c r="Z88" t="n">
        <v>10</v>
      </c>
      <c r="AA88" t="n">
        <v>187.2540088781781</v>
      </c>
      <c r="AB88" t="n">
        <v>256.209196010841</v>
      </c>
      <c r="AC88" t="n">
        <v>231.7569499355061</v>
      </c>
      <c r="AD88" t="n">
        <v>187254.0088781781</v>
      </c>
      <c r="AE88" t="n">
        <v>256209.196010841</v>
      </c>
      <c r="AF88" t="n">
        <v>5.762017597113402e-06</v>
      </c>
      <c r="AG88" t="n">
        <v>4.372106481481482</v>
      </c>
      <c r="AH88" t="n">
        <v>231756.9499355061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6.613</v>
      </c>
      <c r="E89" t="n">
        <v>15.12</v>
      </c>
      <c r="F89" t="n">
        <v>11.74</v>
      </c>
      <c r="G89" t="n">
        <v>88.06</v>
      </c>
      <c r="H89" t="n">
        <v>1.22</v>
      </c>
      <c r="I89" t="n">
        <v>8</v>
      </c>
      <c r="J89" t="n">
        <v>332.35</v>
      </c>
      <c r="K89" t="n">
        <v>61.2</v>
      </c>
      <c r="L89" t="n">
        <v>22.75</v>
      </c>
      <c r="M89" t="n">
        <v>6</v>
      </c>
      <c r="N89" t="n">
        <v>103.41</v>
      </c>
      <c r="O89" t="n">
        <v>41224.6</v>
      </c>
      <c r="P89" t="n">
        <v>193.14</v>
      </c>
      <c r="Q89" t="n">
        <v>460.69</v>
      </c>
      <c r="R89" t="n">
        <v>47.19</v>
      </c>
      <c r="S89" t="n">
        <v>32.19</v>
      </c>
      <c r="T89" t="n">
        <v>3599.76</v>
      </c>
      <c r="U89" t="n">
        <v>0.68</v>
      </c>
      <c r="V89" t="n">
        <v>0.76</v>
      </c>
      <c r="W89" t="n">
        <v>1.46</v>
      </c>
      <c r="X89" t="n">
        <v>0.21</v>
      </c>
      <c r="Y89" t="n">
        <v>1</v>
      </c>
      <c r="Z89" t="n">
        <v>10</v>
      </c>
      <c r="AA89" t="n">
        <v>187.1660683317989</v>
      </c>
      <c r="AB89" t="n">
        <v>256.088871875622</v>
      </c>
      <c r="AC89" t="n">
        <v>231.6481093668763</v>
      </c>
      <c r="AD89" t="n">
        <v>187166.0683317989</v>
      </c>
      <c r="AE89" t="n">
        <v>256088.871875622</v>
      </c>
      <c r="AF89" t="n">
        <v>5.758795527938538e-06</v>
      </c>
      <c r="AG89" t="n">
        <v>4.375</v>
      </c>
      <c r="AH89" t="n">
        <v>231648.1093668763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6.6481</v>
      </c>
      <c r="E90" t="n">
        <v>15.04</v>
      </c>
      <c r="F90" t="n">
        <v>11.72</v>
      </c>
      <c r="G90" t="n">
        <v>100.42</v>
      </c>
      <c r="H90" t="n">
        <v>1.23</v>
      </c>
      <c r="I90" t="n">
        <v>7</v>
      </c>
      <c r="J90" t="n">
        <v>332.95</v>
      </c>
      <c r="K90" t="n">
        <v>61.2</v>
      </c>
      <c r="L90" t="n">
        <v>23</v>
      </c>
      <c r="M90" t="n">
        <v>5</v>
      </c>
      <c r="N90" t="n">
        <v>103.75</v>
      </c>
      <c r="O90" t="n">
        <v>41297.62</v>
      </c>
      <c r="P90" t="n">
        <v>192.49</v>
      </c>
      <c r="Q90" t="n">
        <v>460.7</v>
      </c>
      <c r="R90" t="n">
        <v>46.5</v>
      </c>
      <c r="S90" t="n">
        <v>32.19</v>
      </c>
      <c r="T90" t="n">
        <v>3257.92</v>
      </c>
      <c r="U90" t="n">
        <v>0.6899999999999999</v>
      </c>
      <c r="V90" t="n">
        <v>0.76</v>
      </c>
      <c r="W90" t="n">
        <v>1.46</v>
      </c>
      <c r="X90" t="n">
        <v>0.18</v>
      </c>
      <c r="Y90" t="n">
        <v>1</v>
      </c>
      <c r="Z90" t="n">
        <v>10</v>
      </c>
      <c r="AA90" t="n">
        <v>186.3915149355451</v>
      </c>
      <c r="AB90" t="n">
        <v>255.0290937479839</v>
      </c>
      <c r="AC90" t="n">
        <v>230.6894749763318</v>
      </c>
      <c r="AD90" t="n">
        <v>186391.5149355451</v>
      </c>
      <c r="AE90" t="n">
        <v>255029.0937479839</v>
      </c>
      <c r="AF90" t="n">
        <v>5.789361643624406e-06</v>
      </c>
      <c r="AG90" t="n">
        <v>4.351851851851852</v>
      </c>
      <c r="AH90" t="n">
        <v>230689.4749763318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6.646</v>
      </c>
      <c r="E91" t="n">
        <v>15.05</v>
      </c>
      <c r="F91" t="n">
        <v>11.72</v>
      </c>
      <c r="G91" t="n">
        <v>100.46</v>
      </c>
      <c r="H91" t="n">
        <v>1.24</v>
      </c>
      <c r="I91" t="n">
        <v>7</v>
      </c>
      <c r="J91" t="n">
        <v>333.54</v>
      </c>
      <c r="K91" t="n">
        <v>61.2</v>
      </c>
      <c r="L91" t="n">
        <v>23.25</v>
      </c>
      <c r="M91" t="n">
        <v>5</v>
      </c>
      <c r="N91" t="n">
        <v>104.09</v>
      </c>
      <c r="O91" t="n">
        <v>41370.82</v>
      </c>
      <c r="P91" t="n">
        <v>193.12</v>
      </c>
      <c r="Q91" t="n">
        <v>460.69</v>
      </c>
      <c r="R91" t="n">
        <v>46.62</v>
      </c>
      <c r="S91" t="n">
        <v>32.19</v>
      </c>
      <c r="T91" t="n">
        <v>3316.97</v>
      </c>
      <c r="U91" t="n">
        <v>0.6899999999999999</v>
      </c>
      <c r="V91" t="n">
        <v>0.76</v>
      </c>
      <c r="W91" t="n">
        <v>1.46</v>
      </c>
      <c r="X91" t="n">
        <v>0.19</v>
      </c>
      <c r="Y91" t="n">
        <v>1</v>
      </c>
      <c r="Z91" t="n">
        <v>10</v>
      </c>
      <c r="AA91" t="n">
        <v>186.6503448489636</v>
      </c>
      <c r="AB91" t="n">
        <v>255.3832362542928</v>
      </c>
      <c r="AC91" t="n">
        <v>231.0098186188807</v>
      </c>
      <c r="AD91" t="n">
        <v>186650.3448489636</v>
      </c>
      <c r="AE91" t="n">
        <v>255383.2362542928</v>
      </c>
      <c r="AF91" t="n">
        <v>5.787532901660294e-06</v>
      </c>
      <c r="AG91" t="n">
        <v>4.354745370370371</v>
      </c>
      <c r="AH91" t="n">
        <v>231009.8186188807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6.6492</v>
      </c>
      <c r="E92" t="n">
        <v>15.04</v>
      </c>
      <c r="F92" t="n">
        <v>11.71</v>
      </c>
      <c r="G92" t="n">
        <v>100.4</v>
      </c>
      <c r="H92" t="n">
        <v>1.25</v>
      </c>
      <c r="I92" t="n">
        <v>7</v>
      </c>
      <c r="J92" t="n">
        <v>334.14</v>
      </c>
      <c r="K92" t="n">
        <v>61.2</v>
      </c>
      <c r="L92" t="n">
        <v>23.5</v>
      </c>
      <c r="M92" t="n">
        <v>5</v>
      </c>
      <c r="N92" t="n">
        <v>104.44</v>
      </c>
      <c r="O92" t="n">
        <v>41444.3</v>
      </c>
      <c r="P92" t="n">
        <v>192.97</v>
      </c>
      <c r="Q92" t="n">
        <v>460.69</v>
      </c>
      <c r="R92" t="n">
        <v>46.27</v>
      </c>
      <c r="S92" t="n">
        <v>32.19</v>
      </c>
      <c r="T92" t="n">
        <v>3141.72</v>
      </c>
      <c r="U92" t="n">
        <v>0.7</v>
      </c>
      <c r="V92" t="n">
        <v>0.76</v>
      </c>
      <c r="W92" t="n">
        <v>1.46</v>
      </c>
      <c r="X92" t="n">
        <v>0.18</v>
      </c>
      <c r="Y92" t="n">
        <v>1</v>
      </c>
      <c r="Z92" t="n">
        <v>10</v>
      </c>
      <c r="AA92" t="n">
        <v>186.5305833172762</v>
      </c>
      <c r="AB92" t="n">
        <v>255.2193732431322</v>
      </c>
      <c r="AC92" t="n">
        <v>230.8615944635221</v>
      </c>
      <c r="AD92" t="n">
        <v>186530.5833172761</v>
      </c>
      <c r="AE92" t="n">
        <v>255219.3732431322</v>
      </c>
      <c r="AF92" t="n">
        <v>5.790319556081798e-06</v>
      </c>
      <c r="AG92" t="n">
        <v>4.351851851851852</v>
      </c>
      <c r="AH92" t="n">
        <v>230861.5944635221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6.6515</v>
      </c>
      <c r="E93" t="n">
        <v>15.03</v>
      </c>
      <c r="F93" t="n">
        <v>11.71</v>
      </c>
      <c r="G93" t="n">
        <v>100.35</v>
      </c>
      <c r="H93" t="n">
        <v>1.26</v>
      </c>
      <c r="I93" t="n">
        <v>7</v>
      </c>
      <c r="J93" t="n">
        <v>334.73</v>
      </c>
      <c r="K93" t="n">
        <v>61.2</v>
      </c>
      <c r="L93" t="n">
        <v>23.75</v>
      </c>
      <c r="M93" t="n">
        <v>5</v>
      </c>
      <c r="N93" t="n">
        <v>104.78</v>
      </c>
      <c r="O93" t="n">
        <v>41517.84</v>
      </c>
      <c r="P93" t="n">
        <v>192.97</v>
      </c>
      <c r="Q93" t="n">
        <v>460.69</v>
      </c>
      <c r="R93" t="n">
        <v>46.07</v>
      </c>
      <c r="S93" t="n">
        <v>32.19</v>
      </c>
      <c r="T93" t="n">
        <v>3041.34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186.4981901461193</v>
      </c>
      <c r="AB93" t="n">
        <v>255.1750514772696</v>
      </c>
      <c r="AC93" t="n">
        <v>230.8215027047874</v>
      </c>
      <c r="AD93" t="n">
        <v>186498.1901461193</v>
      </c>
      <c r="AE93" t="n">
        <v>255175.0514772696</v>
      </c>
      <c r="AF93" t="n">
        <v>5.792322463947254e-06</v>
      </c>
      <c r="AG93" t="n">
        <v>4.348958333333333</v>
      </c>
      <c r="AH93" t="n">
        <v>230821.5027047874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6.6493</v>
      </c>
      <c r="E94" t="n">
        <v>15.04</v>
      </c>
      <c r="F94" t="n">
        <v>11.71</v>
      </c>
      <c r="G94" t="n">
        <v>100.4</v>
      </c>
      <c r="H94" t="n">
        <v>1.28</v>
      </c>
      <c r="I94" t="n">
        <v>7</v>
      </c>
      <c r="J94" t="n">
        <v>335.33</v>
      </c>
      <c r="K94" t="n">
        <v>61.2</v>
      </c>
      <c r="L94" t="n">
        <v>24</v>
      </c>
      <c r="M94" t="n">
        <v>5</v>
      </c>
      <c r="N94" t="n">
        <v>105.13</v>
      </c>
      <c r="O94" t="n">
        <v>41591.55</v>
      </c>
      <c r="P94" t="n">
        <v>193.37</v>
      </c>
      <c r="Q94" t="n">
        <v>460.69</v>
      </c>
      <c r="R94" t="n">
        <v>46.34</v>
      </c>
      <c r="S94" t="n">
        <v>32.19</v>
      </c>
      <c r="T94" t="n">
        <v>3177.08</v>
      </c>
      <c r="U94" t="n">
        <v>0.6899999999999999</v>
      </c>
      <c r="V94" t="n">
        <v>0.76</v>
      </c>
      <c r="W94" t="n">
        <v>1.46</v>
      </c>
      <c r="X94" t="n">
        <v>0.18</v>
      </c>
      <c r="Y94" t="n">
        <v>1</v>
      </c>
      <c r="Z94" t="n">
        <v>10</v>
      </c>
      <c r="AA94" t="n">
        <v>186.6746723697379</v>
      </c>
      <c r="AB94" t="n">
        <v>255.4165222414706</v>
      </c>
      <c r="AC94" t="n">
        <v>231.0399278381595</v>
      </c>
      <c r="AD94" t="n">
        <v>186674.6723697379</v>
      </c>
      <c r="AE94" t="n">
        <v>255416.5222414706</v>
      </c>
      <c r="AF94" t="n">
        <v>5.79040663903247e-06</v>
      </c>
      <c r="AG94" t="n">
        <v>4.351851851851852</v>
      </c>
      <c r="AH94" t="n">
        <v>231039.9278381595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6.6553</v>
      </c>
      <c r="E95" t="n">
        <v>15.03</v>
      </c>
      <c r="F95" t="n">
        <v>11.7</v>
      </c>
      <c r="G95" t="n">
        <v>100.28</v>
      </c>
      <c r="H95" t="n">
        <v>1.29</v>
      </c>
      <c r="I95" t="n">
        <v>7</v>
      </c>
      <c r="J95" t="n">
        <v>335.93</v>
      </c>
      <c r="K95" t="n">
        <v>61.2</v>
      </c>
      <c r="L95" t="n">
        <v>24.25</v>
      </c>
      <c r="M95" t="n">
        <v>5</v>
      </c>
      <c r="N95" t="n">
        <v>105.48</v>
      </c>
      <c r="O95" t="n">
        <v>41665.42</v>
      </c>
      <c r="P95" t="n">
        <v>193.4</v>
      </c>
      <c r="Q95" t="n">
        <v>460.69</v>
      </c>
      <c r="R95" t="n">
        <v>45.88</v>
      </c>
      <c r="S95" t="n">
        <v>32.19</v>
      </c>
      <c r="T95" t="n">
        <v>2945.37</v>
      </c>
      <c r="U95" t="n">
        <v>0.7</v>
      </c>
      <c r="V95" t="n">
        <v>0.76</v>
      </c>
      <c r="W95" t="n">
        <v>1.46</v>
      </c>
      <c r="X95" t="n">
        <v>0.17</v>
      </c>
      <c r="Y95" t="n">
        <v>1</v>
      </c>
      <c r="Z95" t="n">
        <v>10</v>
      </c>
      <c r="AA95" t="n">
        <v>186.5809506760808</v>
      </c>
      <c r="AB95" t="n">
        <v>255.2882880854998</v>
      </c>
      <c r="AC95" t="n">
        <v>230.9239321700567</v>
      </c>
      <c r="AD95" t="n">
        <v>186580.9506760808</v>
      </c>
      <c r="AE95" t="n">
        <v>255288.2880854998</v>
      </c>
      <c r="AF95" t="n">
        <v>5.795631616072789e-06</v>
      </c>
      <c r="AG95" t="n">
        <v>4.348958333333333</v>
      </c>
      <c r="AH95" t="n">
        <v>230923.9321700567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6.654</v>
      </c>
      <c r="E96" t="n">
        <v>15.03</v>
      </c>
      <c r="F96" t="n">
        <v>11.7</v>
      </c>
      <c r="G96" t="n">
        <v>100.3</v>
      </c>
      <c r="H96" t="n">
        <v>1.3</v>
      </c>
      <c r="I96" t="n">
        <v>7</v>
      </c>
      <c r="J96" t="n">
        <v>336.53</v>
      </c>
      <c r="K96" t="n">
        <v>61.2</v>
      </c>
      <c r="L96" t="n">
        <v>24.5</v>
      </c>
      <c r="M96" t="n">
        <v>5</v>
      </c>
      <c r="N96" t="n">
        <v>105.83</v>
      </c>
      <c r="O96" t="n">
        <v>41739.48</v>
      </c>
      <c r="P96" t="n">
        <v>193.39</v>
      </c>
      <c r="Q96" t="n">
        <v>460.72</v>
      </c>
      <c r="R96" t="n">
        <v>45.98</v>
      </c>
      <c r="S96" t="n">
        <v>32.19</v>
      </c>
      <c r="T96" t="n">
        <v>2999.13</v>
      </c>
      <c r="U96" t="n">
        <v>0.7</v>
      </c>
      <c r="V96" t="n">
        <v>0.76</v>
      </c>
      <c r="W96" t="n">
        <v>1.46</v>
      </c>
      <c r="X96" t="n">
        <v>0.17</v>
      </c>
      <c r="Y96" t="n">
        <v>1</v>
      </c>
      <c r="Z96" t="n">
        <v>10</v>
      </c>
      <c r="AA96" t="n">
        <v>186.5956279424484</v>
      </c>
      <c r="AB96" t="n">
        <v>255.3083701688591</v>
      </c>
      <c r="AC96" t="n">
        <v>230.9420976475656</v>
      </c>
      <c r="AD96" t="n">
        <v>186595.6279424484</v>
      </c>
      <c r="AE96" t="n">
        <v>255308.3701688591</v>
      </c>
      <c r="AF96" t="n">
        <v>5.794499537714053e-06</v>
      </c>
      <c r="AG96" t="n">
        <v>4.348958333333333</v>
      </c>
      <c r="AH96" t="n">
        <v>230942.0976475656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6.6535</v>
      </c>
      <c r="E97" t="n">
        <v>15.03</v>
      </c>
      <c r="F97" t="n">
        <v>11.7</v>
      </c>
      <c r="G97" t="n">
        <v>100.31</v>
      </c>
      <c r="H97" t="n">
        <v>1.31</v>
      </c>
      <c r="I97" t="n">
        <v>7</v>
      </c>
      <c r="J97" t="n">
        <v>337.13</v>
      </c>
      <c r="K97" t="n">
        <v>61.2</v>
      </c>
      <c r="L97" t="n">
        <v>24.75</v>
      </c>
      <c r="M97" t="n">
        <v>5</v>
      </c>
      <c r="N97" t="n">
        <v>106.18</v>
      </c>
      <c r="O97" t="n">
        <v>41813.7</v>
      </c>
      <c r="P97" t="n">
        <v>193.07</v>
      </c>
      <c r="Q97" t="n">
        <v>460.72</v>
      </c>
      <c r="R97" t="n">
        <v>45.96</v>
      </c>
      <c r="S97" t="n">
        <v>32.19</v>
      </c>
      <c r="T97" t="n">
        <v>2987.13</v>
      </c>
      <c r="U97" t="n">
        <v>0.7</v>
      </c>
      <c r="V97" t="n">
        <v>0.76</v>
      </c>
      <c r="W97" t="n">
        <v>1.46</v>
      </c>
      <c r="X97" t="n">
        <v>0.17</v>
      </c>
      <c r="Y97" t="n">
        <v>1</v>
      </c>
      <c r="Z97" t="n">
        <v>10</v>
      </c>
      <c r="AA97" t="n">
        <v>186.486347849711</v>
      </c>
      <c r="AB97" t="n">
        <v>255.1588483248785</v>
      </c>
      <c r="AC97" t="n">
        <v>230.8068459585193</v>
      </c>
      <c r="AD97" t="n">
        <v>186486.347849711</v>
      </c>
      <c r="AE97" t="n">
        <v>255158.8483248785</v>
      </c>
      <c r="AF97" t="n">
        <v>5.794064122960693e-06</v>
      </c>
      <c r="AG97" t="n">
        <v>4.348958333333333</v>
      </c>
      <c r="AH97" t="n">
        <v>230806.8459585193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6.6553</v>
      </c>
      <c r="E98" t="n">
        <v>15.03</v>
      </c>
      <c r="F98" t="n">
        <v>11.7</v>
      </c>
      <c r="G98" t="n">
        <v>100.28</v>
      </c>
      <c r="H98" t="n">
        <v>1.32</v>
      </c>
      <c r="I98" t="n">
        <v>7</v>
      </c>
      <c r="J98" t="n">
        <v>337.73</v>
      </c>
      <c r="K98" t="n">
        <v>61.2</v>
      </c>
      <c r="L98" t="n">
        <v>25</v>
      </c>
      <c r="M98" t="n">
        <v>5</v>
      </c>
      <c r="N98" t="n">
        <v>106.53</v>
      </c>
      <c r="O98" t="n">
        <v>41888.1</v>
      </c>
      <c r="P98" t="n">
        <v>192.85</v>
      </c>
      <c r="Q98" t="n">
        <v>460.69</v>
      </c>
      <c r="R98" t="n">
        <v>45.93</v>
      </c>
      <c r="S98" t="n">
        <v>32.19</v>
      </c>
      <c r="T98" t="n">
        <v>2974.23</v>
      </c>
      <c r="U98" t="n">
        <v>0.7</v>
      </c>
      <c r="V98" t="n">
        <v>0.76</v>
      </c>
      <c r="W98" t="n">
        <v>1.46</v>
      </c>
      <c r="X98" t="n">
        <v>0.17</v>
      </c>
      <c r="Y98" t="n">
        <v>1</v>
      </c>
      <c r="Z98" t="n">
        <v>10</v>
      </c>
      <c r="AA98" t="n">
        <v>186.3810714011285</v>
      </c>
      <c r="AB98" t="n">
        <v>255.014804443459</v>
      </c>
      <c r="AC98" t="n">
        <v>230.6765494229755</v>
      </c>
      <c r="AD98" t="n">
        <v>186381.0714011285</v>
      </c>
      <c r="AE98" t="n">
        <v>255014.804443459</v>
      </c>
      <c r="AF98" t="n">
        <v>5.795631616072789e-06</v>
      </c>
      <c r="AG98" t="n">
        <v>4.348958333333333</v>
      </c>
      <c r="AH98" t="n">
        <v>230676.5494229755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6.6539</v>
      </c>
      <c r="E99" t="n">
        <v>15.03</v>
      </c>
      <c r="F99" t="n">
        <v>11.7</v>
      </c>
      <c r="G99" t="n">
        <v>100.31</v>
      </c>
      <c r="H99" t="n">
        <v>1.33</v>
      </c>
      <c r="I99" t="n">
        <v>7</v>
      </c>
      <c r="J99" t="n">
        <v>338.34</v>
      </c>
      <c r="K99" t="n">
        <v>61.2</v>
      </c>
      <c r="L99" t="n">
        <v>25.25</v>
      </c>
      <c r="M99" t="n">
        <v>5</v>
      </c>
      <c r="N99" t="n">
        <v>106.89</v>
      </c>
      <c r="O99" t="n">
        <v>41962.68</v>
      </c>
      <c r="P99" t="n">
        <v>192.52</v>
      </c>
      <c r="Q99" t="n">
        <v>460.69</v>
      </c>
      <c r="R99" t="n">
        <v>45.93</v>
      </c>
      <c r="S99" t="n">
        <v>32.19</v>
      </c>
      <c r="T99" t="n">
        <v>2971.97</v>
      </c>
      <c r="U99" t="n">
        <v>0.7</v>
      </c>
      <c r="V99" t="n">
        <v>0.76</v>
      </c>
      <c r="W99" t="n">
        <v>1.46</v>
      </c>
      <c r="X99" t="n">
        <v>0.17</v>
      </c>
      <c r="Y99" t="n">
        <v>1</v>
      </c>
      <c r="Z99" t="n">
        <v>10</v>
      </c>
      <c r="AA99" t="n">
        <v>186.2807976157974</v>
      </c>
      <c r="AB99" t="n">
        <v>254.8776054266017</v>
      </c>
      <c r="AC99" t="n">
        <v>230.552444487727</v>
      </c>
      <c r="AD99" t="n">
        <v>186280.7976157974</v>
      </c>
      <c r="AE99" t="n">
        <v>254877.6054266017</v>
      </c>
      <c r="AF99" t="n">
        <v>5.794412454763382e-06</v>
      </c>
      <c r="AG99" t="n">
        <v>4.348958333333333</v>
      </c>
      <c r="AH99" t="n">
        <v>230552.444487727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6.6534</v>
      </c>
      <c r="E100" t="n">
        <v>15.03</v>
      </c>
      <c r="F100" t="n">
        <v>11.7</v>
      </c>
      <c r="G100" t="n">
        <v>100.32</v>
      </c>
      <c r="H100" t="n">
        <v>1.34</v>
      </c>
      <c r="I100" t="n">
        <v>7</v>
      </c>
      <c r="J100" t="n">
        <v>338.94</v>
      </c>
      <c r="K100" t="n">
        <v>61.2</v>
      </c>
      <c r="L100" t="n">
        <v>25.5</v>
      </c>
      <c r="M100" t="n">
        <v>5</v>
      </c>
      <c r="N100" t="n">
        <v>107.25</v>
      </c>
      <c r="O100" t="n">
        <v>42037.44</v>
      </c>
      <c r="P100" t="n">
        <v>192.65</v>
      </c>
      <c r="Q100" t="n">
        <v>460.69</v>
      </c>
      <c r="R100" t="n">
        <v>46.01</v>
      </c>
      <c r="S100" t="n">
        <v>32.19</v>
      </c>
      <c r="T100" t="n">
        <v>3013.19</v>
      </c>
      <c r="U100" t="n">
        <v>0.7</v>
      </c>
      <c r="V100" t="n">
        <v>0.76</v>
      </c>
      <c r="W100" t="n">
        <v>1.46</v>
      </c>
      <c r="X100" t="n">
        <v>0.17</v>
      </c>
      <c r="Y100" t="n">
        <v>1</v>
      </c>
      <c r="Z100" t="n">
        <v>10</v>
      </c>
      <c r="AA100" t="n">
        <v>186.3350765109789</v>
      </c>
      <c r="AB100" t="n">
        <v>254.9518722056048</v>
      </c>
      <c r="AC100" t="n">
        <v>230.6196233495762</v>
      </c>
      <c r="AD100" t="n">
        <v>186335.0765109789</v>
      </c>
      <c r="AE100" t="n">
        <v>254951.8722056048</v>
      </c>
      <c r="AF100" t="n">
        <v>5.793977040010022e-06</v>
      </c>
      <c r="AG100" t="n">
        <v>4.348958333333333</v>
      </c>
      <c r="AH100" t="n">
        <v>230619.6233495762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6.6547</v>
      </c>
      <c r="E101" t="n">
        <v>15.03</v>
      </c>
      <c r="F101" t="n">
        <v>11.7</v>
      </c>
      <c r="G101" t="n">
        <v>100.29</v>
      </c>
      <c r="H101" t="n">
        <v>1.35</v>
      </c>
      <c r="I101" t="n">
        <v>7</v>
      </c>
      <c r="J101" t="n">
        <v>339.55</v>
      </c>
      <c r="K101" t="n">
        <v>61.2</v>
      </c>
      <c r="L101" t="n">
        <v>25.75</v>
      </c>
      <c r="M101" t="n">
        <v>5</v>
      </c>
      <c r="N101" t="n">
        <v>107.6</v>
      </c>
      <c r="O101" t="n">
        <v>42112.37</v>
      </c>
      <c r="P101" t="n">
        <v>192.17</v>
      </c>
      <c r="Q101" t="n">
        <v>460.69</v>
      </c>
      <c r="R101" t="n">
        <v>45.93</v>
      </c>
      <c r="S101" t="n">
        <v>32.19</v>
      </c>
      <c r="T101" t="n">
        <v>2972.98</v>
      </c>
      <c r="U101" t="n">
        <v>0.7</v>
      </c>
      <c r="V101" t="n">
        <v>0.76</v>
      </c>
      <c r="W101" t="n">
        <v>1.46</v>
      </c>
      <c r="X101" t="n">
        <v>0.17</v>
      </c>
      <c r="Y101" t="n">
        <v>1</v>
      </c>
      <c r="Z101" t="n">
        <v>10</v>
      </c>
      <c r="AA101" t="n">
        <v>186.142358501532</v>
      </c>
      <c r="AB101" t="n">
        <v>254.6881869229613</v>
      </c>
      <c r="AC101" t="n">
        <v>230.3811038202234</v>
      </c>
      <c r="AD101" t="n">
        <v>186142.358501532</v>
      </c>
      <c r="AE101" t="n">
        <v>254688.1869229613</v>
      </c>
      <c r="AF101" t="n">
        <v>5.795109118368758e-06</v>
      </c>
      <c r="AG101" t="n">
        <v>4.348958333333333</v>
      </c>
      <c r="AH101" t="n">
        <v>230381.1038202234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6.6575</v>
      </c>
      <c r="E102" t="n">
        <v>15.02</v>
      </c>
      <c r="F102" t="n">
        <v>11.69</v>
      </c>
      <c r="G102" t="n">
        <v>100.24</v>
      </c>
      <c r="H102" t="n">
        <v>1.36</v>
      </c>
      <c r="I102" t="n">
        <v>7</v>
      </c>
      <c r="J102" t="n">
        <v>340.16</v>
      </c>
      <c r="K102" t="n">
        <v>61.2</v>
      </c>
      <c r="L102" t="n">
        <v>26</v>
      </c>
      <c r="M102" t="n">
        <v>5</v>
      </c>
      <c r="N102" t="n">
        <v>107.96</v>
      </c>
      <c r="O102" t="n">
        <v>42187.49</v>
      </c>
      <c r="P102" t="n">
        <v>191.77</v>
      </c>
      <c r="Q102" t="n">
        <v>460.69</v>
      </c>
      <c r="R102" t="n">
        <v>45.71</v>
      </c>
      <c r="S102" t="n">
        <v>32.19</v>
      </c>
      <c r="T102" t="n">
        <v>2862.2</v>
      </c>
      <c r="U102" t="n">
        <v>0.7</v>
      </c>
      <c r="V102" t="n">
        <v>0.76</v>
      </c>
      <c r="W102" t="n">
        <v>1.46</v>
      </c>
      <c r="X102" t="n">
        <v>0.16</v>
      </c>
      <c r="Y102" t="n">
        <v>1</v>
      </c>
      <c r="Z102" t="n">
        <v>10</v>
      </c>
      <c r="AA102" t="n">
        <v>185.9377714469213</v>
      </c>
      <c r="AB102" t="n">
        <v>254.4082618890991</v>
      </c>
      <c r="AC102" t="n">
        <v>230.1278944387157</v>
      </c>
      <c r="AD102" t="n">
        <v>185937.7714469213</v>
      </c>
      <c r="AE102" t="n">
        <v>254408.2618890991</v>
      </c>
      <c r="AF102" t="n">
        <v>5.797547440987572e-06</v>
      </c>
      <c r="AG102" t="n">
        <v>4.346064814814815</v>
      </c>
      <c r="AH102" t="n">
        <v>230127.8944387157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6.6541</v>
      </c>
      <c r="E103" t="n">
        <v>15.03</v>
      </c>
      <c r="F103" t="n">
        <v>11.7</v>
      </c>
      <c r="G103" t="n">
        <v>100.3</v>
      </c>
      <c r="H103" t="n">
        <v>1.37</v>
      </c>
      <c r="I103" t="n">
        <v>7</v>
      </c>
      <c r="J103" t="n">
        <v>340.77</v>
      </c>
      <c r="K103" t="n">
        <v>61.2</v>
      </c>
      <c r="L103" t="n">
        <v>26.25</v>
      </c>
      <c r="M103" t="n">
        <v>5</v>
      </c>
      <c r="N103" t="n">
        <v>108.32</v>
      </c>
      <c r="O103" t="n">
        <v>42262.79</v>
      </c>
      <c r="P103" t="n">
        <v>191.48</v>
      </c>
      <c r="Q103" t="n">
        <v>460.69</v>
      </c>
      <c r="R103" t="n">
        <v>45.92</v>
      </c>
      <c r="S103" t="n">
        <v>32.19</v>
      </c>
      <c r="T103" t="n">
        <v>2969.84</v>
      </c>
      <c r="U103" t="n">
        <v>0.7</v>
      </c>
      <c r="V103" t="n">
        <v>0.76</v>
      </c>
      <c r="W103" t="n">
        <v>1.46</v>
      </c>
      <c r="X103" t="n">
        <v>0.17</v>
      </c>
      <c r="Y103" t="n">
        <v>1</v>
      </c>
      <c r="Z103" t="n">
        <v>10</v>
      </c>
      <c r="AA103" t="n">
        <v>185.899967728444</v>
      </c>
      <c r="AB103" t="n">
        <v>254.3565371736963</v>
      </c>
      <c r="AC103" t="n">
        <v>230.0811062575548</v>
      </c>
      <c r="AD103" t="n">
        <v>185899.967728444</v>
      </c>
      <c r="AE103" t="n">
        <v>254356.5371736963</v>
      </c>
      <c r="AF103" t="n">
        <v>5.794586620664726e-06</v>
      </c>
      <c r="AG103" t="n">
        <v>4.348958333333333</v>
      </c>
      <c r="AH103" t="n">
        <v>230081.1062575548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6.6562</v>
      </c>
      <c r="E104" t="n">
        <v>15.02</v>
      </c>
      <c r="F104" t="n">
        <v>11.7</v>
      </c>
      <c r="G104" t="n">
        <v>100.26</v>
      </c>
      <c r="H104" t="n">
        <v>1.38</v>
      </c>
      <c r="I104" t="n">
        <v>7</v>
      </c>
      <c r="J104" t="n">
        <v>341.38</v>
      </c>
      <c r="K104" t="n">
        <v>61.2</v>
      </c>
      <c r="L104" t="n">
        <v>26.5</v>
      </c>
      <c r="M104" t="n">
        <v>5</v>
      </c>
      <c r="N104" t="n">
        <v>108.68</v>
      </c>
      <c r="O104" t="n">
        <v>42338.27</v>
      </c>
      <c r="P104" t="n">
        <v>191.05</v>
      </c>
      <c r="Q104" t="n">
        <v>460.69</v>
      </c>
      <c r="R104" t="n">
        <v>45.79</v>
      </c>
      <c r="S104" t="n">
        <v>32.19</v>
      </c>
      <c r="T104" t="n">
        <v>2902.72</v>
      </c>
      <c r="U104" t="n">
        <v>0.7</v>
      </c>
      <c r="V104" t="n">
        <v>0.76</v>
      </c>
      <c r="W104" t="n">
        <v>1.46</v>
      </c>
      <c r="X104" t="n">
        <v>0.16</v>
      </c>
      <c r="Y104" t="n">
        <v>1</v>
      </c>
      <c r="Z104" t="n">
        <v>10</v>
      </c>
      <c r="AA104" t="n">
        <v>185.7143630733784</v>
      </c>
      <c r="AB104" t="n">
        <v>254.1025846963361</v>
      </c>
      <c r="AC104" t="n">
        <v>229.8513906482093</v>
      </c>
      <c r="AD104" t="n">
        <v>185714.3630733784</v>
      </c>
      <c r="AE104" t="n">
        <v>254102.5846963361</v>
      </c>
      <c r="AF104" t="n">
        <v>5.796415362628837e-06</v>
      </c>
      <c r="AG104" t="n">
        <v>4.346064814814815</v>
      </c>
      <c r="AH104" t="n">
        <v>229851.3906482093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6.652</v>
      </c>
      <c r="E105" t="n">
        <v>15.03</v>
      </c>
      <c r="F105" t="n">
        <v>11.71</v>
      </c>
      <c r="G105" t="n">
        <v>100.34</v>
      </c>
      <c r="H105" t="n">
        <v>1.39</v>
      </c>
      <c r="I105" t="n">
        <v>7</v>
      </c>
      <c r="J105" t="n">
        <v>342</v>
      </c>
      <c r="K105" t="n">
        <v>61.2</v>
      </c>
      <c r="L105" t="n">
        <v>26.75</v>
      </c>
      <c r="M105" t="n">
        <v>5</v>
      </c>
      <c r="N105" t="n">
        <v>109.05</v>
      </c>
      <c r="O105" t="n">
        <v>42413.94</v>
      </c>
      <c r="P105" t="n">
        <v>190.93</v>
      </c>
      <c r="Q105" t="n">
        <v>460.69</v>
      </c>
      <c r="R105" t="n">
        <v>46.2</v>
      </c>
      <c r="S105" t="n">
        <v>32.19</v>
      </c>
      <c r="T105" t="n">
        <v>3108.83</v>
      </c>
      <c r="U105" t="n">
        <v>0.7</v>
      </c>
      <c r="V105" t="n">
        <v>0.76</v>
      </c>
      <c r="W105" t="n">
        <v>1.46</v>
      </c>
      <c r="X105" t="n">
        <v>0.17</v>
      </c>
      <c r="Y105" t="n">
        <v>1</v>
      </c>
      <c r="Z105" t="n">
        <v>10</v>
      </c>
      <c r="AA105" t="n">
        <v>185.7494129274257</v>
      </c>
      <c r="AB105" t="n">
        <v>254.150541452934</v>
      </c>
      <c r="AC105" t="n">
        <v>229.8947704792652</v>
      </c>
      <c r="AD105" t="n">
        <v>185749.4129274256</v>
      </c>
      <c r="AE105" t="n">
        <v>254150.541452934</v>
      </c>
      <c r="AF105" t="n">
        <v>5.792757878700614e-06</v>
      </c>
      <c r="AG105" t="n">
        <v>4.348958333333333</v>
      </c>
      <c r="AH105" t="n">
        <v>229894.7704792652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6.6527</v>
      </c>
      <c r="E106" t="n">
        <v>15.03</v>
      </c>
      <c r="F106" t="n">
        <v>11.71</v>
      </c>
      <c r="G106" t="n">
        <v>100.33</v>
      </c>
      <c r="H106" t="n">
        <v>1.4</v>
      </c>
      <c r="I106" t="n">
        <v>7</v>
      </c>
      <c r="J106" t="n">
        <v>342.61</v>
      </c>
      <c r="K106" t="n">
        <v>61.2</v>
      </c>
      <c r="L106" t="n">
        <v>27</v>
      </c>
      <c r="M106" t="n">
        <v>5</v>
      </c>
      <c r="N106" t="n">
        <v>109.41</v>
      </c>
      <c r="O106" t="n">
        <v>42489.79</v>
      </c>
      <c r="P106" t="n">
        <v>190.38</v>
      </c>
      <c r="Q106" t="n">
        <v>460.7</v>
      </c>
      <c r="R106" t="n">
        <v>46.12</v>
      </c>
      <c r="S106" t="n">
        <v>32.19</v>
      </c>
      <c r="T106" t="n">
        <v>3069.24</v>
      </c>
      <c r="U106" t="n">
        <v>0.7</v>
      </c>
      <c r="V106" t="n">
        <v>0.76</v>
      </c>
      <c r="W106" t="n">
        <v>1.46</v>
      </c>
      <c r="X106" t="n">
        <v>0.17</v>
      </c>
      <c r="Y106" t="n">
        <v>1</v>
      </c>
      <c r="Z106" t="n">
        <v>10</v>
      </c>
      <c r="AA106" t="n">
        <v>185.5396807180779</v>
      </c>
      <c r="AB106" t="n">
        <v>253.8635765913724</v>
      </c>
      <c r="AC106" t="n">
        <v>229.6351931413333</v>
      </c>
      <c r="AD106" t="n">
        <v>185539.6807180779</v>
      </c>
      <c r="AE106" t="n">
        <v>253863.5765913724</v>
      </c>
      <c r="AF106" t="n">
        <v>5.793367459355318e-06</v>
      </c>
      <c r="AG106" t="n">
        <v>4.348958333333333</v>
      </c>
      <c r="AH106" t="n">
        <v>229635.1931413333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6.6926</v>
      </c>
      <c r="E107" t="n">
        <v>14.94</v>
      </c>
      <c r="F107" t="n">
        <v>11.67</v>
      </c>
      <c r="G107" t="n">
        <v>116.69</v>
      </c>
      <c r="H107" t="n">
        <v>1.42</v>
      </c>
      <c r="I107" t="n">
        <v>6</v>
      </c>
      <c r="J107" t="n">
        <v>343.23</v>
      </c>
      <c r="K107" t="n">
        <v>61.2</v>
      </c>
      <c r="L107" t="n">
        <v>27.25</v>
      </c>
      <c r="M107" t="n">
        <v>4</v>
      </c>
      <c r="N107" t="n">
        <v>109.78</v>
      </c>
      <c r="O107" t="n">
        <v>42565.83</v>
      </c>
      <c r="P107" t="n">
        <v>189.43</v>
      </c>
      <c r="Q107" t="n">
        <v>460.69</v>
      </c>
      <c r="R107" t="n">
        <v>44.94</v>
      </c>
      <c r="S107" t="n">
        <v>32.19</v>
      </c>
      <c r="T107" t="n">
        <v>2480.24</v>
      </c>
      <c r="U107" t="n">
        <v>0.72</v>
      </c>
      <c r="V107" t="n">
        <v>0.77</v>
      </c>
      <c r="W107" t="n">
        <v>1.46</v>
      </c>
      <c r="X107" t="n">
        <v>0.14</v>
      </c>
      <c r="Y107" t="n">
        <v>1</v>
      </c>
      <c r="Z107" t="n">
        <v>10</v>
      </c>
      <c r="AA107" t="n">
        <v>184.5640585761649</v>
      </c>
      <c r="AB107" t="n">
        <v>252.5286873353965</v>
      </c>
      <c r="AC107" t="n">
        <v>228.4277038424185</v>
      </c>
      <c r="AD107" t="n">
        <v>184564.0585761649</v>
      </c>
      <c r="AE107" t="n">
        <v>252528.6873353965</v>
      </c>
      <c r="AF107" t="n">
        <v>5.82811355667344e-06</v>
      </c>
      <c r="AG107" t="n">
        <v>4.322916666666667</v>
      </c>
      <c r="AH107" t="n">
        <v>228427.7038424184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6.6887</v>
      </c>
      <c r="E108" t="n">
        <v>14.95</v>
      </c>
      <c r="F108" t="n">
        <v>11.68</v>
      </c>
      <c r="G108" t="n">
        <v>116.78</v>
      </c>
      <c r="H108" t="n">
        <v>1.43</v>
      </c>
      <c r="I108" t="n">
        <v>6</v>
      </c>
      <c r="J108" t="n">
        <v>343.85</v>
      </c>
      <c r="K108" t="n">
        <v>61.2</v>
      </c>
      <c r="L108" t="n">
        <v>27.5</v>
      </c>
      <c r="M108" t="n">
        <v>4</v>
      </c>
      <c r="N108" t="n">
        <v>110.15</v>
      </c>
      <c r="O108" t="n">
        <v>42642.18</v>
      </c>
      <c r="P108" t="n">
        <v>189.59</v>
      </c>
      <c r="Q108" t="n">
        <v>460.69</v>
      </c>
      <c r="R108" t="n">
        <v>45.15</v>
      </c>
      <c r="S108" t="n">
        <v>32.19</v>
      </c>
      <c r="T108" t="n">
        <v>2585.21</v>
      </c>
      <c r="U108" t="n">
        <v>0.71</v>
      </c>
      <c r="V108" t="n">
        <v>0.77</v>
      </c>
      <c r="W108" t="n">
        <v>1.46</v>
      </c>
      <c r="X108" t="n">
        <v>0.14</v>
      </c>
      <c r="Y108" t="n">
        <v>1</v>
      </c>
      <c r="Z108" t="n">
        <v>10</v>
      </c>
      <c r="AA108" t="n">
        <v>184.6953289165053</v>
      </c>
      <c r="AB108" t="n">
        <v>252.7082972062888</v>
      </c>
      <c r="AC108" t="n">
        <v>228.5901719993169</v>
      </c>
      <c r="AD108" t="n">
        <v>184695.3289165053</v>
      </c>
      <c r="AE108" t="n">
        <v>252708.2972062888</v>
      </c>
      <c r="AF108" t="n">
        <v>5.824717321597233e-06</v>
      </c>
      <c r="AG108" t="n">
        <v>4.325810185185185</v>
      </c>
      <c r="AH108" t="n">
        <v>228590.1719993169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6.6913</v>
      </c>
      <c r="E109" t="n">
        <v>14.94</v>
      </c>
      <c r="F109" t="n">
        <v>11.67</v>
      </c>
      <c r="G109" t="n">
        <v>116.72</v>
      </c>
      <c r="H109" t="n">
        <v>1.44</v>
      </c>
      <c r="I109" t="n">
        <v>6</v>
      </c>
      <c r="J109" t="n">
        <v>344.47</v>
      </c>
      <c r="K109" t="n">
        <v>61.2</v>
      </c>
      <c r="L109" t="n">
        <v>27.75</v>
      </c>
      <c r="M109" t="n">
        <v>4</v>
      </c>
      <c r="N109" t="n">
        <v>110.52</v>
      </c>
      <c r="O109" t="n">
        <v>42718.61</v>
      </c>
      <c r="P109" t="n">
        <v>189.6</v>
      </c>
      <c r="Q109" t="n">
        <v>460.69</v>
      </c>
      <c r="R109" t="n">
        <v>45</v>
      </c>
      <c r="S109" t="n">
        <v>32.19</v>
      </c>
      <c r="T109" t="n">
        <v>2513.21</v>
      </c>
      <c r="U109" t="n">
        <v>0.72</v>
      </c>
      <c r="V109" t="n">
        <v>0.77</v>
      </c>
      <c r="W109" t="n">
        <v>1.46</v>
      </c>
      <c r="X109" t="n">
        <v>0.14</v>
      </c>
      <c r="Y109" t="n">
        <v>1</v>
      </c>
      <c r="Z109" t="n">
        <v>10</v>
      </c>
      <c r="AA109" t="n">
        <v>184.6433252741213</v>
      </c>
      <c r="AB109" t="n">
        <v>252.6371435285404</v>
      </c>
      <c r="AC109" t="n">
        <v>228.525809128708</v>
      </c>
      <c r="AD109" t="n">
        <v>184643.3252741213</v>
      </c>
      <c r="AE109" t="n">
        <v>252637.1435285404</v>
      </c>
      <c r="AF109" t="n">
        <v>5.826981478314705e-06</v>
      </c>
      <c r="AG109" t="n">
        <v>4.322916666666667</v>
      </c>
      <c r="AH109" t="n">
        <v>228525.809128708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6.6932</v>
      </c>
      <c r="E110" t="n">
        <v>14.94</v>
      </c>
      <c r="F110" t="n">
        <v>11.67</v>
      </c>
      <c r="G110" t="n">
        <v>116.68</v>
      </c>
      <c r="H110" t="n">
        <v>1.45</v>
      </c>
      <c r="I110" t="n">
        <v>6</v>
      </c>
      <c r="J110" t="n">
        <v>345.09</v>
      </c>
      <c r="K110" t="n">
        <v>61.2</v>
      </c>
      <c r="L110" t="n">
        <v>28</v>
      </c>
      <c r="M110" t="n">
        <v>4</v>
      </c>
      <c r="N110" t="n">
        <v>110.89</v>
      </c>
      <c r="O110" t="n">
        <v>42795.22</v>
      </c>
      <c r="P110" t="n">
        <v>189.6</v>
      </c>
      <c r="Q110" t="n">
        <v>460.69</v>
      </c>
      <c r="R110" t="n">
        <v>44.93</v>
      </c>
      <c r="S110" t="n">
        <v>32.19</v>
      </c>
      <c r="T110" t="n">
        <v>2478.45</v>
      </c>
      <c r="U110" t="n">
        <v>0.72</v>
      </c>
      <c r="V110" t="n">
        <v>0.77</v>
      </c>
      <c r="W110" t="n">
        <v>1.45</v>
      </c>
      <c r="X110" t="n">
        <v>0.13</v>
      </c>
      <c r="Y110" t="n">
        <v>1</v>
      </c>
      <c r="Z110" t="n">
        <v>10</v>
      </c>
      <c r="AA110" t="n">
        <v>184.6172681518729</v>
      </c>
      <c r="AB110" t="n">
        <v>252.6014910243211</v>
      </c>
      <c r="AC110" t="n">
        <v>228.4935592494527</v>
      </c>
      <c r="AD110" t="n">
        <v>184617.2681518729</v>
      </c>
      <c r="AE110" t="n">
        <v>252601.4910243211</v>
      </c>
      <c r="AF110" t="n">
        <v>5.828636054377473e-06</v>
      </c>
      <c r="AG110" t="n">
        <v>4.322916666666667</v>
      </c>
      <c r="AH110" t="n">
        <v>228493.5592494527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6.6908</v>
      </c>
      <c r="E111" t="n">
        <v>14.95</v>
      </c>
      <c r="F111" t="n">
        <v>11.67</v>
      </c>
      <c r="G111" t="n">
        <v>116.73</v>
      </c>
      <c r="H111" t="n">
        <v>1.46</v>
      </c>
      <c r="I111" t="n">
        <v>6</v>
      </c>
      <c r="J111" t="n">
        <v>345.71</v>
      </c>
      <c r="K111" t="n">
        <v>61.2</v>
      </c>
      <c r="L111" t="n">
        <v>28.25</v>
      </c>
      <c r="M111" t="n">
        <v>4</v>
      </c>
      <c r="N111" t="n">
        <v>111.26</v>
      </c>
      <c r="O111" t="n">
        <v>42872.03</v>
      </c>
      <c r="P111" t="n">
        <v>190.11</v>
      </c>
      <c r="Q111" t="n">
        <v>460.69</v>
      </c>
      <c r="R111" t="n">
        <v>45.04</v>
      </c>
      <c r="S111" t="n">
        <v>32.19</v>
      </c>
      <c r="T111" t="n">
        <v>2533.34</v>
      </c>
      <c r="U111" t="n">
        <v>0.71</v>
      </c>
      <c r="V111" t="n">
        <v>0.77</v>
      </c>
      <c r="W111" t="n">
        <v>1.46</v>
      </c>
      <c r="X111" t="n">
        <v>0.14</v>
      </c>
      <c r="Y111" t="n">
        <v>1</v>
      </c>
      <c r="Z111" t="n">
        <v>10</v>
      </c>
      <c r="AA111" t="n">
        <v>184.8345440821536</v>
      </c>
      <c r="AB111" t="n">
        <v>252.8987775376685</v>
      </c>
      <c r="AC111" t="n">
        <v>228.7624731552106</v>
      </c>
      <c r="AD111" t="n">
        <v>184834.5440821536</v>
      </c>
      <c r="AE111" t="n">
        <v>252898.7775376685</v>
      </c>
      <c r="AF111" t="n">
        <v>5.826546063561346e-06</v>
      </c>
      <c r="AG111" t="n">
        <v>4.325810185185185</v>
      </c>
      <c r="AH111" t="n">
        <v>228762.4731552106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6.6924</v>
      </c>
      <c r="E112" t="n">
        <v>14.94</v>
      </c>
      <c r="F112" t="n">
        <v>11.67</v>
      </c>
      <c r="G112" t="n">
        <v>116.7</v>
      </c>
      <c r="H112" t="n">
        <v>1.47</v>
      </c>
      <c r="I112" t="n">
        <v>6</v>
      </c>
      <c r="J112" t="n">
        <v>346.34</v>
      </c>
      <c r="K112" t="n">
        <v>61.2</v>
      </c>
      <c r="L112" t="n">
        <v>28.5</v>
      </c>
      <c r="M112" t="n">
        <v>4</v>
      </c>
      <c r="N112" t="n">
        <v>111.64</v>
      </c>
      <c r="O112" t="n">
        <v>42949.03</v>
      </c>
      <c r="P112" t="n">
        <v>190.16</v>
      </c>
      <c r="Q112" t="n">
        <v>460.7</v>
      </c>
      <c r="R112" t="n">
        <v>44.95</v>
      </c>
      <c r="S112" t="n">
        <v>32.19</v>
      </c>
      <c r="T112" t="n">
        <v>2488.77</v>
      </c>
      <c r="U112" t="n">
        <v>0.72</v>
      </c>
      <c r="V112" t="n">
        <v>0.77</v>
      </c>
      <c r="W112" t="n">
        <v>1.46</v>
      </c>
      <c r="X112" t="n">
        <v>0.14</v>
      </c>
      <c r="Y112" t="n">
        <v>1</v>
      </c>
      <c r="Z112" t="n">
        <v>10</v>
      </c>
      <c r="AA112" t="n">
        <v>184.83062301456</v>
      </c>
      <c r="AB112" t="n">
        <v>252.8934125600016</v>
      </c>
      <c r="AC112" t="n">
        <v>228.7576202034824</v>
      </c>
      <c r="AD112" t="n">
        <v>184830.62301456</v>
      </c>
      <c r="AE112" t="n">
        <v>252893.4125600016</v>
      </c>
      <c r="AF112" t="n">
        <v>5.827939390772096e-06</v>
      </c>
      <c r="AG112" t="n">
        <v>4.322916666666667</v>
      </c>
      <c r="AH112" t="n">
        <v>228757.6202034824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6.6923</v>
      </c>
      <c r="E113" t="n">
        <v>14.94</v>
      </c>
      <c r="F113" t="n">
        <v>11.67</v>
      </c>
      <c r="G113" t="n">
        <v>116.7</v>
      </c>
      <c r="H113" t="n">
        <v>1.48</v>
      </c>
      <c r="I113" t="n">
        <v>6</v>
      </c>
      <c r="J113" t="n">
        <v>346.96</v>
      </c>
      <c r="K113" t="n">
        <v>61.2</v>
      </c>
      <c r="L113" t="n">
        <v>28.75</v>
      </c>
      <c r="M113" t="n">
        <v>4</v>
      </c>
      <c r="N113" t="n">
        <v>112.01</v>
      </c>
      <c r="O113" t="n">
        <v>43026.23</v>
      </c>
      <c r="P113" t="n">
        <v>190.32</v>
      </c>
      <c r="Q113" t="n">
        <v>460.69</v>
      </c>
      <c r="R113" t="n">
        <v>44.83</v>
      </c>
      <c r="S113" t="n">
        <v>32.19</v>
      </c>
      <c r="T113" t="n">
        <v>2426.37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184.8898226452617</v>
      </c>
      <c r="AB113" t="n">
        <v>252.9744121064311</v>
      </c>
      <c r="AC113" t="n">
        <v>228.8308892668842</v>
      </c>
      <c r="AD113" t="n">
        <v>184889.8226452617</v>
      </c>
      <c r="AE113" t="n">
        <v>252974.4121064311</v>
      </c>
      <c r="AF113" t="n">
        <v>5.827852307821425e-06</v>
      </c>
      <c r="AG113" t="n">
        <v>4.322916666666667</v>
      </c>
      <c r="AH113" t="n">
        <v>228830.8892668842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6.6932</v>
      </c>
      <c r="E114" t="n">
        <v>14.94</v>
      </c>
      <c r="F114" t="n">
        <v>11.67</v>
      </c>
      <c r="G114" t="n">
        <v>116.68</v>
      </c>
      <c r="H114" t="n">
        <v>1.49</v>
      </c>
      <c r="I114" t="n">
        <v>6</v>
      </c>
      <c r="J114" t="n">
        <v>347.59</v>
      </c>
      <c r="K114" t="n">
        <v>61.2</v>
      </c>
      <c r="L114" t="n">
        <v>29</v>
      </c>
      <c r="M114" t="n">
        <v>4</v>
      </c>
      <c r="N114" t="n">
        <v>112.39</v>
      </c>
      <c r="O114" t="n">
        <v>43103.63</v>
      </c>
      <c r="P114" t="n">
        <v>190.1</v>
      </c>
      <c r="Q114" t="n">
        <v>460.69</v>
      </c>
      <c r="R114" t="n">
        <v>44.91</v>
      </c>
      <c r="S114" t="n">
        <v>32.19</v>
      </c>
      <c r="T114" t="n">
        <v>2469.33</v>
      </c>
      <c r="U114" t="n">
        <v>0.72</v>
      </c>
      <c r="V114" t="n">
        <v>0.77</v>
      </c>
      <c r="W114" t="n">
        <v>1.46</v>
      </c>
      <c r="X114" t="n">
        <v>0.13</v>
      </c>
      <c r="Y114" t="n">
        <v>1</v>
      </c>
      <c r="Z114" t="n">
        <v>10</v>
      </c>
      <c r="AA114" t="n">
        <v>184.7979476663041</v>
      </c>
      <c r="AB114" t="n">
        <v>252.8487047069833</v>
      </c>
      <c r="AC114" t="n">
        <v>228.7171792052083</v>
      </c>
      <c r="AD114" t="n">
        <v>184797.9476663041</v>
      </c>
      <c r="AE114" t="n">
        <v>252848.7047069833</v>
      </c>
      <c r="AF114" t="n">
        <v>5.828636054377473e-06</v>
      </c>
      <c r="AG114" t="n">
        <v>4.322916666666667</v>
      </c>
      <c r="AH114" t="n">
        <v>228717.1792052083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6.6906</v>
      </c>
      <c r="E115" t="n">
        <v>14.95</v>
      </c>
      <c r="F115" t="n">
        <v>11.67</v>
      </c>
      <c r="G115" t="n">
        <v>116.74</v>
      </c>
      <c r="H115" t="n">
        <v>1.5</v>
      </c>
      <c r="I115" t="n">
        <v>6</v>
      </c>
      <c r="J115" t="n">
        <v>348.22</v>
      </c>
      <c r="K115" t="n">
        <v>61.2</v>
      </c>
      <c r="L115" t="n">
        <v>29.25</v>
      </c>
      <c r="M115" t="n">
        <v>4</v>
      </c>
      <c r="N115" t="n">
        <v>112.77</v>
      </c>
      <c r="O115" t="n">
        <v>43181.22</v>
      </c>
      <c r="P115" t="n">
        <v>190.16</v>
      </c>
      <c r="Q115" t="n">
        <v>460.71</v>
      </c>
      <c r="R115" t="n">
        <v>45.04</v>
      </c>
      <c r="S115" t="n">
        <v>32.19</v>
      </c>
      <c r="T115" t="n">
        <v>2532.33</v>
      </c>
      <c r="U115" t="n">
        <v>0.71</v>
      </c>
      <c r="V115" t="n">
        <v>0.77</v>
      </c>
      <c r="W115" t="n">
        <v>1.46</v>
      </c>
      <c r="X115" t="n">
        <v>0.14</v>
      </c>
      <c r="Y115" t="n">
        <v>1</v>
      </c>
      <c r="Z115" t="n">
        <v>10</v>
      </c>
      <c r="AA115" t="n">
        <v>184.8553686917954</v>
      </c>
      <c r="AB115" t="n">
        <v>252.9272706872973</v>
      </c>
      <c r="AC115" t="n">
        <v>228.7882469586292</v>
      </c>
      <c r="AD115" t="n">
        <v>184855.3686917954</v>
      </c>
      <c r="AE115" t="n">
        <v>252927.2706872973</v>
      </c>
      <c r="AF115" t="n">
        <v>5.82637189766e-06</v>
      </c>
      <c r="AG115" t="n">
        <v>4.325810185185185</v>
      </c>
      <c r="AH115" t="n">
        <v>228788.2469586292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6.6939</v>
      </c>
      <c r="E116" t="n">
        <v>14.94</v>
      </c>
      <c r="F116" t="n">
        <v>11.67</v>
      </c>
      <c r="G116" t="n">
        <v>116.66</v>
      </c>
      <c r="H116" t="n">
        <v>1.51</v>
      </c>
      <c r="I116" t="n">
        <v>6</v>
      </c>
      <c r="J116" t="n">
        <v>348.85</v>
      </c>
      <c r="K116" t="n">
        <v>61.2</v>
      </c>
      <c r="L116" t="n">
        <v>29.5</v>
      </c>
      <c r="M116" t="n">
        <v>4</v>
      </c>
      <c r="N116" t="n">
        <v>113.15</v>
      </c>
      <c r="O116" t="n">
        <v>43259.02</v>
      </c>
      <c r="P116" t="n">
        <v>189.97</v>
      </c>
      <c r="Q116" t="n">
        <v>460.69</v>
      </c>
      <c r="R116" t="n">
        <v>44.87</v>
      </c>
      <c r="S116" t="n">
        <v>32.19</v>
      </c>
      <c r="T116" t="n">
        <v>2448.19</v>
      </c>
      <c r="U116" t="n">
        <v>0.72</v>
      </c>
      <c r="V116" t="n">
        <v>0.77</v>
      </c>
      <c r="W116" t="n">
        <v>1.45</v>
      </c>
      <c r="X116" t="n">
        <v>0.13</v>
      </c>
      <c r="Y116" t="n">
        <v>1</v>
      </c>
      <c r="Z116" t="n">
        <v>10</v>
      </c>
      <c r="AA116" t="n">
        <v>184.7413607472267</v>
      </c>
      <c r="AB116" t="n">
        <v>252.7712799878629</v>
      </c>
      <c r="AC116" t="n">
        <v>228.6471437926145</v>
      </c>
      <c r="AD116" t="n">
        <v>184741.3607472267</v>
      </c>
      <c r="AE116" t="n">
        <v>252771.2799878629</v>
      </c>
      <c r="AF116" t="n">
        <v>5.829245635032176e-06</v>
      </c>
      <c r="AG116" t="n">
        <v>4.322916666666667</v>
      </c>
      <c r="AH116" t="n">
        <v>228647.1437926145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6.6918</v>
      </c>
      <c r="E117" t="n">
        <v>14.94</v>
      </c>
      <c r="F117" t="n">
        <v>11.67</v>
      </c>
      <c r="G117" t="n">
        <v>116.71</v>
      </c>
      <c r="H117" t="n">
        <v>1.52</v>
      </c>
      <c r="I117" t="n">
        <v>6</v>
      </c>
      <c r="J117" t="n">
        <v>349.48</v>
      </c>
      <c r="K117" t="n">
        <v>61.2</v>
      </c>
      <c r="L117" t="n">
        <v>29.75</v>
      </c>
      <c r="M117" t="n">
        <v>4</v>
      </c>
      <c r="N117" t="n">
        <v>113.53</v>
      </c>
      <c r="O117" t="n">
        <v>43337.02</v>
      </c>
      <c r="P117" t="n">
        <v>189.94</v>
      </c>
      <c r="Q117" t="n">
        <v>460.69</v>
      </c>
      <c r="R117" t="n">
        <v>44.92</v>
      </c>
      <c r="S117" t="n">
        <v>32.19</v>
      </c>
      <c r="T117" t="n">
        <v>2474.32</v>
      </c>
      <c r="U117" t="n">
        <v>0.72</v>
      </c>
      <c r="V117" t="n">
        <v>0.77</v>
      </c>
      <c r="W117" t="n">
        <v>1.46</v>
      </c>
      <c r="X117" t="n">
        <v>0.14</v>
      </c>
      <c r="Y117" t="n">
        <v>1</v>
      </c>
      <c r="Z117" t="n">
        <v>10</v>
      </c>
      <c r="AA117" t="n">
        <v>184.7593544760404</v>
      </c>
      <c r="AB117" t="n">
        <v>252.7958998014531</v>
      </c>
      <c r="AC117" t="n">
        <v>228.6694139257498</v>
      </c>
      <c r="AD117" t="n">
        <v>184759.3544760404</v>
      </c>
      <c r="AE117" t="n">
        <v>252795.8998014531</v>
      </c>
      <c r="AF117" t="n">
        <v>5.827416893068065e-06</v>
      </c>
      <c r="AG117" t="n">
        <v>4.322916666666667</v>
      </c>
      <c r="AH117" t="n">
        <v>228669.4139257498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6.6902</v>
      </c>
      <c r="E118" t="n">
        <v>14.95</v>
      </c>
      <c r="F118" t="n">
        <v>11.67</v>
      </c>
      <c r="G118" t="n">
        <v>116.75</v>
      </c>
      <c r="H118" t="n">
        <v>1.53</v>
      </c>
      <c r="I118" t="n">
        <v>6</v>
      </c>
      <c r="J118" t="n">
        <v>350.12</v>
      </c>
      <c r="K118" t="n">
        <v>61.2</v>
      </c>
      <c r="L118" t="n">
        <v>30</v>
      </c>
      <c r="M118" t="n">
        <v>4</v>
      </c>
      <c r="N118" t="n">
        <v>113.92</v>
      </c>
      <c r="O118" t="n">
        <v>43415.22</v>
      </c>
      <c r="P118" t="n">
        <v>190.15</v>
      </c>
      <c r="Q118" t="n">
        <v>460.69</v>
      </c>
      <c r="R118" t="n">
        <v>45.04</v>
      </c>
      <c r="S118" t="n">
        <v>32.19</v>
      </c>
      <c r="T118" t="n">
        <v>2530.25</v>
      </c>
      <c r="U118" t="n">
        <v>0.71</v>
      </c>
      <c r="V118" t="n">
        <v>0.77</v>
      </c>
      <c r="W118" t="n">
        <v>1.46</v>
      </c>
      <c r="X118" t="n">
        <v>0.14</v>
      </c>
      <c r="Y118" t="n">
        <v>1</v>
      </c>
      <c r="Z118" t="n">
        <v>10</v>
      </c>
      <c r="AA118" t="n">
        <v>184.8572543287965</v>
      </c>
      <c r="AB118" t="n">
        <v>252.9298506990307</v>
      </c>
      <c r="AC118" t="n">
        <v>228.7905807376638</v>
      </c>
      <c r="AD118" t="n">
        <v>184857.2543287965</v>
      </c>
      <c r="AE118" t="n">
        <v>252929.8506990307</v>
      </c>
      <c r="AF118" t="n">
        <v>5.826023565857312e-06</v>
      </c>
      <c r="AG118" t="n">
        <v>4.325810185185185</v>
      </c>
      <c r="AH118" t="n">
        <v>228790.5807376638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6.6913</v>
      </c>
      <c r="E119" t="n">
        <v>14.94</v>
      </c>
      <c r="F119" t="n">
        <v>11.67</v>
      </c>
      <c r="G119" t="n">
        <v>116.72</v>
      </c>
      <c r="H119" t="n">
        <v>1.54</v>
      </c>
      <c r="I119" t="n">
        <v>6</v>
      </c>
      <c r="J119" t="n">
        <v>350.75</v>
      </c>
      <c r="K119" t="n">
        <v>61.2</v>
      </c>
      <c r="L119" t="n">
        <v>30.25</v>
      </c>
      <c r="M119" t="n">
        <v>4</v>
      </c>
      <c r="N119" t="n">
        <v>114.3</v>
      </c>
      <c r="O119" t="n">
        <v>43493.63</v>
      </c>
      <c r="P119" t="n">
        <v>189.68</v>
      </c>
      <c r="Q119" t="n">
        <v>460.72</v>
      </c>
      <c r="R119" t="n">
        <v>44.94</v>
      </c>
      <c r="S119" t="n">
        <v>32.19</v>
      </c>
      <c r="T119" t="n">
        <v>2481.65</v>
      </c>
      <c r="U119" t="n">
        <v>0.72</v>
      </c>
      <c r="V119" t="n">
        <v>0.77</v>
      </c>
      <c r="W119" t="n">
        <v>1.46</v>
      </c>
      <c r="X119" t="n">
        <v>0.14</v>
      </c>
      <c r="Y119" t="n">
        <v>1</v>
      </c>
      <c r="Z119" t="n">
        <v>10</v>
      </c>
      <c r="AA119" t="n">
        <v>184.6722422050852</v>
      </c>
      <c r="AB119" t="n">
        <v>252.6767089492101</v>
      </c>
      <c r="AC119" t="n">
        <v>228.5615984811594</v>
      </c>
      <c r="AD119" t="n">
        <v>184672.2422050852</v>
      </c>
      <c r="AE119" t="n">
        <v>252676.7089492101</v>
      </c>
      <c r="AF119" t="n">
        <v>5.826981478314705e-06</v>
      </c>
      <c r="AG119" t="n">
        <v>4.322916666666667</v>
      </c>
      <c r="AH119" t="n">
        <v>228561.5984811594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6.6947</v>
      </c>
      <c r="E120" t="n">
        <v>14.94</v>
      </c>
      <c r="F120" t="n">
        <v>11.66</v>
      </c>
      <c r="G120" t="n">
        <v>116.65</v>
      </c>
      <c r="H120" t="n">
        <v>1.55</v>
      </c>
      <c r="I120" t="n">
        <v>6</v>
      </c>
      <c r="J120" t="n">
        <v>351.39</v>
      </c>
      <c r="K120" t="n">
        <v>61.2</v>
      </c>
      <c r="L120" t="n">
        <v>30.5</v>
      </c>
      <c r="M120" t="n">
        <v>4</v>
      </c>
      <c r="N120" t="n">
        <v>114.69</v>
      </c>
      <c r="O120" t="n">
        <v>43572.25</v>
      </c>
      <c r="P120" t="n">
        <v>189.13</v>
      </c>
      <c r="Q120" t="n">
        <v>460.69</v>
      </c>
      <c r="R120" t="n">
        <v>44.74</v>
      </c>
      <c r="S120" t="n">
        <v>32.19</v>
      </c>
      <c r="T120" t="n">
        <v>2382.47</v>
      </c>
      <c r="U120" t="n">
        <v>0.72</v>
      </c>
      <c r="V120" t="n">
        <v>0.77</v>
      </c>
      <c r="W120" t="n">
        <v>1.46</v>
      </c>
      <c r="X120" t="n">
        <v>0.13</v>
      </c>
      <c r="Y120" t="n">
        <v>1</v>
      </c>
      <c r="Z120" t="n">
        <v>10</v>
      </c>
      <c r="AA120" t="n">
        <v>184.4069858068712</v>
      </c>
      <c r="AB120" t="n">
        <v>252.3137734428875</v>
      </c>
      <c r="AC120" t="n">
        <v>228.2333010301769</v>
      </c>
      <c r="AD120" t="n">
        <v>184406.9858068712</v>
      </c>
      <c r="AE120" t="n">
        <v>252313.7734428875</v>
      </c>
      <c r="AF120" t="n">
        <v>5.829942298637553e-06</v>
      </c>
      <c r="AG120" t="n">
        <v>4.322916666666667</v>
      </c>
      <c r="AH120" t="n">
        <v>228233.3010301769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6.6901</v>
      </c>
      <c r="E121" t="n">
        <v>14.95</v>
      </c>
      <c r="F121" t="n">
        <v>11.68</v>
      </c>
      <c r="G121" t="n">
        <v>116.75</v>
      </c>
      <c r="H121" t="n">
        <v>1.56</v>
      </c>
      <c r="I121" t="n">
        <v>6</v>
      </c>
      <c r="J121" t="n">
        <v>352.03</v>
      </c>
      <c r="K121" t="n">
        <v>61.2</v>
      </c>
      <c r="L121" t="n">
        <v>30.75</v>
      </c>
      <c r="M121" t="n">
        <v>4</v>
      </c>
      <c r="N121" t="n">
        <v>115.08</v>
      </c>
      <c r="O121" t="n">
        <v>43651.07</v>
      </c>
      <c r="P121" t="n">
        <v>188.36</v>
      </c>
      <c r="Q121" t="n">
        <v>460.69</v>
      </c>
      <c r="R121" t="n">
        <v>45.08</v>
      </c>
      <c r="S121" t="n">
        <v>32.19</v>
      </c>
      <c r="T121" t="n">
        <v>2554.7</v>
      </c>
      <c r="U121" t="n">
        <v>0.71</v>
      </c>
      <c r="V121" t="n">
        <v>0.77</v>
      </c>
      <c r="W121" t="n">
        <v>1.46</v>
      </c>
      <c r="X121" t="n">
        <v>0.14</v>
      </c>
      <c r="Y121" t="n">
        <v>1</v>
      </c>
      <c r="Z121" t="n">
        <v>10</v>
      </c>
      <c r="AA121" t="n">
        <v>184.2314315915927</v>
      </c>
      <c r="AB121" t="n">
        <v>252.0735724206382</v>
      </c>
      <c r="AC121" t="n">
        <v>228.0160244563667</v>
      </c>
      <c r="AD121" t="n">
        <v>184231.4315915927</v>
      </c>
      <c r="AE121" t="n">
        <v>252073.5724206382</v>
      </c>
      <c r="AF121" t="n">
        <v>5.825936482906641e-06</v>
      </c>
      <c r="AG121" t="n">
        <v>4.325810185185185</v>
      </c>
      <c r="AH121" t="n">
        <v>228016.0244563667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6.6876</v>
      </c>
      <c r="E122" t="n">
        <v>14.95</v>
      </c>
      <c r="F122" t="n">
        <v>11.68</v>
      </c>
      <c r="G122" t="n">
        <v>116.81</v>
      </c>
      <c r="H122" t="n">
        <v>1.57</v>
      </c>
      <c r="I122" t="n">
        <v>6</v>
      </c>
      <c r="J122" t="n">
        <v>352.67</v>
      </c>
      <c r="K122" t="n">
        <v>61.2</v>
      </c>
      <c r="L122" t="n">
        <v>31</v>
      </c>
      <c r="M122" t="n">
        <v>4</v>
      </c>
      <c r="N122" t="n">
        <v>115.47</v>
      </c>
      <c r="O122" t="n">
        <v>43730.1</v>
      </c>
      <c r="P122" t="n">
        <v>188.69</v>
      </c>
      <c r="Q122" t="n">
        <v>460.72</v>
      </c>
      <c r="R122" t="n">
        <v>45.24</v>
      </c>
      <c r="S122" t="n">
        <v>32.19</v>
      </c>
      <c r="T122" t="n">
        <v>2631.49</v>
      </c>
      <c r="U122" t="n">
        <v>0.71</v>
      </c>
      <c r="V122" t="n">
        <v>0.77</v>
      </c>
      <c r="W122" t="n">
        <v>1.46</v>
      </c>
      <c r="X122" t="n">
        <v>0.15</v>
      </c>
      <c r="Y122" t="n">
        <v>1</v>
      </c>
      <c r="Z122" t="n">
        <v>10</v>
      </c>
      <c r="AA122" t="n">
        <v>184.3849403466478</v>
      </c>
      <c r="AB122" t="n">
        <v>252.2836098716328</v>
      </c>
      <c r="AC122" t="n">
        <v>228.2060162278279</v>
      </c>
      <c r="AD122" t="n">
        <v>184384.9403466478</v>
      </c>
      <c r="AE122" t="n">
        <v>252283.6098716328</v>
      </c>
      <c r="AF122" t="n">
        <v>5.823759409139841e-06</v>
      </c>
      <c r="AG122" t="n">
        <v>4.325810185185185</v>
      </c>
      <c r="AH122" t="n">
        <v>228206.0162278279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6.6893</v>
      </c>
      <c r="E123" t="n">
        <v>14.95</v>
      </c>
      <c r="F123" t="n">
        <v>11.68</v>
      </c>
      <c r="G123" t="n">
        <v>116.77</v>
      </c>
      <c r="H123" t="n">
        <v>1.58</v>
      </c>
      <c r="I123" t="n">
        <v>6</v>
      </c>
      <c r="J123" t="n">
        <v>353.31</v>
      </c>
      <c r="K123" t="n">
        <v>61.2</v>
      </c>
      <c r="L123" t="n">
        <v>31.25</v>
      </c>
      <c r="M123" t="n">
        <v>4</v>
      </c>
      <c r="N123" t="n">
        <v>115.86</v>
      </c>
      <c r="O123" t="n">
        <v>43809.48</v>
      </c>
      <c r="P123" t="n">
        <v>188.66</v>
      </c>
      <c r="Q123" t="n">
        <v>460.69</v>
      </c>
      <c r="R123" t="n">
        <v>45.15</v>
      </c>
      <c r="S123" t="n">
        <v>32.19</v>
      </c>
      <c r="T123" t="n">
        <v>2585.21</v>
      </c>
      <c r="U123" t="n">
        <v>0.71</v>
      </c>
      <c r="V123" t="n">
        <v>0.77</v>
      </c>
      <c r="W123" t="n">
        <v>1.46</v>
      </c>
      <c r="X123" t="n">
        <v>0.14</v>
      </c>
      <c r="Y123" t="n">
        <v>1</v>
      </c>
      <c r="Z123" t="n">
        <v>10</v>
      </c>
      <c r="AA123" t="n">
        <v>184.3508310606377</v>
      </c>
      <c r="AB123" t="n">
        <v>252.2369400417184</v>
      </c>
      <c r="AC123" t="n">
        <v>228.163800500979</v>
      </c>
      <c r="AD123" t="n">
        <v>184350.8310606377</v>
      </c>
      <c r="AE123" t="n">
        <v>252236.9400417184</v>
      </c>
      <c r="AF123" t="n">
        <v>5.825239819301265e-06</v>
      </c>
      <c r="AG123" t="n">
        <v>4.325810185185185</v>
      </c>
      <c r="AH123" t="n">
        <v>228163.800500979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6.6882</v>
      </c>
      <c r="E124" t="n">
        <v>14.95</v>
      </c>
      <c r="F124" t="n">
        <v>11.68</v>
      </c>
      <c r="G124" t="n">
        <v>116.79</v>
      </c>
      <c r="H124" t="n">
        <v>1.59</v>
      </c>
      <c r="I124" t="n">
        <v>6</v>
      </c>
      <c r="J124" t="n">
        <v>353.96</v>
      </c>
      <c r="K124" t="n">
        <v>61.2</v>
      </c>
      <c r="L124" t="n">
        <v>31.5</v>
      </c>
      <c r="M124" t="n">
        <v>4</v>
      </c>
      <c r="N124" t="n">
        <v>116.26</v>
      </c>
      <c r="O124" t="n">
        <v>43888.94</v>
      </c>
      <c r="P124" t="n">
        <v>188.36</v>
      </c>
      <c r="Q124" t="n">
        <v>460.7</v>
      </c>
      <c r="R124" t="n">
        <v>45.18</v>
      </c>
      <c r="S124" t="n">
        <v>32.19</v>
      </c>
      <c r="T124" t="n">
        <v>2599.99</v>
      </c>
      <c r="U124" t="n">
        <v>0.71</v>
      </c>
      <c r="V124" t="n">
        <v>0.77</v>
      </c>
      <c r="W124" t="n">
        <v>1.46</v>
      </c>
      <c r="X124" t="n">
        <v>0.15</v>
      </c>
      <c r="Y124" t="n">
        <v>1</v>
      </c>
      <c r="Z124" t="n">
        <v>10</v>
      </c>
      <c r="AA124" t="n">
        <v>184.257391182011</v>
      </c>
      <c r="AB124" t="n">
        <v>252.1090914775049</v>
      </c>
      <c r="AC124" t="n">
        <v>228.0481536242974</v>
      </c>
      <c r="AD124" t="n">
        <v>184257.3911820111</v>
      </c>
      <c r="AE124" t="n">
        <v>252109.0914775049</v>
      </c>
      <c r="AF124" t="n">
        <v>5.824281906843873e-06</v>
      </c>
      <c r="AG124" t="n">
        <v>4.325810185185185</v>
      </c>
      <c r="AH124" t="n">
        <v>228048.1536242974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6.6886</v>
      </c>
      <c r="E125" t="n">
        <v>14.95</v>
      </c>
      <c r="F125" t="n">
        <v>11.68</v>
      </c>
      <c r="G125" t="n">
        <v>116.78</v>
      </c>
      <c r="H125" t="n">
        <v>1.6</v>
      </c>
      <c r="I125" t="n">
        <v>6</v>
      </c>
      <c r="J125" t="n">
        <v>354.6</v>
      </c>
      <c r="K125" t="n">
        <v>61.2</v>
      </c>
      <c r="L125" t="n">
        <v>31.75</v>
      </c>
      <c r="M125" t="n">
        <v>4</v>
      </c>
      <c r="N125" t="n">
        <v>116.65</v>
      </c>
      <c r="O125" t="n">
        <v>43968.62</v>
      </c>
      <c r="P125" t="n">
        <v>187.4</v>
      </c>
      <c r="Q125" t="n">
        <v>460.69</v>
      </c>
      <c r="R125" t="n">
        <v>45.21</v>
      </c>
      <c r="S125" t="n">
        <v>32.19</v>
      </c>
      <c r="T125" t="n">
        <v>2615.73</v>
      </c>
      <c r="U125" t="n">
        <v>0.71</v>
      </c>
      <c r="V125" t="n">
        <v>0.77</v>
      </c>
      <c r="W125" t="n">
        <v>1.46</v>
      </c>
      <c r="X125" t="n">
        <v>0.14</v>
      </c>
      <c r="Y125" t="n">
        <v>1</v>
      </c>
      <c r="Z125" t="n">
        <v>10</v>
      </c>
      <c r="AA125" t="n">
        <v>183.9047815324457</v>
      </c>
      <c r="AB125" t="n">
        <v>251.6266353989299</v>
      </c>
      <c r="AC125" t="n">
        <v>227.6117424767301</v>
      </c>
      <c r="AD125" t="n">
        <v>183904.7815324457</v>
      </c>
      <c r="AE125" t="n">
        <v>251626.6353989299</v>
      </c>
      <c r="AF125" t="n">
        <v>5.824630238646561e-06</v>
      </c>
      <c r="AG125" t="n">
        <v>4.325810185185185</v>
      </c>
      <c r="AH125" t="n">
        <v>227611.7424767301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6.69</v>
      </c>
      <c r="E126" t="n">
        <v>14.95</v>
      </c>
      <c r="F126" t="n">
        <v>11.68</v>
      </c>
      <c r="G126" t="n">
        <v>116.75</v>
      </c>
      <c r="H126" t="n">
        <v>1.61</v>
      </c>
      <c r="I126" t="n">
        <v>6</v>
      </c>
      <c r="J126" t="n">
        <v>355.25</v>
      </c>
      <c r="K126" t="n">
        <v>61.2</v>
      </c>
      <c r="L126" t="n">
        <v>32</v>
      </c>
      <c r="M126" t="n">
        <v>4</v>
      </c>
      <c r="N126" t="n">
        <v>117.05</v>
      </c>
      <c r="O126" t="n">
        <v>44048.52</v>
      </c>
      <c r="P126" t="n">
        <v>186.96</v>
      </c>
      <c r="Q126" t="n">
        <v>460.69</v>
      </c>
      <c r="R126" t="n">
        <v>45.1</v>
      </c>
      <c r="S126" t="n">
        <v>32.19</v>
      </c>
      <c r="T126" t="n">
        <v>2563.27</v>
      </c>
      <c r="U126" t="n">
        <v>0.71</v>
      </c>
      <c r="V126" t="n">
        <v>0.77</v>
      </c>
      <c r="W126" t="n">
        <v>1.46</v>
      </c>
      <c r="X126" t="n">
        <v>0.14</v>
      </c>
      <c r="Y126" t="n">
        <v>1</v>
      </c>
      <c r="Z126" t="n">
        <v>10</v>
      </c>
      <c r="AA126" t="n">
        <v>183.7266528914898</v>
      </c>
      <c r="AB126" t="n">
        <v>251.3829119338932</v>
      </c>
      <c r="AC126" t="n">
        <v>227.3912796371284</v>
      </c>
      <c r="AD126" t="n">
        <v>183726.6528914898</v>
      </c>
      <c r="AE126" t="n">
        <v>251382.9119338932</v>
      </c>
      <c r="AF126" t="n">
        <v>5.825849399955969e-06</v>
      </c>
      <c r="AG126" t="n">
        <v>4.325810185185185</v>
      </c>
      <c r="AH126" t="n">
        <v>227391.2796371284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6.6906</v>
      </c>
      <c r="E127" t="n">
        <v>14.95</v>
      </c>
      <c r="F127" t="n">
        <v>11.67</v>
      </c>
      <c r="G127" t="n">
        <v>116.74</v>
      </c>
      <c r="H127" t="n">
        <v>1.62</v>
      </c>
      <c r="I127" t="n">
        <v>6</v>
      </c>
      <c r="J127" t="n">
        <v>355.9</v>
      </c>
      <c r="K127" t="n">
        <v>61.2</v>
      </c>
      <c r="L127" t="n">
        <v>32.25</v>
      </c>
      <c r="M127" t="n">
        <v>4</v>
      </c>
      <c r="N127" t="n">
        <v>117.45</v>
      </c>
      <c r="O127" t="n">
        <v>44128.64</v>
      </c>
      <c r="P127" t="n">
        <v>186.56</v>
      </c>
      <c r="Q127" t="n">
        <v>460.69</v>
      </c>
      <c r="R127" t="n">
        <v>45.09</v>
      </c>
      <c r="S127" t="n">
        <v>32.19</v>
      </c>
      <c r="T127" t="n">
        <v>2556.62</v>
      </c>
      <c r="U127" t="n">
        <v>0.71</v>
      </c>
      <c r="V127" t="n">
        <v>0.77</v>
      </c>
      <c r="W127" t="n">
        <v>1.46</v>
      </c>
      <c r="X127" t="n">
        <v>0.14</v>
      </c>
      <c r="Y127" t="n">
        <v>1</v>
      </c>
      <c r="Z127" t="n">
        <v>10</v>
      </c>
      <c r="AA127" t="n">
        <v>183.5539706546786</v>
      </c>
      <c r="AB127" t="n">
        <v>251.1466404792857</v>
      </c>
      <c r="AC127" t="n">
        <v>227.1775575985395</v>
      </c>
      <c r="AD127" t="n">
        <v>183553.9706546786</v>
      </c>
      <c r="AE127" t="n">
        <v>251146.6404792857</v>
      </c>
      <c r="AF127" t="n">
        <v>5.82637189766e-06</v>
      </c>
      <c r="AG127" t="n">
        <v>4.325810185185185</v>
      </c>
      <c r="AH127" t="n">
        <v>227177.5575985395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6.6895</v>
      </c>
      <c r="E128" t="n">
        <v>14.95</v>
      </c>
      <c r="F128" t="n">
        <v>11.68</v>
      </c>
      <c r="G128" t="n">
        <v>116.76</v>
      </c>
      <c r="H128" t="n">
        <v>1.63</v>
      </c>
      <c r="I128" t="n">
        <v>6</v>
      </c>
      <c r="J128" t="n">
        <v>356.55</v>
      </c>
      <c r="K128" t="n">
        <v>61.2</v>
      </c>
      <c r="L128" t="n">
        <v>32.5</v>
      </c>
      <c r="M128" t="n">
        <v>4</v>
      </c>
      <c r="N128" t="n">
        <v>117.85</v>
      </c>
      <c r="O128" t="n">
        <v>44208.97</v>
      </c>
      <c r="P128" t="n">
        <v>185.93</v>
      </c>
      <c r="Q128" t="n">
        <v>460.69</v>
      </c>
      <c r="R128" t="n">
        <v>45.2</v>
      </c>
      <c r="S128" t="n">
        <v>32.19</v>
      </c>
      <c r="T128" t="n">
        <v>2612.83</v>
      </c>
      <c r="U128" t="n">
        <v>0.71</v>
      </c>
      <c r="V128" t="n">
        <v>0.77</v>
      </c>
      <c r="W128" t="n">
        <v>1.46</v>
      </c>
      <c r="X128" t="n">
        <v>0.14</v>
      </c>
      <c r="Y128" t="n">
        <v>1</v>
      </c>
      <c r="Z128" t="n">
        <v>10</v>
      </c>
      <c r="AA128" t="n">
        <v>183.3610396403559</v>
      </c>
      <c r="AB128" t="n">
        <v>250.8826637539738</v>
      </c>
      <c r="AC128" t="n">
        <v>226.9387744413976</v>
      </c>
      <c r="AD128" t="n">
        <v>183361.0396403559</v>
      </c>
      <c r="AE128" t="n">
        <v>250882.6637539738</v>
      </c>
      <c r="AF128" t="n">
        <v>5.825413985202609e-06</v>
      </c>
      <c r="AG128" t="n">
        <v>4.325810185185185</v>
      </c>
      <c r="AH128" t="n">
        <v>226938.7744413976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6.6908</v>
      </c>
      <c r="E129" t="n">
        <v>14.95</v>
      </c>
      <c r="F129" t="n">
        <v>11.67</v>
      </c>
      <c r="G129" t="n">
        <v>116.73</v>
      </c>
      <c r="H129" t="n">
        <v>1.63</v>
      </c>
      <c r="I129" t="n">
        <v>6</v>
      </c>
      <c r="J129" t="n">
        <v>357.2</v>
      </c>
      <c r="K129" t="n">
        <v>61.2</v>
      </c>
      <c r="L129" t="n">
        <v>32.75</v>
      </c>
      <c r="M129" t="n">
        <v>4</v>
      </c>
      <c r="N129" t="n">
        <v>118.26</v>
      </c>
      <c r="O129" t="n">
        <v>44289.53</v>
      </c>
      <c r="P129" t="n">
        <v>185.23</v>
      </c>
      <c r="Q129" t="n">
        <v>460.79</v>
      </c>
      <c r="R129" t="n">
        <v>45.06</v>
      </c>
      <c r="S129" t="n">
        <v>32.19</v>
      </c>
      <c r="T129" t="n">
        <v>2544.1</v>
      </c>
      <c r="U129" t="n">
        <v>0.71</v>
      </c>
      <c r="V129" t="n">
        <v>0.77</v>
      </c>
      <c r="W129" t="n">
        <v>1.46</v>
      </c>
      <c r="X129" t="n">
        <v>0.14</v>
      </c>
      <c r="Y129" t="n">
        <v>1</v>
      </c>
      <c r="Z129" t="n">
        <v>10</v>
      </c>
      <c r="AA129" t="n">
        <v>183.0704794755789</v>
      </c>
      <c r="AB129" t="n">
        <v>250.4851065179163</v>
      </c>
      <c r="AC129" t="n">
        <v>226.5791595099742</v>
      </c>
      <c r="AD129" t="n">
        <v>183070.4794755789</v>
      </c>
      <c r="AE129" t="n">
        <v>250485.1065179163</v>
      </c>
      <c r="AF129" t="n">
        <v>5.826546063561346e-06</v>
      </c>
      <c r="AG129" t="n">
        <v>4.325810185185185</v>
      </c>
      <c r="AH129" t="n">
        <v>226579.1595099742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6.6924</v>
      </c>
      <c r="E130" t="n">
        <v>14.94</v>
      </c>
      <c r="F130" t="n">
        <v>11.67</v>
      </c>
      <c r="G130" t="n">
        <v>116.7</v>
      </c>
      <c r="H130" t="n">
        <v>1.64</v>
      </c>
      <c r="I130" t="n">
        <v>6</v>
      </c>
      <c r="J130" t="n">
        <v>357.86</v>
      </c>
      <c r="K130" t="n">
        <v>61.2</v>
      </c>
      <c r="L130" t="n">
        <v>33</v>
      </c>
      <c r="M130" t="n">
        <v>4</v>
      </c>
      <c r="N130" t="n">
        <v>118.66</v>
      </c>
      <c r="O130" t="n">
        <v>44370.32</v>
      </c>
      <c r="P130" t="n">
        <v>185.3</v>
      </c>
      <c r="Q130" t="n">
        <v>460.72</v>
      </c>
      <c r="R130" t="n">
        <v>44.95</v>
      </c>
      <c r="S130" t="n">
        <v>32.19</v>
      </c>
      <c r="T130" t="n">
        <v>2486.69</v>
      </c>
      <c r="U130" t="n">
        <v>0.72</v>
      </c>
      <c r="V130" t="n">
        <v>0.77</v>
      </c>
      <c r="W130" t="n">
        <v>1.46</v>
      </c>
      <c r="X130" t="n">
        <v>0.14</v>
      </c>
      <c r="Y130" t="n">
        <v>1</v>
      </c>
      <c r="Z130" t="n">
        <v>10</v>
      </c>
      <c r="AA130" t="n">
        <v>183.0742082000495</v>
      </c>
      <c r="AB130" t="n">
        <v>250.4902083232367</v>
      </c>
      <c r="AC130" t="n">
        <v>226.5837744061552</v>
      </c>
      <c r="AD130" t="n">
        <v>183074.2082000495</v>
      </c>
      <c r="AE130" t="n">
        <v>250490.2083232367</v>
      </c>
      <c r="AF130" t="n">
        <v>5.827939390772096e-06</v>
      </c>
      <c r="AG130" t="n">
        <v>4.322916666666667</v>
      </c>
      <c r="AH130" t="n">
        <v>226583.7744061552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6.7302</v>
      </c>
      <c r="E131" t="n">
        <v>14.86</v>
      </c>
      <c r="F131" t="n">
        <v>11.64</v>
      </c>
      <c r="G131" t="n">
        <v>139.68</v>
      </c>
      <c r="H131" t="n">
        <v>1.65</v>
      </c>
      <c r="I131" t="n">
        <v>5</v>
      </c>
      <c r="J131" t="n">
        <v>358.52</v>
      </c>
      <c r="K131" t="n">
        <v>61.2</v>
      </c>
      <c r="L131" t="n">
        <v>33.25</v>
      </c>
      <c r="M131" t="n">
        <v>3</v>
      </c>
      <c r="N131" t="n">
        <v>119.07</v>
      </c>
      <c r="O131" t="n">
        <v>44451.33</v>
      </c>
      <c r="P131" t="n">
        <v>184.97</v>
      </c>
      <c r="Q131" t="n">
        <v>460.69</v>
      </c>
      <c r="R131" t="n">
        <v>43.98</v>
      </c>
      <c r="S131" t="n">
        <v>32.19</v>
      </c>
      <c r="T131" t="n">
        <v>2009.06</v>
      </c>
      <c r="U131" t="n">
        <v>0.73</v>
      </c>
      <c r="V131" t="n">
        <v>0.77</v>
      </c>
      <c r="W131" t="n">
        <v>1.45</v>
      </c>
      <c r="X131" t="n">
        <v>0.11</v>
      </c>
      <c r="Y131" t="n">
        <v>1</v>
      </c>
      <c r="Z131" t="n">
        <v>10</v>
      </c>
      <c r="AA131" t="n">
        <v>182.3894317342589</v>
      </c>
      <c r="AB131" t="n">
        <v>249.5532669525369</v>
      </c>
      <c r="AC131" t="n">
        <v>225.7362534048693</v>
      </c>
      <c r="AD131" t="n">
        <v>182389.4317342589</v>
      </c>
      <c r="AE131" t="n">
        <v>249553.2669525369</v>
      </c>
      <c r="AF131" t="n">
        <v>5.860856746126108e-06</v>
      </c>
      <c r="AG131" t="n">
        <v>4.299768518518518</v>
      </c>
      <c r="AH131" t="n">
        <v>225736.2534048693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6.7266</v>
      </c>
      <c r="E132" t="n">
        <v>14.87</v>
      </c>
      <c r="F132" t="n">
        <v>11.65</v>
      </c>
      <c r="G132" t="n">
        <v>139.77</v>
      </c>
      <c r="H132" t="n">
        <v>1.66</v>
      </c>
      <c r="I132" t="n">
        <v>5</v>
      </c>
      <c r="J132" t="n">
        <v>359.17</v>
      </c>
      <c r="K132" t="n">
        <v>61.2</v>
      </c>
      <c r="L132" t="n">
        <v>33.5</v>
      </c>
      <c r="M132" t="n">
        <v>3</v>
      </c>
      <c r="N132" t="n">
        <v>119.48</v>
      </c>
      <c r="O132" t="n">
        <v>44532.57</v>
      </c>
      <c r="P132" t="n">
        <v>185.38</v>
      </c>
      <c r="Q132" t="n">
        <v>460.69</v>
      </c>
      <c r="R132" t="n">
        <v>44.23</v>
      </c>
      <c r="S132" t="n">
        <v>32.19</v>
      </c>
      <c r="T132" t="n">
        <v>2134.85</v>
      </c>
      <c r="U132" t="n">
        <v>0.73</v>
      </c>
      <c r="V132" t="n">
        <v>0.77</v>
      </c>
      <c r="W132" t="n">
        <v>1.45</v>
      </c>
      <c r="X132" t="n">
        <v>0.11</v>
      </c>
      <c r="Y132" t="n">
        <v>1</v>
      </c>
      <c r="Z132" t="n">
        <v>10</v>
      </c>
      <c r="AA132" t="n">
        <v>182.6045994856408</v>
      </c>
      <c r="AB132" t="n">
        <v>249.8476689625088</v>
      </c>
      <c r="AC132" t="n">
        <v>226.0025581002053</v>
      </c>
      <c r="AD132" t="n">
        <v>182604.5994856408</v>
      </c>
      <c r="AE132" t="n">
        <v>249847.6689625088</v>
      </c>
      <c r="AF132" t="n">
        <v>5.857721759901916e-06</v>
      </c>
      <c r="AG132" t="n">
        <v>4.302662037037037</v>
      </c>
      <c r="AH132" t="n">
        <v>226002.5581002053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6.7286</v>
      </c>
      <c r="E133" t="n">
        <v>14.86</v>
      </c>
      <c r="F133" t="n">
        <v>11.64</v>
      </c>
      <c r="G133" t="n">
        <v>139.72</v>
      </c>
      <c r="H133" t="n">
        <v>1.67</v>
      </c>
      <c r="I133" t="n">
        <v>5</v>
      </c>
      <c r="J133" t="n">
        <v>359.84</v>
      </c>
      <c r="K133" t="n">
        <v>61.2</v>
      </c>
      <c r="L133" t="n">
        <v>33.75</v>
      </c>
      <c r="M133" t="n">
        <v>3</v>
      </c>
      <c r="N133" t="n">
        <v>119.89</v>
      </c>
      <c r="O133" t="n">
        <v>44614.04</v>
      </c>
      <c r="P133" t="n">
        <v>185.62</v>
      </c>
      <c r="Q133" t="n">
        <v>460.69</v>
      </c>
      <c r="R133" t="n">
        <v>44.11</v>
      </c>
      <c r="S133" t="n">
        <v>32.19</v>
      </c>
      <c r="T133" t="n">
        <v>2071.5</v>
      </c>
      <c r="U133" t="n">
        <v>0.73</v>
      </c>
      <c r="V133" t="n">
        <v>0.77</v>
      </c>
      <c r="W133" t="n">
        <v>1.45</v>
      </c>
      <c r="X133" t="n">
        <v>0.11</v>
      </c>
      <c r="Y133" t="n">
        <v>1</v>
      </c>
      <c r="Z133" t="n">
        <v>10</v>
      </c>
      <c r="AA133" t="n">
        <v>182.644370792814</v>
      </c>
      <c r="AB133" t="n">
        <v>249.9020858195694</v>
      </c>
      <c r="AC133" t="n">
        <v>226.0517814888027</v>
      </c>
      <c r="AD133" t="n">
        <v>182644.370792814</v>
      </c>
      <c r="AE133" t="n">
        <v>249902.0858195694</v>
      </c>
      <c r="AF133" t="n">
        <v>5.859463418915356e-06</v>
      </c>
      <c r="AG133" t="n">
        <v>4.299768518518518</v>
      </c>
      <c r="AH133" t="n">
        <v>226051.7814888027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6.7293</v>
      </c>
      <c r="E134" t="n">
        <v>14.86</v>
      </c>
      <c r="F134" t="n">
        <v>11.64</v>
      </c>
      <c r="G134" t="n">
        <v>139.7</v>
      </c>
      <c r="H134" t="n">
        <v>1.68</v>
      </c>
      <c r="I134" t="n">
        <v>5</v>
      </c>
      <c r="J134" t="n">
        <v>360.5</v>
      </c>
      <c r="K134" t="n">
        <v>61.2</v>
      </c>
      <c r="L134" t="n">
        <v>34</v>
      </c>
      <c r="M134" t="n">
        <v>3</v>
      </c>
      <c r="N134" t="n">
        <v>120.3</v>
      </c>
      <c r="O134" t="n">
        <v>44695.75</v>
      </c>
      <c r="P134" t="n">
        <v>186.3</v>
      </c>
      <c r="Q134" t="n">
        <v>460.69</v>
      </c>
      <c r="R134" t="n">
        <v>43.93</v>
      </c>
      <c r="S134" t="n">
        <v>32.19</v>
      </c>
      <c r="T134" t="n">
        <v>1982.47</v>
      </c>
      <c r="U134" t="n">
        <v>0.73</v>
      </c>
      <c r="V134" t="n">
        <v>0.77</v>
      </c>
      <c r="W134" t="n">
        <v>1.46</v>
      </c>
      <c r="X134" t="n">
        <v>0.11</v>
      </c>
      <c r="Y134" t="n">
        <v>1</v>
      </c>
      <c r="Z134" t="n">
        <v>10</v>
      </c>
      <c r="AA134" t="n">
        <v>182.8794361651861</v>
      </c>
      <c r="AB134" t="n">
        <v>250.2237126324011</v>
      </c>
      <c r="AC134" t="n">
        <v>226.3427126900238</v>
      </c>
      <c r="AD134" t="n">
        <v>182879.4361651861</v>
      </c>
      <c r="AE134" t="n">
        <v>250223.7126324011</v>
      </c>
      <c r="AF134" t="n">
        <v>5.86007299957006e-06</v>
      </c>
      <c r="AG134" t="n">
        <v>4.299768518518518</v>
      </c>
      <c r="AH134" t="n">
        <v>226342.7126900238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6.7312</v>
      </c>
      <c r="E135" t="n">
        <v>14.86</v>
      </c>
      <c r="F135" t="n">
        <v>11.64</v>
      </c>
      <c r="G135" t="n">
        <v>139.65</v>
      </c>
      <c r="H135" t="n">
        <v>1.69</v>
      </c>
      <c r="I135" t="n">
        <v>5</v>
      </c>
      <c r="J135" t="n">
        <v>361.16</v>
      </c>
      <c r="K135" t="n">
        <v>61.2</v>
      </c>
      <c r="L135" t="n">
        <v>34.25</v>
      </c>
      <c r="M135" t="n">
        <v>3</v>
      </c>
      <c r="N135" t="n">
        <v>120.71</v>
      </c>
      <c r="O135" t="n">
        <v>44777.68</v>
      </c>
      <c r="P135" t="n">
        <v>186.39</v>
      </c>
      <c r="Q135" t="n">
        <v>460.69</v>
      </c>
      <c r="R135" t="n">
        <v>43.83</v>
      </c>
      <c r="S135" t="n">
        <v>32.19</v>
      </c>
      <c r="T135" t="n">
        <v>1932.47</v>
      </c>
      <c r="U135" t="n">
        <v>0.73</v>
      </c>
      <c r="V135" t="n">
        <v>0.77</v>
      </c>
      <c r="W135" t="n">
        <v>1.46</v>
      </c>
      <c r="X135" t="n">
        <v>0.1</v>
      </c>
      <c r="Y135" t="n">
        <v>1</v>
      </c>
      <c r="Z135" t="n">
        <v>10</v>
      </c>
      <c r="AA135" t="n">
        <v>182.8863627460859</v>
      </c>
      <c r="AB135" t="n">
        <v>250.2331898859673</v>
      </c>
      <c r="AC135" t="n">
        <v>226.3512854478111</v>
      </c>
      <c r="AD135" t="n">
        <v>182886.3627460859</v>
      </c>
      <c r="AE135" t="n">
        <v>250233.1898859673</v>
      </c>
      <c r="AF135" t="n">
        <v>5.861727575632828e-06</v>
      </c>
      <c r="AG135" t="n">
        <v>4.299768518518518</v>
      </c>
      <c r="AH135" t="n">
        <v>226351.2854478111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6.7293</v>
      </c>
      <c r="E136" t="n">
        <v>14.86</v>
      </c>
      <c r="F136" t="n">
        <v>11.64</v>
      </c>
      <c r="G136" t="n">
        <v>139.7</v>
      </c>
      <c r="H136" t="n">
        <v>1.7</v>
      </c>
      <c r="I136" t="n">
        <v>5</v>
      </c>
      <c r="J136" t="n">
        <v>361.83</v>
      </c>
      <c r="K136" t="n">
        <v>61.2</v>
      </c>
      <c r="L136" t="n">
        <v>34.5</v>
      </c>
      <c r="M136" t="n">
        <v>3</v>
      </c>
      <c r="N136" t="n">
        <v>121.13</v>
      </c>
      <c r="O136" t="n">
        <v>44859.98</v>
      </c>
      <c r="P136" t="n">
        <v>186.95</v>
      </c>
      <c r="Q136" t="n">
        <v>460.69</v>
      </c>
      <c r="R136" t="n">
        <v>44.04</v>
      </c>
      <c r="S136" t="n">
        <v>32.19</v>
      </c>
      <c r="T136" t="n">
        <v>2039.77</v>
      </c>
      <c r="U136" t="n">
        <v>0.73</v>
      </c>
      <c r="V136" t="n">
        <v>0.77</v>
      </c>
      <c r="W136" t="n">
        <v>1.45</v>
      </c>
      <c r="X136" t="n">
        <v>0.11</v>
      </c>
      <c r="Y136" t="n">
        <v>1</v>
      </c>
      <c r="Z136" t="n">
        <v>10</v>
      </c>
      <c r="AA136" t="n">
        <v>183.1130594787237</v>
      </c>
      <c r="AB136" t="n">
        <v>250.5433663567161</v>
      </c>
      <c r="AC136" t="n">
        <v>226.6318591115272</v>
      </c>
      <c r="AD136" t="n">
        <v>183113.0594787237</v>
      </c>
      <c r="AE136" t="n">
        <v>250543.3663567161</v>
      </c>
      <c r="AF136" t="n">
        <v>5.86007299957006e-06</v>
      </c>
      <c r="AG136" t="n">
        <v>4.299768518518518</v>
      </c>
      <c r="AH136" t="n">
        <v>226631.8591115272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6.7282</v>
      </c>
      <c r="E137" t="n">
        <v>14.86</v>
      </c>
      <c r="F137" t="n">
        <v>11.64</v>
      </c>
      <c r="G137" t="n">
        <v>139.73</v>
      </c>
      <c r="H137" t="n">
        <v>1.71</v>
      </c>
      <c r="I137" t="n">
        <v>5</v>
      </c>
      <c r="J137" t="n">
        <v>362.5</v>
      </c>
      <c r="K137" t="n">
        <v>61.2</v>
      </c>
      <c r="L137" t="n">
        <v>34.75</v>
      </c>
      <c r="M137" t="n">
        <v>3</v>
      </c>
      <c r="N137" t="n">
        <v>121.55</v>
      </c>
      <c r="O137" t="n">
        <v>44942.4</v>
      </c>
      <c r="P137" t="n">
        <v>187.33</v>
      </c>
      <c r="Q137" t="n">
        <v>460.71</v>
      </c>
      <c r="R137" t="n">
        <v>44.06</v>
      </c>
      <c r="S137" t="n">
        <v>32.19</v>
      </c>
      <c r="T137" t="n">
        <v>2046.79</v>
      </c>
      <c r="U137" t="n">
        <v>0.73</v>
      </c>
      <c r="V137" t="n">
        <v>0.77</v>
      </c>
      <c r="W137" t="n">
        <v>1.45</v>
      </c>
      <c r="X137" t="n">
        <v>0.11</v>
      </c>
      <c r="Y137" t="n">
        <v>1</v>
      </c>
      <c r="Z137" t="n">
        <v>10</v>
      </c>
      <c r="AA137" t="n">
        <v>183.2644186336798</v>
      </c>
      <c r="AB137" t="n">
        <v>250.7504626300217</v>
      </c>
      <c r="AC137" t="n">
        <v>226.81919040717</v>
      </c>
      <c r="AD137" t="n">
        <v>183264.4186336798</v>
      </c>
      <c r="AE137" t="n">
        <v>250750.4626300217</v>
      </c>
      <c r="AF137" t="n">
        <v>5.859115087112669e-06</v>
      </c>
      <c r="AG137" t="n">
        <v>4.299768518518518</v>
      </c>
      <c r="AH137" t="n">
        <v>226819.19040717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6.7297</v>
      </c>
      <c r="E138" t="n">
        <v>14.86</v>
      </c>
      <c r="F138" t="n">
        <v>11.64</v>
      </c>
      <c r="G138" t="n">
        <v>139.69</v>
      </c>
      <c r="H138" t="n">
        <v>1.72</v>
      </c>
      <c r="I138" t="n">
        <v>5</v>
      </c>
      <c r="J138" t="n">
        <v>363.17</v>
      </c>
      <c r="K138" t="n">
        <v>61.2</v>
      </c>
      <c r="L138" t="n">
        <v>35</v>
      </c>
      <c r="M138" t="n">
        <v>3</v>
      </c>
      <c r="N138" t="n">
        <v>121.97</v>
      </c>
      <c r="O138" t="n">
        <v>45025.06</v>
      </c>
      <c r="P138" t="n">
        <v>187.17</v>
      </c>
      <c r="Q138" t="n">
        <v>460.69</v>
      </c>
      <c r="R138" t="n">
        <v>43.98</v>
      </c>
      <c r="S138" t="n">
        <v>32.19</v>
      </c>
      <c r="T138" t="n">
        <v>2008.65</v>
      </c>
      <c r="U138" t="n">
        <v>0.73</v>
      </c>
      <c r="V138" t="n">
        <v>0.77</v>
      </c>
      <c r="W138" t="n">
        <v>1.45</v>
      </c>
      <c r="X138" t="n">
        <v>0.11</v>
      </c>
      <c r="Y138" t="n">
        <v>1</v>
      </c>
      <c r="Z138" t="n">
        <v>10</v>
      </c>
      <c r="AA138" t="n">
        <v>183.1867622838913</v>
      </c>
      <c r="AB138" t="n">
        <v>250.6442097862847</v>
      </c>
      <c r="AC138" t="n">
        <v>226.7230781857125</v>
      </c>
      <c r="AD138" t="n">
        <v>183186.7622838913</v>
      </c>
      <c r="AE138" t="n">
        <v>250644.2097862847</v>
      </c>
      <c r="AF138" t="n">
        <v>5.860421331372748e-06</v>
      </c>
      <c r="AG138" t="n">
        <v>4.299768518518518</v>
      </c>
      <c r="AH138" t="n">
        <v>226723.0781857125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6.7256</v>
      </c>
      <c r="E139" t="n">
        <v>14.87</v>
      </c>
      <c r="F139" t="n">
        <v>11.65</v>
      </c>
      <c r="G139" t="n">
        <v>139.8</v>
      </c>
      <c r="H139" t="n">
        <v>1.73</v>
      </c>
      <c r="I139" t="n">
        <v>5</v>
      </c>
      <c r="J139" t="n">
        <v>363.84</v>
      </c>
      <c r="K139" t="n">
        <v>61.2</v>
      </c>
      <c r="L139" t="n">
        <v>35.25</v>
      </c>
      <c r="M139" t="n">
        <v>3</v>
      </c>
      <c r="N139" t="n">
        <v>122.39</v>
      </c>
      <c r="O139" t="n">
        <v>45107.96</v>
      </c>
      <c r="P139" t="n">
        <v>187.63</v>
      </c>
      <c r="Q139" t="n">
        <v>460.69</v>
      </c>
      <c r="R139" t="n">
        <v>44.24</v>
      </c>
      <c r="S139" t="n">
        <v>32.19</v>
      </c>
      <c r="T139" t="n">
        <v>2137.07</v>
      </c>
      <c r="U139" t="n">
        <v>0.73</v>
      </c>
      <c r="V139" t="n">
        <v>0.77</v>
      </c>
      <c r="W139" t="n">
        <v>1.46</v>
      </c>
      <c r="X139" t="n">
        <v>0.12</v>
      </c>
      <c r="Y139" t="n">
        <v>1</v>
      </c>
      <c r="Z139" t="n">
        <v>10</v>
      </c>
      <c r="AA139" t="n">
        <v>183.427085542753</v>
      </c>
      <c r="AB139" t="n">
        <v>250.973030671373</v>
      </c>
      <c r="AC139" t="n">
        <v>227.0205168670311</v>
      </c>
      <c r="AD139" t="n">
        <v>183427.085542753</v>
      </c>
      <c r="AE139" t="n">
        <v>250973.030671373</v>
      </c>
      <c r="AF139" t="n">
        <v>5.856850930395196e-06</v>
      </c>
      <c r="AG139" t="n">
        <v>4.302662037037037</v>
      </c>
      <c r="AH139" t="n">
        <v>227020.5168670311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6.7309</v>
      </c>
      <c r="E140" t="n">
        <v>14.86</v>
      </c>
      <c r="F140" t="n">
        <v>11.64</v>
      </c>
      <c r="G140" t="n">
        <v>139.66</v>
      </c>
      <c r="H140" t="n">
        <v>1.74</v>
      </c>
      <c r="I140" t="n">
        <v>5</v>
      </c>
      <c r="J140" t="n">
        <v>364.51</v>
      </c>
      <c r="K140" t="n">
        <v>61.2</v>
      </c>
      <c r="L140" t="n">
        <v>35.5</v>
      </c>
      <c r="M140" t="n">
        <v>3</v>
      </c>
      <c r="N140" t="n">
        <v>122.82</v>
      </c>
      <c r="O140" t="n">
        <v>45191.1</v>
      </c>
      <c r="P140" t="n">
        <v>187.38</v>
      </c>
      <c r="Q140" t="n">
        <v>460.69</v>
      </c>
      <c r="R140" t="n">
        <v>43.94</v>
      </c>
      <c r="S140" t="n">
        <v>32.19</v>
      </c>
      <c r="T140" t="n">
        <v>1985.46</v>
      </c>
      <c r="U140" t="n">
        <v>0.73</v>
      </c>
      <c r="V140" t="n">
        <v>0.77</v>
      </c>
      <c r="W140" t="n">
        <v>1.45</v>
      </c>
      <c r="X140" t="n">
        <v>0.1</v>
      </c>
      <c r="Y140" t="n">
        <v>1</v>
      </c>
      <c r="Z140" t="n">
        <v>10</v>
      </c>
      <c r="AA140" t="n">
        <v>183.2461173696974</v>
      </c>
      <c r="AB140" t="n">
        <v>250.7254220332461</v>
      </c>
      <c r="AC140" t="n">
        <v>226.796539649806</v>
      </c>
      <c r="AD140" t="n">
        <v>183246.1173696974</v>
      </c>
      <c r="AE140" t="n">
        <v>250725.4220332461</v>
      </c>
      <c r="AF140" t="n">
        <v>5.861466326780812e-06</v>
      </c>
      <c r="AG140" t="n">
        <v>4.299768518518518</v>
      </c>
      <c r="AH140" t="n">
        <v>226796.539649806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6.7299</v>
      </c>
      <c r="E141" t="n">
        <v>14.86</v>
      </c>
      <c r="F141" t="n">
        <v>11.64</v>
      </c>
      <c r="G141" t="n">
        <v>139.69</v>
      </c>
      <c r="H141" t="n">
        <v>1.75</v>
      </c>
      <c r="I141" t="n">
        <v>5</v>
      </c>
      <c r="J141" t="n">
        <v>365.19</v>
      </c>
      <c r="K141" t="n">
        <v>61.2</v>
      </c>
      <c r="L141" t="n">
        <v>35.75</v>
      </c>
      <c r="M141" t="n">
        <v>3</v>
      </c>
      <c r="N141" t="n">
        <v>123.24</v>
      </c>
      <c r="O141" t="n">
        <v>45274.49</v>
      </c>
      <c r="P141" t="n">
        <v>187.34</v>
      </c>
      <c r="Q141" t="n">
        <v>460.69</v>
      </c>
      <c r="R141" t="n">
        <v>44.01</v>
      </c>
      <c r="S141" t="n">
        <v>32.19</v>
      </c>
      <c r="T141" t="n">
        <v>2020.22</v>
      </c>
      <c r="U141" t="n">
        <v>0.73</v>
      </c>
      <c r="V141" t="n">
        <v>0.77</v>
      </c>
      <c r="W141" t="n">
        <v>1.45</v>
      </c>
      <c r="X141" t="n">
        <v>0.11</v>
      </c>
      <c r="Y141" t="n">
        <v>1</v>
      </c>
      <c r="Z141" t="n">
        <v>10</v>
      </c>
      <c r="AA141" t="n">
        <v>183.245173707319</v>
      </c>
      <c r="AB141" t="n">
        <v>250.7241308727486</v>
      </c>
      <c r="AC141" t="n">
        <v>226.7953717158542</v>
      </c>
      <c r="AD141" t="n">
        <v>183245.173707319</v>
      </c>
      <c r="AE141" t="n">
        <v>250724.1308727486</v>
      </c>
      <c r="AF141" t="n">
        <v>5.860595497274092e-06</v>
      </c>
      <c r="AG141" t="n">
        <v>4.299768518518518</v>
      </c>
      <c r="AH141" t="n">
        <v>226795.3717158542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6.7297</v>
      </c>
      <c r="E142" t="n">
        <v>14.86</v>
      </c>
      <c r="F142" t="n">
        <v>11.64</v>
      </c>
      <c r="G142" t="n">
        <v>139.69</v>
      </c>
      <c r="H142" t="n">
        <v>1.75</v>
      </c>
      <c r="I142" t="n">
        <v>5</v>
      </c>
      <c r="J142" t="n">
        <v>365.87</v>
      </c>
      <c r="K142" t="n">
        <v>61.2</v>
      </c>
      <c r="L142" t="n">
        <v>36</v>
      </c>
      <c r="M142" t="n">
        <v>3</v>
      </c>
      <c r="N142" t="n">
        <v>123.67</v>
      </c>
      <c r="O142" t="n">
        <v>45358.13</v>
      </c>
      <c r="P142" t="n">
        <v>187.28</v>
      </c>
      <c r="Q142" t="n">
        <v>460.69</v>
      </c>
      <c r="R142" t="n">
        <v>44.03</v>
      </c>
      <c r="S142" t="n">
        <v>32.19</v>
      </c>
      <c r="T142" t="n">
        <v>2030.36</v>
      </c>
      <c r="U142" t="n">
        <v>0.73</v>
      </c>
      <c r="V142" t="n">
        <v>0.77</v>
      </c>
      <c r="W142" t="n">
        <v>1.45</v>
      </c>
      <c r="X142" t="n">
        <v>0.11</v>
      </c>
      <c r="Y142" t="n">
        <v>1</v>
      </c>
      <c r="Z142" t="n">
        <v>10</v>
      </c>
      <c r="AA142" t="n">
        <v>183.2262961869951</v>
      </c>
      <c r="AB142" t="n">
        <v>250.6983018166241</v>
      </c>
      <c r="AC142" t="n">
        <v>226.7720077485949</v>
      </c>
      <c r="AD142" t="n">
        <v>183226.2961869951</v>
      </c>
      <c r="AE142" t="n">
        <v>250698.3018166241</v>
      </c>
      <c r="AF142" t="n">
        <v>5.860421331372748e-06</v>
      </c>
      <c r="AG142" t="n">
        <v>4.299768518518518</v>
      </c>
      <c r="AH142" t="n">
        <v>226772.0077485949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6.7301</v>
      </c>
      <c r="E143" t="n">
        <v>14.86</v>
      </c>
      <c r="F143" t="n">
        <v>11.64</v>
      </c>
      <c r="G143" t="n">
        <v>139.68</v>
      </c>
      <c r="H143" t="n">
        <v>1.76</v>
      </c>
      <c r="I143" t="n">
        <v>5</v>
      </c>
      <c r="J143" t="n">
        <v>366.55</v>
      </c>
      <c r="K143" t="n">
        <v>61.2</v>
      </c>
      <c r="L143" t="n">
        <v>36.25</v>
      </c>
      <c r="M143" t="n">
        <v>3</v>
      </c>
      <c r="N143" t="n">
        <v>124.1</v>
      </c>
      <c r="O143" t="n">
        <v>45442.03</v>
      </c>
      <c r="P143" t="n">
        <v>186.99</v>
      </c>
      <c r="Q143" t="n">
        <v>460.69</v>
      </c>
      <c r="R143" t="n">
        <v>43.92</v>
      </c>
      <c r="S143" t="n">
        <v>32.19</v>
      </c>
      <c r="T143" t="n">
        <v>1975.07</v>
      </c>
      <c r="U143" t="n">
        <v>0.73</v>
      </c>
      <c r="V143" t="n">
        <v>0.77</v>
      </c>
      <c r="W143" t="n">
        <v>1.46</v>
      </c>
      <c r="X143" t="n">
        <v>0.11</v>
      </c>
      <c r="Y143" t="n">
        <v>1</v>
      </c>
      <c r="Z143" t="n">
        <v>10</v>
      </c>
      <c r="AA143" t="n">
        <v>183.1167052247127</v>
      </c>
      <c r="AB143" t="n">
        <v>250.5483546272173</v>
      </c>
      <c r="AC143" t="n">
        <v>226.6363713084928</v>
      </c>
      <c r="AD143" t="n">
        <v>183116.7052247127</v>
      </c>
      <c r="AE143" t="n">
        <v>250548.3546272173</v>
      </c>
      <c r="AF143" t="n">
        <v>5.860769663175435e-06</v>
      </c>
      <c r="AG143" t="n">
        <v>4.299768518518518</v>
      </c>
      <c r="AH143" t="n">
        <v>226636.3713084928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6.7302</v>
      </c>
      <c r="E144" t="n">
        <v>14.86</v>
      </c>
      <c r="F144" t="n">
        <v>11.64</v>
      </c>
      <c r="G144" t="n">
        <v>139.68</v>
      </c>
      <c r="H144" t="n">
        <v>1.77</v>
      </c>
      <c r="I144" t="n">
        <v>5</v>
      </c>
      <c r="J144" t="n">
        <v>367.23</v>
      </c>
      <c r="K144" t="n">
        <v>61.2</v>
      </c>
      <c r="L144" t="n">
        <v>36.5</v>
      </c>
      <c r="M144" t="n">
        <v>3</v>
      </c>
      <c r="N144" t="n">
        <v>124.53</v>
      </c>
      <c r="O144" t="n">
        <v>45526.17</v>
      </c>
      <c r="P144" t="n">
        <v>187.4</v>
      </c>
      <c r="Q144" t="n">
        <v>460.69</v>
      </c>
      <c r="R144" t="n">
        <v>43.99</v>
      </c>
      <c r="S144" t="n">
        <v>32.19</v>
      </c>
      <c r="T144" t="n">
        <v>2009.96</v>
      </c>
      <c r="U144" t="n">
        <v>0.73</v>
      </c>
      <c r="V144" t="n">
        <v>0.77</v>
      </c>
      <c r="W144" t="n">
        <v>1.45</v>
      </c>
      <c r="X144" t="n">
        <v>0.11</v>
      </c>
      <c r="Y144" t="n">
        <v>1</v>
      </c>
      <c r="Z144" t="n">
        <v>10</v>
      </c>
      <c r="AA144" t="n">
        <v>183.2627067115723</v>
      </c>
      <c r="AB144" t="n">
        <v>250.7481203026696</v>
      </c>
      <c r="AC144" t="n">
        <v>226.8170716282529</v>
      </c>
      <c r="AD144" t="n">
        <v>183262.7067115724</v>
      </c>
      <c r="AE144" t="n">
        <v>250748.1203026696</v>
      </c>
      <c r="AF144" t="n">
        <v>5.860856746126108e-06</v>
      </c>
      <c r="AG144" t="n">
        <v>4.299768518518518</v>
      </c>
      <c r="AH144" t="n">
        <v>226817.0716282529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6.7273</v>
      </c>
      <c r="E145" t="n">
        <v>14.86</v>
      </c>
      <c r="F145" t="n">
        <v>11.65</v>
      </c>
      <c r="G145" t="n">
        <v>139.75</v>
      </c>
      <c r="H145" t="n">
        <v>1.78</v>
      </c>
      <c r="I145" t="n">
        <v>5</v>
      </c>
      <c r="J145" t="n">
        <v>367.92</v>
      </c>
      <c r="K145" t="n">
        <v>61.2</v>
      </c>
      <c r="L145" t="n">
        <v>36.75</v>
      </c>
      <c r="M145" t="n">
        <v>3</v>
      </c>
      <c r="N145" t="n">
        <v>124.97</v>
      </c>
      <c r="O145" t="n">
        <v>45610.57</v>
      </c>
      <c r="P145" t="n">
        <v>187.58</v>
      </c>
      <c r="Q145" t="n">
        <v>460.75</v>
      </c>
      <c r="R145" t="n">
        <v>44.1</v>
      </c>
      <c r="S145" t="n">
        <v>32.19</v>
      </c>
      <c r="T145" t="n">
        <v>2066.3</v>
      </c>
      <c r="U145" t="n">
        <v>0.73</v>
      </c>
      <c r="V145" t="n">
        <v>0.77</v>
      </c>
      <c r="W145" t="n">
        <v>1.46</v>
      </c>
      <c r="X145" t="n">
        <v>0.11</v>
      </c>
      <c r="Y145" t="n">
        <v>1</v>
      </c>
      <c r="Z145" t="n">
        <v>10</v>
      </c>
      <c r="AA145" t="n">
        <v>183.3862204321172</v>
      </c>
      <c r="AB145" t="n">
        <v>250.9171172241598</v>
      </c>
      <c r="AC145" t="n">
        <v>226.9699397207448</v>
      </c>
      <c r="AD145" t="n">
        <v>183386.2204321172</v>
      </c>
      <c r="AE145" t="n">
        <v>250917.1172241598</v>
      </c>
      <c r="AF145" t="n">
        <v>5.858331340556619e-06</v>
      </c>
      <c r="AG145" t="n">
        <v>4.299768518518518</v>
      </c>
      <c r="AH145" t="n">
        <v>226969.9397207448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6.7291</v>
      </c>
      <c r="E146" t="n">
        <v>14.86</v>
      </c>
      <c r="F146" t="n">
        <v>11.64</v>
      </c>
      <c r="G146" t="n">
        <v>139.71</v>
      </c>
      <c r="H146" t="n">
        <v>1.79</v>
      </c>
      <c r="I146" t="n">
        <v>5</v>
      </c>
      <c r="J146" t="n">
        <v>368.6</v>
      </c>
      <c r="K146" t="n">
        <v>61.2</v>
      </c>
      <c r="L146" t="n">
        <v>37</v>
      </c>
      <c r="M146" t="n">
        <v>3</v>
      </c>
      <c r="N146" t="n">
        <v>125.4</v>
      </c>
      <c r="O146" t="n">
        <v>45695.24</v>
      </c>
      <c r="P146" t="n">
        <v>187.43</v>
      </c>
      <c r="Q146" t="n">
        <v>460.69</v>
      </c>
      <c r="R146" t="n">
        <v>43.98</v>
      </c>
      <c r="S146" t="n">
        <v>32.19</v>
      </c>
      <c r="T146" t="n">
        <v>2009.78</v>
      </c>
      <c r="U146" t="n">
        <v>0.73</v>
      </c>
      <c r="V146" t="n">
        <v>0.77</v>
      </c>
      <c r="W146" t="n">
        <v>1.46</v>
      </c>
      <c r="X146" t="n">
        <v>0.11</v>
      </c>
      <c r="Y146" t="n">
        <v>1</v>
      </c>
      <c r="Z146" t="n">
        <v>10</v>
      </c>
      <c r="AA146" t="n">
        <v>183.2882691775988</v>
      </c>
      <c r="AB146" t="n">
        <v>250.7830959964234</v>
      </c>
      <c r="AC146" t="n">
        <v>226.8487092908835</v>
      </c>
      <c r="AD146" t="n">
        <v>183288.2691775988</v>
      </c>
      <c r="AE146" t="n">
        <v>250783.0959964234</v>
      </c>
      <c r="AF146" t="n">
        <v>5.859898833668716e-06</v>
      </c>
      <c r="AG146" t="n">
        <v>4.299768518518518</v>
      </c>
      <c r="AH146" t="n">
        <v>226848.7092908835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6.7356</v>
      </c>
      <c r="E147" t="n">
        <v>14.85</v>
      </c>
      <c r="F147" t="n">
        <v>11.63</v>
      </c>
      <c r="G147" t="n">
        <v>139.53</v>
      </c>
      <c r="H147" t="n">
        <v>1.8</v>
      </c>
      <c r="I147" t="n">
        <v>5</v>
      </c>
      <c r="J147" t="n">
        <v>369.29</v>
      </c>
      <c r="K147" t="n">
        <v>61.2</v>
      </c>
      <c r="L147" t="n">
        <v>37.25</v>
      </c>
      <c r="M147" t="n">
        <v>3</v>
      </c>
      <c r="N147" t="n">
        <v>125.84</v>
      </c>
      <c r="O147" t="n">
        <v>45780.16</v>
      </c>
      <c r="P147" t="n">
        <v>186.76</v>
      </c>
      <c r="Q147" t="n">
        <v>460.69</v>
      </c>
      <c r="R147" t="n">
        <v>43.52</v>
      </c>
      <c r="S147" t="n">
        <v>32.19</v>
      </c>
      <c r="T147" t="n">
        <v>1776.96</v>
      </c>
      <c r="U147" t="n">
        <v>0.74</v>
      </c>
      <c r="V147" t="n">
        <v>0.77</v>
      </c>
      <c r="W147" t="n">
        <v>1.45</v>
      </c>
      <c r="X147" t="n">
        <v>0.09</v>
      </c>
      <c r="Y147" t="n">
        <v>1</v>
      </c>
      <c r="Z147" t="n">
        <v>10</v>
      </c>
      <c r="AA147" t="n">
        <v>182.9406089826268</v>
      </c>
      <c r="AB147" t="n">
        <v>250.3074119799776</v>
      </c>
      <c r="AC147" t="n">
        <v>226.4184238893404</v>
      </c>
      <c r="AD147" t="n">
        <v>182940.6089826268</v>
      </c>
      <c r="AE147" t="n">
        <v>250307.4119799776</v>
      </c>
      <c r="AF147" t="n">
        <v>5.865559225462395e-06</v>
      </c>
      <c r="AG147" t="n">
        <v>4.296875</v>
      </c>
      <c r="AH147" t="n">
        <v>226418.4238893404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6.7322</v>
      </c>
      <c r="E148" t="n">
        <v>14.85</v>
      </c>
      <c r="F148" t="n">
        <v>11.64</v>
      </c>
      <c r="G148" t="n">
        <v>139.62</v>
      </c>
      <c r="H148" t="n">
        <v>1.81</v>
      </c>
      <c r="I148" t="n">
        <v>5</v>
      </c>
      <c r="J148" t="n">
        <v>369.98</v>
      </c>
      <c r="K148" t="n">
        <v>61.2</v>
      </c>
      <c r="L148" t="n">
        <v>37.5</v>
      </c>
      <c r="M148" t="n">
        <v>3</v>
      </c>
      <c r="N148" t="n">
        <v>126.28</v>
      </c>
      <c r="O148" t="n">
        <v>45865.47</v>
      </c>
      <c r="P148" t="n">
        <v>186.75</v>
      </c>
      <c r="Q148" t="n">
        <v>460.69</v>
      </c>
      <c r="R148" t="n">
        <v>43.7</v>
      </c>
      <c r="S148" t="n">
        <v>32.19</v>
      </c>
      <c r="T148" t="n">
        <v>1865.47</v>
      </c>
      <c r="U148" t="n">
        <v>0.74</v>
      </c>
      <c r="V148" t="n">
        <v>0.77</v>
      </c>
      <c r="W148" t="n">
        <v>1.46</v>
      </c>
      <c r="X148" t="n">
        <v>0.1</v>
      </c>
      <c r="Y148" t="n">
        <v>1</v>
      </c>
      <c r="Z148" t="n">
        <v>10</v>
      </c>
      <c r="AA148" t="n">
        <v>183.0023245340152</v>
      </c>
      <c r="AB148" t="n">
        <v>250.3918539200851</v>
      </c>
      <c r="AC148" t="n">
        <v>226.4948068091992</v>
      </c>
      <c r="AD148" t="n">
        <v>183002.3245340152</v>
      </c>
      <c r="AE148" t="n">
        <v>250391.8539200851</v>
      </c>
      <c r="AF148" t="n">
        <v>5.862598405139547e-06</v>
      </c>
      <c r="AG148" t="n">
        <v>4.296875</v>
      </c>
      <c r="AH148" t="n">
        <v>226494.8068091992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6.7314</v>
      </c>
      <c r="E149" t="n">
        <v>14.86</v>
      </c>
      <c r="F149" t="n">
        <v>11.64</v>
      </c>
      <c r="G149" t="n">
        <v>139.65</v>
      </c>
      <c r="H149" t="n">
        <v>1.82</v>
      </c>
      <c r="I149" t="n">
        <v>5</v>
      </c>
      <c r="J149" t="n">
        <v>370.67</v>
      </c>
      <c r="K149" t="n">
        <v>61.2</v>
      </c>
      <c r="L149" t="n">
        <v>37.75</v>
      </c>
      <c r="M149" t="n">
        <v>3</v>
      </c>
      <c r="N149" t="n">
        <v>126.73</v>
      </c>
      <c r="O149" t="n">
        <v>45950.92</v>
      </c>
      <c r="P149" t="n">
        <v>186.63</v>
      </c>
      <c r="Q149" t="n">
        <v>460.69</v>
      </c>
      <c r="R149" t="n">
        <v>43.86</v>
      </c>
      <c r="S149" t="n">
        <v>32.19</v>
      </c>
      <c r="T149" t="n">
        <v>1947.44</v>
      </c>
      <c r="U149" t="n">
        <v>0.73</v>
      </c>
      <c r="V149" t="n">
        <v>0.77</v>
      </c>
      <c r="W149" t="n">
        <v>1.45</v>
      </c>
      <c r="X149" t="n">
        <v>0.1</v>
      </c>
      <c r="Y149" t="n">
        <v>1</v>
      </c>
      <c r="Z149" t="n">
        <v>10</v>
      </c>
      <c r="AA149" t="n">
        <v>182.9699216634095</v>
      </c>
      <c r="AB149" t="n">
        <v>250.3475188830087</v>
      </c>
      <c r="AC149" t="n">
        <v>226.4547030458367</v>
      </c>
      <c r="AD149" t="n">
        <v>182969.9216634095</v>
      </c>
      <c r="AE149" t="n">
        <v>250347.5188830087</v>
      </c>
      <c r="AF149" t="n">
        <v>5.861901741534172e-06</v>
      </c>
      <c r="AG149" t="n">
        <v>4.299768518518518</v>
      </c>
      <c r="AH149" t="n">
        <v>226454.7030458367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6.7335</v>
      </c>
      <c r="E150" t="n">
        <v>14.85</v>
      </c>
      <c r="F150" t="n">
        <v>11.63</v>
      </c>
      <c r="G150" t="n">
        <v>139.59</v>
      </c>
      <c r="H150" t="n">
        <v>1.82</v>
      </c>
      <c r="I150" t="n">
        <v>5</v>
      </c>
      <c r="J150" t="n">
        <v>371.37</v>
      </c>
      <c r="K150" t="n">
        <v>61.2</v>
      </c>
      <c r="L150" t="n">
        <v>38</v>
      </c>
      <c r="M150" t="n">
        <v>3</v>
      </c>
      <c r="N150" t="n">
        <v>127.17</v>
      </c>
      <c r="O150" t="n">
        <v>46036.65</v>
      </c>
      <c r="P150" t="n">
        <v>186.36</v>
      </c>
      <c r="Q150" t="n">
        <v>460.69</v>
      </c>
      <c r="R150" t="n">
        <v>43.72</v>
      </c>
      <c r="S150" t="n">
        <v>32.19</v>
      </c>
      <c r="T150" t="n">
        <v>1875.01</v>
      </c>
      <c r="U150" t="n">
        <v>0.74</v>
      </c>
      <c r="V150" t="n">
        <v>0.77</v>
      </c>
      <c r="W150" t="n">
        <v>1.45</v>
      </c>
      <c r="X150" t="n">
        <v>0.1</v>
      </c>
      <c r="Y150" t="n">
        <v>1</v>
      </c>
      <c r="Z150" t="n">
        <v>10</v>
      </c>
      <c r="AA150" t="n">
        <v>182.8250270419625</v>
      </c>
      <c r="AB150" t="n">
        <v>250.1492676696454</v>
      </c>
      <c r="AC150" t="n">
        <v>226.2753726500294</v>
      </c>
      <c r="AD150" t="n">
        <v>182825.0270419625</v>
      </c>
      <c r="AE150" t="n">
        <v>250149.2676696454</v>
      </c>
      <c r="AF150" t="n">
        <v>5.863730483498283e-06</v>
      </c>
      <c r="AG150" t="n">
        <v>4.296875</v>
      </c>
      <c r="AH150" t="n">
        <v>226275.3726500294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6.7346</v>
      </c>
      <c r="E151" t="n">
        <v>14.85</v>
      </c>
      <c r="F151" t="n">
        <v>11.63</v>
      </c>
      <c r="G151" t="n">
        <v>139.56</v>
      </c>
      <c r="H151" t="n">
        <v>1.83</v>
      </c>
      <c r="I151" t="n">
        <v>5</v>
      </c>
      <c r="J151" t="n">
        <v>372.07</v>
      </c>
      <c r="K151" t="n">
        <v>61.2</v>
      </c>
      <c r="L151" t="n">
        <v>38.25</v>
      </c>
      <c r="M151" t="n">
        <v>3</v>
      </c>
      <c r="N151" t="n">
        <v>127.62</v>
      </c>
      <c r="O151" t="n">
        <v>46122.64</v>
      </c>
      <c r="P151" t="n">
        <v>185.99</v>
      </c>
      <c r="Q151" t="n">
        <v>460.69</v>
      </c>
      <c r="R151" t="n">
        <v>43.52</v>
      </c>
      <c r="S151" t="n">
        <v>32.19</v>
      </c>
      <c r="T151" t="n">
        <v>1776.92</v>
      </c>
      <c r="U151" t="n">
        <v>0.74</v>
      </c>
      <c r="V151" t="n">
        <v>0.77</v>
      </c>
      <c r="W151" t="n">
        <v>1.46</v>
      </c>
      <c r="X151" t="n">
        <v>0.1</v>
      </c>
      <c r="Y151" t="n">
        <v>1</v>
      </c>
      <c r="Z151" t="n">
        <v>10</v>
      </c>
      <c r="AA151" t="n">
        <v>182.6774501482827</v>
      </c>
      <c r="AB151" t="n">
        <v>249.9473464530798</v>
      </c>
      <c r="AC151" t="n">
        <v>226.0927225109745</v>
      </c>
      <c r="AD151" t="n">
        <v>182677.4501482827</v>
      </c>
      <c r="AE151" t="n">
        <v>249947.3464530798</v>
      </c>
      <c r="AF151" t="n">
        <v>5.864688395955676e-06</v>
      </c>
      <c r="AG151" t="n">
        <v>4.296875</v>
      </c>
      <c r="AH151" t="n">
        <v>226092.7225109745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6.7339</v>
      </c>
      <c r="E152" t="n">
        <v>14.85</v>
      </c>
      <c r="F152" t="n">
        <v>11.63</v>
      </c>
      <c r="G152" t="n">
        <v>139.58</v>
      </c>
      <c r="H152" t="n">
        <v>1.84</v>
      </c>
      <c r="I152" t="n">
        <v>5</v>
      </c>
      <c r="J152" t="n">
        <v>372.77</v>
      </c>
      <c r="K152" t="n">
        <v>61.2</v>
      </c>
      <c r="L152" t="n">
        <v>38.5</v>
      </c>
      <c r="M152" t="n">
        <v>3</v>
      </c>
      <c r="N152" t="n">
        <v>128.07</v>
      </c>
      <c r="O152" t="n">
        <v>46208.91</v>
      </c>
      <c r="P152" t="n">
        <v>185.61</v>
      </c>
      <c r="Q152" t="n">
        <v>460.69</v>
      </c>
      <c r="R152" t="n">
        <v>43.61</v>
      </c>
      <c r="S152" t="n">
        <v>32.19</v>
      </c>
      <c r="T152" t="n">
        <v>1821.35</v>
      </c>
      <c r="U152" t="n">
        <v>0.74</v>
      </c>
      <c r="V152" t="n">
        <v>0.77</v>
      </c>
      <c r="W152" t="n">
        <v>1.46</v>
      </c>
      <c r="X152" t="n">
        <v>0.1</v>
      </c>
      <c r="Y152" t="n">
        <v>1</v>
      </c>
      <c r="Z152" t="n">
        <v>10</v>
      </c>
      <c r="AA152" t="n">
        <v>182.5503012777677</v>
      </c>
      <c r="AB152" t="n">
        <v>249.773375759029</v>
      </c>
      <c r="AC152" t="n">
        <v>225.9353553357945</v>
      </c>
      <c r="AD152" t="n">
        <v>182550.3012777678</v>
      </c>
      <c r="AE152" t="n">
        <v>249773.375759029</v>
      </c>
      <c r="AF152" t="n">
        <v>5.864078815300971e-06</v>
      </c>
      <c r="AG152" t="n">
        <v>4.296875</v>
      </c>
      <c r="AH152" t="n">
        <v>225935.3553357945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6.7349</v>
      </c>
      <c r="E153" t="n">
        <v>14.85</v>
      </c>
      <c r="F153" t="n">
        <v>11.63</v>
      </c>
      <c r="G153" t="n">
        <v>139.55</v>
      </c>
      <c r="H153" t="n">
        <v>1.85</v>
      </c>
      <c r="I153" t="n">
        <v>5</v>
      </c>
      <c r="J153" t="n">
        <v>373.47</v>
      </c>
      <c r="K153" t="n">
        <v>61.2</v>
      </c>
      <c r="L153" t="n">
        <v>38.75</v>
      </c>
      <c r="M153" t="n">
        <v>3</v>
      </c>
      <c r="N153" t="n">
        <v>128.52</v>
      </c>
      <c r="O153" t="n">
        <v>46295.45</v>
      </c>
      <c r="P153" t="n">
        <v>185.21</v>
      </c>
      <c r="Q153" t="n">
        <v>460.69</v>
      </c>
      <c r="R153" t="n">
        <v>43.61</v>
      </c>
      <c r="S153" t="n">
        <v>32.19</v>
      </c>
      <c r="T153" t="n">
        <v>1820.93</v>
      </c>
      <c r="U153" t="n">
        <v>0.74</v>
      </c>
      <c r="V153" t="n">
        <v>0.77</v>
      </c>
      <c r="W153" t="n">
        <v>1.45</v>
      </c>
      <c r="X153" t="n">
        <v>0.1</v>
      </c>
      <c r="Y153" t="n">
        <v>1</v>
      </c>
      <c r="Z153" t="n">
        <v>10</v>
      </c>
      <c r="AA153" t="n">
        <v>182.3933340382631</v>
      </c>
      <c r="AB153" t="n">
        <v>249.558606257033</v>
      </c>
      <c r="AC153" t="n">
        <v>225.7410831336381</v>
      </c>
      <c r="AD153" t="n">
        <v>182393.3340382631</v>
      </c>
      <c r="AE153" t="n">
        <v>249558.606257033</v>
      </c>
      <c r="AF153" t="n">
        <v>5.86494964480769e-06</v>
      </c>
      <c r="AG153" t="n">
        <v>4.296875</v>
      </c>
      <c r="AH153" t="n">
        <v>225741.0831336381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6.7387</v>
      </c>
      <c r="E154" t="n">
        <v>14.84</v>
      </c>
      <c r="F154" t="n">
        <v>11.62</v>
      </c>
      <c r="G154" t="n">
        <v>139.45</v>
      </c>
      <c r="H154" t="n">
        <v>1.86</v>
      </c>
      <c r="I154" t="n">
        <v>5</v>
      </c>
      <c r="J154" t="n">
        <v>374.17</v>
      </c>
      <c r="K154" t="n">
        <v>61.2</v>
      </c>
      <c r="L154" t="n">
        <v>39</v>
      </c>
      <c r="M154" t="n">
        <v>3</v>
      </c>
      <c r="N154" t="n">
        <v>128.97</v>
      </c>
      <c r="O154" t="n">
        <v>46382.28</v>
      </c>
      <c r="P154" t="n">
        <v>184.48</v>
      </c>
      <c r="Q154" t="n">
        <v>460.69</v>
      </c>
      <c r="R154" t="n">
        <v>43.34</v>
      </c>
      <c r="S154" t="n">
        <v>32.19</v>
      </c>
      <c r="T154" t="n">
        <v>1687.06</v>
      </c>
      <c r="U154" t="n">
        <v>0.74</v>
      </c>
      <c r="V154" t="n">
        <v>0.77</v>
      </c>
      <c r="W154" t="n">
        <v>1.45</v>
      </c>
      <c r="X154" t="n">
        <v>0.09</v>
      </c>
      <c r="Y154" t="n">
        <v>1</v>
      </c>
      <c r="Z154" t="n">
        <v>10</v>
      </c>
      <c r="AA154" t="n">
        <v>182.0610388828124</v>
      </c>
      <c r="AB154" t="n">
        <v>249.1039453655179</v>
      </c>
      <c r="AC154" t="n">
        <v>225.3298144394884</v>
      </c>
      <c r="AD154" t="n">
        <v>182061.0388828124</v>
      </c>
      <c r="AE154" t="n">
        <v>249103.9453655179</v>
      </c>
      <c r="AF154" t="n">
        <v>5.868258796933227e-06</v>
      </c>
      <c r="AG154" t="n">
        <v>4.293981481481482</v>
      </c>
      <c r="AH154" t="n">
        <v>225329.8144394884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6.7392</v>
      </c>
      <c r="E155" t="n">
        <v>14.84</v>
      </c>
      <c r="F155" t="n">
        <v>11.62</v>
      </c>
      <c r="G155" t="n">
        <v>139.44</v>
      </c>
      <c r="H155" t="n">
        <v>1.87</v>
      </c>
      <c r="I155" t="n">
        <v>5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184.09</v>
      </c>
      <c r="Q155" t="n">
        <v>460.69</v>
      </c>
      <c r="R155" t="n">
        <v>43.26</v>
      </c>
      <c r="S155" t="n">
        <v>32.19</v>
      </c>
      <c r="T155" t="n">
        <v>1647.9</v>
      </c>
      <c r="U155" t="n">
        <v>0.74</v>
      </c>
      <c r="V155" t="n">
        <v>0.77</v>
      </c>
      <c r="W155" t="n">
        <v>1.45</v>
      </c>
      <c r="X155" t="n">
        <v>0.09</v>
      </c>
      <c r="Y155" t="n">
        <v>1</v>
      </c>
      <c r="Z155" t="n">
        <v>10</v>
      </c>
      <c r="AA155" t="n">
        <v>181.9144520672632</v>
      </c>
      <c r="AB155" t="n">
        <v>248.9033788175298</v>
      </c>
      <c r="AC155" t="n">
        <v>225.1483896813433</v>
      </c>
      <c r="AD155" t="n">
        <v>181914.4520672632</v>
      </c>
      <c r="AE155" t="n">
        <v>248903.3788175298</v>
      </c>
      <c r="AF155" t="n">
        <v>5.868694211686587e-06</v>
      </c>
      <c r="AG155" t="n">
        <v>4.293981481481482</v>
      </c>
      <c r="AH155" t="n">
        <v>225148.3896813433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6.7372</v>
      </c>
      <c r="E156" t="n">
        <v>14.84</v>
      </c>
      <c r="F156" t="n">
        <v>11.62</v>
      </c>
      <c r="G156" t="n">
        <v>139.49</v>
      </c>
      <c r="H156" t="n">
        <v>1.88</v>
      </c>
      <c r="I156" t="n">
        <v>5</v>
      </c>
      <c r="J156" t="n">
        <v>375.59</v>
      </c>
      <c r="K156" t="n">
        <v>61.2</v>
      </c>
      <c r="L156" t="n">
        <v>39.5</v>
      </c>
      <c r="M156" t="n">
        <v>1</v>
      </c>
      <c r="N156" t="n">
        <v>129.89</v>
      </c>
      <c r="O156" t="n">
        <v>46556.77</v>
      </c>
      <c r="P156" t="n">
        <v>184.31</v>
      </c>
      <c r="Q156" t="n">
        <v>460.69</v>
      </c>
      <c r="R156" t="n">
        <v>43.34</v>
      </c>
      <c r="S156" t="n">
        <v>32.19</v>
      </c>
      <c r="T156" t="n">
        <v>1686.21</v>
      </c>
      <c r="U156" t="n">
        <v>0.74</v>
      </c>
      <c r="V156" t="n">
        <v>0.77</v>
      </c>
      <c r="W156" t="n">
        <v>1.46</v>
      </c>
      <c r="X156" t="n">
        <v>0.09</v>
      </c>
      <c r="Y156" t="n">
        <v>1</v>
      </c>
      <c r="Z156" t="n">
        <v>10</v>
      </c>
      <c r="AA156" t="n">
        <v>182.0198711787798</v>
      </c>
      <c r="AB156" t="n">
        <v>249.0476178966696</v>
      </c>
      <c r="AC156" t="n">
        <v>225.2788627852109</v>
      </c>
      <c r="AD156" t="n">
        <v>182019.8711787798</v>
      </c>
      <c r="AE156" t="n">
        <v>249047.6178966696</v>
      </c>
      <c r="AF156" t="n">
        <v>5.866952552673147e-06</v>
      </c>
      <c r="AG156" t="n">
        <v>4.293981481481482</v>
      </c>
      <c r="AH156" t="n">
        <v>225278.8627852109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6.7373</v>
      </c>
      <c r="E157" t="n">
        <v>14.84</v>
      </c>
      <c r="F157" t="n">
        <v>11.62</v>
      </c>
      <c r="G157" t="n">
        <v>139.49</v>
      </c>
      <c r="H157" t="n">
        <v>1.88</v>
      </c>
      <c r="I157" t="n">
        <v>5</v>
      </c>
      <c r="J157" t="n">
        <v>376.3</v>
      </c>
      <c r="K157" t="n">
        <v>61.2</v>
      </c>
      <c r="L157" t="n">
        <v>39.75</v>
      </c>
      <c r="M157" t="n">
        <v>1</v>
      </c>
      <c r="N157" t="n">
        <v>130.35</v>
      </c>
      <c r="O157" t="n">
        <v>46644.44</v>
      </c>
      <c r="P157" t="n">
        <v>184.41</v>
      </c>
      <c r="Q157" t="n">
        <v>460.69</v>
      </c>
      <c r="R157" t="n">
        <v>43.27</v>
      </c>
      <c r="S157" t="n">
        <v>32.19</v>
      </c>
      <c r="T157" t="n">
        <v>1650.22</v>
      </c>
      <c r="U157" t="n">
        <v>0.74</v>
      </c>
      <c r="V157" t="n">
        <v>0.77</v>
      </c>
      <c r="W157" t="n">
        <v>1.46</v>
      </c>
      <c r="X157" t="n">
        <v>0.09</v>
      </c>
      <c r="Y157" t="n">
        <v>1</v>
      </c>
      <c r="Z157" t="n">
        <v>10</v>
      </c>
      <c r="AA157" t="n">
        <v>182.0544470373809</v>
      </c>
      <c r="AB157" t="n">
        <v>249.0949261117869</v>
      </c>
      <c r="AC157" t="n">
        <v>225.3216559706749</v>
      </c>
      <c r="AD157" t="n">
        <v>182054.4470373809</v>
      </c>
      <c r="AE157" t="n">
        <v>249094.9261117869</v>
      </c>
      <c r="AF157" t="n">
        <v>5.867039635623819e-06</v>
      </c>
      <c r="AG157" t="n">
        <v>4.293981481481482</v>
      </c>
      <c r="AH157" t="n">
        <v>225321.6559706749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6.7392</v>
      </c>
      <c r="E158" t="n">
        <v>14.84</v>
      </c>
      <c r="F158" t="n">
        <v>11.62</v>
      </c>
      <c r="G158" t="n">
        <v>139.44</v>
      </c>
      <c r="H158" t="n">
        <v>1.89</v>
      </c>
      <c r="I158" t="n">
        <v>5</v>
      </c>
      <c r="J158" t="n">
        <v>377.01</v>
      </c>
      <c r="K158" t="n">
        <v>61.2</v>
      </c>
      <c r="L158" t="n">
        <v>40</v>
      </c>
      <c r="M158" t="n">
        <v>1</v>
      </c>
      <c r="N158" t="n">
        <v>130.81</v>
      </c>
      <c r="O158" t="n">
        <v>46732.41</v>
      </c>
      <c r="P158" t="n">
        <v>184.47</v>
      </c>
      <c r="Q158" t="n">
        <v>460.69</v>
      </c>
      <c r="R158" t="n">
        <v>43.17</v>
      </c>
      <c r="S158" t="n">
        <v>32.19</v>
      </c>
      <c r="T158" t="n">
        <v>1603.79</v>
      </c>
      <c r="U158" t="n">
        <v>0.75</v>
      </c>
      <c r="V158" t="n">
        <v>0.77</v>
      </c>
      <c r="W158" t="n">
        <v>1.46</v>
      </c>
      <c r="X158" t="n">
        <v>0.09</v>
      </c>
      <c r="Y158" t="n">
        <v>1</v>
      </c>
      <c r="Z158" t="n">
        <v>10</v>
      </c>
      <c r="AA158" t="n">
        <v>182.0508312125257</v>
      </c>
      <c r="AB158" t="n">
        <v>249.089978780701</v>
      </c>
      <c r="AC158" t="n">
        <v>225.3171808059243</v>
      </c>
      <c r="AD158" t="n">
        <v>182050.8312125257</v>
      </c>
      <c r="AE158" t="n">
        <v>249089.9787807011</v>
      </c>
      <c r="AF158" t="n">
        <v>5.868694211686587e-06</v>
      </c>
      <c r="AG158" t="n">
        <v>4.293981481481482</v>
      </c>
      <c r="AH158" t="n">
        <v>225317.1808059243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4.891</v>
      </c>
      <c r="E2" t="n">
        <v>20.45</v>
      </c>
      <c r="F2" t="n">
        <v>15.03</v>
      </c>
      <c r="G2" t="n">
        <v>7.58</v>
      </c>
      <c r="H2" t="n">
        <v>0.13</v>
      </c>
      <c r="I2" t="n">
        <v>119</v>
      </c>
      <c r="J2" t="n">
        <v>133.21</v>
      </c>
      <c r="K2" t="n">
        <v>46.47</v>
      </c>
      <c r="L2" t="n">
        <v>1</v>
      </c>
      <c r="M2" t="n">
        <v>117</v>
      </c>
      <c r="N2" t="n">
        <v>20.75</v>
      </c>
      <c r="O2" t="n">
        <v>16663.42</v>
      </c>
      <c r="P2" t="n">
        <v>162.77</v>
      </c>
      <c r="Q2" t="n">
        <v>460.86</v>
      </c>
      <c r="R2" t="n">
        <v>154.33</v>
      </c>
      <c r="S2" t="n">
        <v>32.19</v>
      </c>
      <c r="T2" t="n">
        <v>56613.29</v>
      </c>
      <c r="U2" t="n">
        <v>0.21</v>
      </c>
      <c r="V2" t="n">
        <v>0.59</v>
      </c>
      <c r="W2" t="n">
        <v>1.65</v>
      </c>
      <c r="X2" t="n">
        <v>3.49</v>
      </c>
      <c r="Y2" t="n">
        <v>1</v>
      </c>
      <c r="Z2" t="n">
        <v>10</v>
      </c>
      <c r="AA2" t="n">
        <v>214.6733312703796</v>
      </c>
      <c r="AB2" t="n">
        <v>293.7255225629631</v>
      </c>
      <c r="AC2" t="n">
        <v>265.6927709360006</v>
      </c>
      <c r="AD2" t="n">
        <v>214673.3312703796</v>
      </c>
      <c r="AE2" t="n">
        <v>293725.5225629631</v>
      </c>
      <c r="AF2" t="n">
        <v>5.366048464802192e-06</v>
      </c>
      <c r="AG2" t="n">
        <v>5.91724537037037</v>
      </c>
      <c r="AH2" t="n">
        <v>265692.7709360006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5.3466</v>
      </c>
      <c r="E3" t="n">
        <v>18.7</v>
      </c>
      <c r="F3" t="n">
        <v>14.1</v>
      </c>
      <c r="G3" t="n">
        <v>9.51</v>
      </c>
      <c r="H3" t="n">
        <v>0.17</v>
      </c>
      <c r="I3" t="n">
        <v>89</v>
      </c>
      <c r="J3" t="n">
        <v>133.55</v>
      </c>
      <c r="K3" t="n">
        <v>46.47</v>
      </c>
      <c r="L3" t="n">
        <v>1.25</v>
      </c>
      <c r="M3" t="n">
        <v>87</v>
      </c>
      <c r="N3" t="n">
        <v>20.83</v>
      </c>
      <c r="O3" t="n">
        <v>16704.7</v>
      </c>
      <c r="P3" t="n">
        <v>152.08</v>
      </c>
      <c r="Q3" t="n">
        <v>460.79</v>
      </c>
      <c r="R3" t="n">
        <v>124.19</v>
      </c>
      <c r="S3" t="n">
        <v>32.19</v>
      </c>
      <c r="T3" t="n">
        <v>41691.02</v>
      </c>
      <c r="U3" t="n">
        <v>0.26</v>
      </c>
      <c r="V3" t="n">
        <v>0.63</v>
      </c>
      <c r="W3" t="n">
        <v>1.59</v>
      </c>
      <c r="X3" t="n">
        <v>2.56</v>
      </c>
      <c r="Y3" t="n">
        <v>1</v>
      </c>
      <c r="Z3" t="n">
        <v>10</v>
      </c>
      <c r="AA3" t="n">
        <v>198.6029508485638</v>
      </c>
      <c r="AB3" t="n">
        <v>271.7373190946985</v>
      </c>
      <c r="AC3" t="n">
        <v>245.8030907461027</v>
      </c>
      <c r="AD3" t="n">
        <v>198602.9508485638</v>
      </c>
      <c r="AE3" t="n">
        <v>271737.3190946985</v>
      </c>
      <c r="AF3" t="n">
        <v>5.865899554674177e-06</v>
      </c>
      <c r="AG3" t="n">
        <v>5.41087962962963</v>
      </c>
      <c r="AH3" t="n">
        <v>245803.0907461027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5.6603</v>
      </c>
      <c r="E4" t="n">
        <v>17.67</v>
      </c>
      <c r="F4" t="n">
        <v>13.55</v>
      </c>
      <c r="G4" t="n">
        <v>11.45</v>
      </c>
      <c r="H4" t="n">
        <v>0.2</v>
      </c>
      <c r="I4" t="n">
        <v>71</v>
      </c>
      <c r="J4" t="n">
        <v>133.88</v>
      </c>
      <c r="K4" t="n">
        <v>46.47</v>
      </c>
      <c r="L4" t="n">
        <v>1.5</v>
      </c>
      <c r="M4" t="n">
        <v>69</v>
      </c>
      <c r="N4" t="n">
        <v>20.91</v>
      </c>
      <c r="O4" t="n">
        <v>16746.01</v>
      </c>
      <c r="P4" t="n">
        <v>145.41</v>
      </c>
      <c r="Q4" t="n">
        <v>460.69</v>
      </c>
      <c r="R4" t="n">
        <v>106.22</v>
      </c>
      <c r="S4" t="n">
        <v>32.19</v>
      </c>
      <c r="T4" t="n">
        <v>32799.12</v>
      </c>
      <c r="U4" t="n">
        <v>0.3</v>
      </c>
      <c r="V4" t="n">
        <v>0.66</v>
      </c>
      <c r="W4" t="n">
        <v>1.56</v>
      </c>
      <c r="X4" t="n">
        <v>2.02</v>
      </c>
      <c r="Y4" t="n">
        <v>1</v>
      </c>
      <c r="Z4" t="n">
        <v>10</v>
      </c>
      <c r="AA4" t="n">
        <v>178.3676440684724</v>
      </c>
      <c r="AB4" t="n">
        <v>244.0504796394611</v>
      </c>
      <c r="AC4" t="n">
        <v>220.7586443897412</v>
      </c>
      <c r="AD4" t="n">
        <v>178367.6440684724</v>
      </c>
      <c r="AE4" t="n">
        <v>244050.4796394611</v>
      </c>
      <c r="AF4" t="n">
        <v>6.21006831431606e-06</v>
      </c>
      <c r="AG4" t="n">
        <v>5.112847222222222</v>
      </c>
      <c r="AH4" t="n">
        <v>220758.6443897412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5.873</v>
      </c>
      <c r="E5" t="n">
        <v>17.03</v>
      </c>
      <c r="F5" t="n">
        <v>13.24</v>
      </c>
      <c r="G5" t="n">
        <v>13.46</v>
      </c>
      <c r="H5" t="n">
        <v>0.23</v>
      </c>
      <c r="I5" t="n">
        <v>59</v>
      </c>
      <c r="J5" t="n">
        <v>134.22</v>
      </c>
      <c r="K5" t="n">
        <v>46.47</v>
      </c>
      <c r="L5" t="n">
        <v>1.75</v>
      </c>
      <c r="M5" t="n">
        <v>57</v>
      </c>
      <c r="N5" t="n">
        <v>21</v>
      </c>
      <c r="O5" t="n">
        <v>16787.35</v>
      </c>
      <c r="P5" t="n">
        <v>141.34</v>
      </c>
      <c r="Q5" t="n">
        <v>460.72</v>
      </c>
      <c r="R5" t="n">
        <v>95.84999999999999</v>
      </c>
      <c r="S5" t="n">
        <v>32.19</v>
      </c>
      <c r="T5" t="n">
        <v>27671.51</v>
      </c>
      <c r="U5" t="n">
        <v>0.34</v>
      </c>
      <c r="V5" t="n">
        <v>0.67</v>
      </c>
      <c r="W5" t="n">
        <v>1.55</v>
      </c>
      <c r="X5" t="n">
        <v>1.71</v>
      </c>
      <c r="Y5" t="n">
        <v>1</v>
      </c>
      <c r="Z5" t="n">
        <v>10</v>
      </c>
      <c r="AA5" t="n">
        <v>172.9248012983512</v>
      </c>
      <c r="AB5" t="n">
        <v>236.6033420401088</v>
      </c>
      <c r="AC5" t="n">
        <v>214.0222511507454</v>
      </c>
      <c r="AD5" t="n">
        <v>172924.8012983511</v>
      </c>
      <c r="AE5" t="n">
        <v>236603.3420401088</v>
      </c>
      <c r="AF5" t="n">
        <v>6.443427240601774e-06</v>
      </c>
      <c r="AG5" t="n">
        <v>4.927662037037037</v>
      </c>
      <c r="AH5" t="n">
        <v>214022.2511507454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6.0387</v>
      </c>
      <c r="E6" t="n">
        <v>16.56</v>
      </c>
      <c r="F6" t="n">
        <v>12.99</v>
      </c>
      <c r="G6" t="n">
        <v>15.28</v>
      </c>
      <c r="H6" t="n">
        <v>0.26</v>
      </c>
      <c r="I6" t="n">
        <v>51</v>
      </c>
      <c r="J6" t="n">
        <v>134.55</v>
      </c>
      <c r="K6" t="n">
        <v>46.47</v>
      </c>
      <c r="L6" t="n">
        <v>2</v>
      </c>
      <c r="M6" t="n">
        <v>49</v>
      </c>
      <c r="N6" t="n">
        <v>21.09</v>
      </c>
      <c r="O6" t="n">
        <v>16828.84</v>
      </c>
      <c r="P6" t="n">
        <v>137.97</v>
      </c>
      <c r="Q6" t="n">
        <v>460.76</v>
      </c>
      <c r="R6" t="n">
        <v>88.20999999999999</v>
      </c>
      <c r="S6" t="n">
        <v>32.19</v>
      </c>
      <c r="T6" t="n">
        <v>23893.62</v>
      </c>
      <c r="U6" t="n">
        <v>0.36</v>
      </c>
      <c r="V6" t="n">
        <v>0.6899999999999999</v>
      </c>
      <c r="W6" t="n">
        <v>1.52</v>
      </c>
      <c r="X6" t="n">
        <v>1.46</v>
      </c>
      <c r="Y6" t="n">
        <v>1</v>
      </c>
      <c r="Z6" t="n">
        <v>10</v>
      </c>
      <c r="AA6" t="n">
        <v>168.9814990873786</v>
      </c>
      <c r="AB6" t="n">
        <v>231.2079419888433</v>
      </c>
      <c r="AC6" t="n">
        <v>209.1417805078794</v>
      </c>
      <c r="AD6" t="n">
        <v>168981.4990873786</v>
      </c>
      <c r="AE6" t="n">
        <v>231207.9419888433</v>
      </c>
      <c r="AF6" t="n">
        <v>6.625221194929668e-06</v>
      </c>
      <c r="AG6" t="n">
        <v>4.791666666666667</v>
      </c>
      <c r="AH6" t="n">
        <v>209141.7805078794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6.1735</v>
      </c>
      <c r="E7" t="n">
        <v>16.2</v>
      </c>
      <c r="F7" t="n">
        <v>12.79</v>
      </c>
      <c r="G7" t="n">
        <v>17.06</v>
      </c>
      <c r="H7" t="n">
        <v>0.29</v>
      </c>
      <c r="I7" t="n">
        <v>45</v>
      </c>
      <c r="J7" t="n">
        <v>134.89</v>
      </c>
      <c r="K7" t="n">
        <v>46.47</v>
      </c>
      <c r="L7" t="n">
        <v>2.25</v>
      </c>
      <c r="M7" t="n">
        <v>43</v>
      </c>
      <c r="N7" t="n">
        <v>21.17</v>
      </c>
      <c r="O7" t="n">
        <v>16870.25</v>
      </c>
      <c r="P7" t="n">
        <v>135.24</v>
      </c>
      <c r="Q7" t="n">
        <v>460.7</v>
      </c>
      <c r="R7" t="n">
        <v>81.81999999999999</v>
      </c>
      <c r="S7" t="n">
        <v>32.19</v>
      </c>
      <c r="T7" t="n">
        <v>20727.05</v>
      </c>
      <c r="U7" t="n">
        <v>0.39</v>
      </c>
      <c r="V7" t="n">
        <v>0.7</v>
      </c>
      <c r="W7" t="n">
        <v>1.51</v>
      </c>
      <c r="X7" t="n">
        <v>1.26</v>
      </c>
      <c r="Y7" t="n">
        <v>1</v>
      </c>
      <c r="Z7" t="n">
        <v>10</v>
      </c>
      <c r="AA7" t="n">
        <v>165.9395096035375</v>
      </c>
      <c r="AB7" t="n">
        <v>227.0457577739496</v>
      </c>
      <c r="AC7" t="n">
        <v>205.3768293127916</v>
      </c>
      <c r="AD7" t="n">
        <v>165939.5096035375</v>
      </c>
      <c r="AE7" t="n">
        <v>227045.7577739496</v>
      </c>
      <c r="AF7" t="n">
        <v>6.77311392301295e-06</v>
      </c>
      <c r="AG7" t="n">
        <v>4.6875</v>
      </c>
      <c r="AH7" t="n">
        <v>205376.8293127916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6.2751</v>
      </c>
      <c r="E8" t="n">
        <v>15.94</v>
      </c>
      <c r="F8" t="n">
        <v>12.67</v>
      </c>
      <c r="G8" t="n">
        <v>19</v>
      </c>
      <c r="H8" t="n">
        <v>0.33</v>
      </c>
      <c r="I8" t="n">
        <v>40</v>
      </c>
      <c r="J8" t="n">
        <v>135.22</v>
      </c>
      <c r="K8" t="n">
        <v>46.47</v>
      </c>
      <c r="L8" t="n">
        <v>2.5</v>
      </c>
      <c r="M8" t="n">
        <v>38</v>
      </c>
      <c r="N8" t="n">
        <v>21.26</v>
      </c>
      <c r="O8" t="n">
        <v>16911.68</v>
      </c>
      <c r="P8" t="n">
        <v>133.23</v>
      </c>
      <c r="Q8" t="n">
        <v>460.81</v>
      </c>
      <c r="R8" t="n">
        <v>77.17</v>
      </c>
      <c r="S8" t="n">
        <v>32.19</v>
      </c>
      <c r="T8" t="n">
        <v>18427</v>
      </c>
      <c r="U8" t="n">
        <v>0.42</v>
      </c>
      <c r="V8" t="n">
        <v>0.71</v>
      </c>
      <c r="W8" t="n">
        <v>1.52</v>
      </c>
      <c r="X8" t="n">
        <v>1.13</v>
      </c>
      <c r="Y8" t="n">
        <v>1</v>
      </c>
      <c r="Z8" t="n">
        <v>10</v>
      </c>
      <c r="AA8" t="n">
        <v>152.5741274524844</v>
      </c>
      <c r="AB8" t="n">
        <v>208.758652275842</v>
      </c>
      <c r="AC8" t="n">
        <v>188.8350194973038</v>
      </c>
      <c r="AD8" t="n">
        <v>152574.1274524844</v>
      </c>
      <c r="AE8" t="n">
        <v>208758.652275842</v>
      </c>
      <c r="AF8" t="n">
        <v>6.884582032606878e-06</v>
      </c>
      <c r="AG8" t="n">
        <v>4.612268518518518</v>
      </c>
      <c r="AH8" t="n">
        <v>188835.0194973038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6.3647</v>
      </c>
      <c r="E9" t="n">
        <v>15.71</v>
      </c>
      <c r="F9" t="n">
        <v>12.55</v>
      </c>
      <c r="G9" t="n">
        <v>20.92</v>
      </c>
      <c r="H9" t="n">
        <v>0.36</v>
      </c>
      <c r="I9" t="n">
        <v>36</v>
      </c>
      <c r="J9" t="n">
        <v>135.56</v>
      </c>
      <c r="K9" t="n">
        <v>46.47</v>
      </c>
      <c r="L9" t="n">
        <v>2.75</v>
      </c>
      <c r="M9" t="n">
        <v>34</v>
      </c>
      <c r="N9" t="n">
        <v>21.34</v>
      </c>
      <c r="O9" t="n">
        <v>16953.14</v>
      </c>
      <c r="P9" t="n">
        <v>131.42</v>
      </c>
      <c r="Q9" t="n">
        <v>460.73</v>
      </c>
      <c r="R9" t="n">
        <v>73.68000000000001</v>
      </c>
      <c r="S9" t="n">
        <v>32.19</v>
      </c>
      <c r="T9" t="n">
        <v>16700.81</v>
      </c>
      <c r="U9" t="n">
        <v>0.44</v>
      </c>
      <c r="V9" t="n">
        <v>0.71</v>
      </c>
      <c r="W9" t="n">
        <v>1.5</v>
      </c>
      <c r="X9" t="n">
        <v>1.02</v>
      </c>
      <c r="Y9" t="n">
        <v>1</v>
      </c>
      <c r="Z9" t="n">
        <v>10</v>
      </c>
      <c r="AA9" t="n">
        <v>150.7072163689551</v>
      </c>
      <c r="AB9" t="n">
        <v>206.2042621690543</v>
      </c>
      <c r="AC9" t="n">
        <v>186.5244167971981</v>
      </c>
      <c r="AD9" t="n">
        <v>150707.2163689551</v>
      </c>
      <c r="AE9" t="n">
        <v>206204.2621690543</v>
      </c>
      <c r="AF9" t="n">
        <v>6.982884617445617e-06</v>
      </c>
      <c r="AG9" t="n">
        <v>4.545717592592593</v>
      </c>
      <c r="AH9" t="n">
        <v>186524.4167971982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6.4647</v>
      </c>
      <c r="E10" t="n">
        <v>15.47</v>
      </c>
      <c r="F10" t="n">
        <v>12.42</v>
      </c>
      <c r="G10" t="n">
        <v>23.28</v>
      </c>
      <c r="H10" t="n">
        <v>0.39</v>
      </c>
      <c r="I10" t="n">
        <v>32</v>
      </c>
      <c r="J10" t="n">
        <v>135.9</v>
      </c>
      <c r="K10" t="n">
        <v>46.47</v>
      </c>
      <c r="L10" t="n">
        <v>3</v>
      </c>
      <c r="M10" t="n">
        <v>30</v>
      </c>
      <c r="N10" t="n">
        <v>21.43</v>
      </c>
      <c r="O10" t="n">
        <v>16994.64</v>
      </c>
      <c r="P10" t="n">
        <v>129.25</v>
      </c>
      <c r="Q10" t="n">
        <v>460.79</v>
      </c>
      <c r="R10" t="n">
        <v>69.20999999999999</v>
      </c>
      <c r="S10" t="n">
        <v>32.19</v>
      </c>
      <c r="T10" t="n">
        <v>14489.77</v>
      </c>
      <c r="U10" t="n">
        <v>0.47</v>
      </c>
      <c r="V10" t="n">
        <v>0.72</v>
      </c>
      <c r="W10" t="n">
        <v>1.5</v>
      </c>
      <c r="X10" t="n">
        <v>0.88</v>
      </c>
      <c r="Y10" t="n">
        <v>1</v>
      </c>
      <c r="Z10" t="n">
        <v>10</v>
      </c>
      <c r="AA10" t="n">
        <v>148.4639044037659</v>
      </c>
      <c r="AB10" t="n">
        <v>203.1348637703449</v>
      </c>
      <c r="AC10" t="n">
        <v>183.7479574737329</v>
      </c>
      <c r="AD10" t="n">
        <v>148463.9044037659</v>
      </c>
      <c r="AE10" t="n">
        <v>203134.8637703449</v>
      </c>
      <c r="AF10" t="n">
        <v>7.092597323738854e-06</v>
      </c>
      <c r="AG10" t="n">
        <v>4.476273148148148</v>
      </c>
      <c r="AH10" t="n">
        <v>183747.9574737329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6.5127</v>
      </c>
      <c r="E11" t="n">
        <v>15.35</v>
      </c>
      <c r="F11" t="n">
        <v>12.36</v>
      </c>
      <c r="G11" t="n">
        <v>24.72</v>
      </c>
      <c r="H11" t="n">
        <v>0.42</v>
      </c>
      <c r="I11" t="n">
        <v>30</v>
      </c>
      <c r="J11" t="n">
        <v>136.23</v>
      </c>
      <c r="K11" t="n">
        <v>46.47</v>
      </c>
      <c r="L11" t="n">
        <v>3.25</v>
      </c>
      <c r="M11" t="n">
        <v>28</v>
      </c>
      <c r="N11" t="n">
        <v>21.52</v>
      </c>
      <c r="O11" t="n">
        <v>17036.16</v>
      </c>
      <c r="P11" t="n">
        <v>127.94</v>
      </c>
      <c r="Q11" t="n">
        <v>460.72</v>
      </c>
      <c r="R11" t="n">
        <v>67.44</v>
      </c>
      <c r="S11" t="n">
        <v>32.19</v>
      </c>
      <c r="T11" t="n">
        <v>13613.81</v>
      </c>
      <c r="U11" t="n">
        <v>0.48</v>
      </c>
      <c r="V11" t="n">
        <v>0.72</v>
      </c>
      <c r="W11" t="n">
        <v>1.49</v>
      </c>
      <c r="X11" t="n">
        <v>0.82</v>
      </c>
      <c r="Y11" t="n">
        <v>1</v>
      </c>
      <c r="Z11" t="n">
        <v>10</v>
      </c>
      <c r="AA11" t="n">
        <v>147.3954869018951</v>
      </c>
      <c r="AB11" t="n">
        <v>201.6730078090325</v>
      </c>
      <c r="AC11" t="n">
        <v>182.4256189936399</v>
      </c>
      <c r="AD11" t="n">
        <v>147395.4869018951</v>
      </c>
      <c r="AE11" t="n">
        <v>201673.0078090325</v>
      </c>
      <c r="AF11" t="n">
        <v>7.145259422759608e-06</v>
      </c>
      <c r="AG11" t="n">
        <v>4.441550925925926</v>
      </c>
      <c r="AH11" t="n">
        <v>182425.6189936399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6.5853</v>
      </c>
      <c r="E12" t="n">
        <v>15.19</v>
      </c>
      <c r="F12" t="n">
        <v>12.27</v>
      </c>
      <c r="G12" t="n">
        <v>27.27</v>
      </c>
      <c r="H12" t="n">
        <v>0.45</v>
      </c>
      <c r="I12" t="n">
        <v>27</v>
      </c>
      <c r="J12" t="n">
        <v>136.57</v>
      </c>
      <c r="K12" t="n">
        <v>46.47</v>
      </c>
      <c r="L12" t="n">
        <v>3.5</v>
      </c>
      <c r="M12" t="n">
        <v>25</v>
      </c>
      <c r="N12" t="n">
        <v>21.6</v>
      </c>
      <c r="O12" t="n">
        <v>17077.72</v>
      </c>
      <c r="P12" t="n">
        <v>126.34</v>
      </c>
      <c r="Q12" t="n">
        <v>460.72</v>
      </c>
      <c r="R12" t="n">
        <v>64.42</v>
      </c>
      <c r="S12" t="n">
        <v>32.19</v>
      </c>
      <c r="T12" t="n">
        <v>12118.88</v>
      </c>
      <c r="U12" t="n">
        <v>0.5</v>
      </c>
      <c r="V12" t="n">
        <v>0.73</v>
      </c>
      <c r="W12" t="n">
        <v>1.49</v>
      </c>
      <c r="X12" t="n">
        <v>0.74</v>
      </c>
      <c r="Y12" t="n">
        <v>1</v>
      </c>
      <c r="Z12" t="n">
        <v>10</v>
      </c>
      <c r="AA12" t="n">
        <v>145.9502700203771</v>
      </c>
      <c r="AB12" t="n">
        <v>199.6955983132715</v>
      </c>
      <c r="AC12" t="n">
        <v>180.636930684842</v>
      </c>
      <c r="AD12" t="n">
        <v>145950.2700203771</v>
      </c>
      <c r="AE12" t="n">
        <v>199695.5983132715</v>
      </c>
      <c r="AF12" t="n">
        <v>7.224910847528498e-06</v>
      </c>
      <c r="AG12" t="n">
        <v>4.39525462962963</v>
      </c>
      <c r="AH12" t="n">
        <v>180636.9306848421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6.6319</v>
      </c>
      <c r="E13" t="n">
        <v>15.08</v>
      </c>
      <c r="F13" t="n">
        <v>12.22</v>
      </c>
      <c r="G13" t="n">
        <v>29.32</v>
      </c>
      <c r="H13" t="n">
        <v>0.48</v>
      </c>
      <c r="I13" t="n">
        <v>25</v>
      </c>
      <c r="J13" t="n">
        <v>136.91</v>
      </c>
      <c r="K13" t="n">
        <v>46.47</v>
      </c>
      <c r="L13" t="n">
        <v>3.75</v>
      </c>
      <c r="M13" t="n">
        <v>23</v>
      </c>
      <c r="N13" t="n">
        <v>21.69</v>
      </c>
      <c r="O13" t="n">
        <v>17119.3</v>
      </c>
      <c r="P13" t="n">
        <v>125.1</v>
      </c>
      <c r="Q13" t="n">
        <v>460.73</v>
      </c>
      <c r="R13" t="n">
        <v>62.81</v>
      </c>
      <c r="S13" t="n">
        <v>32.19</v>
      </c>
      <c r="T13" t="n">
        <v>11319.95</v>
      </c>
      <c r="U13" t="n">
        <v>0.51</v>
      </c>
      <c r="V13" t="n">
        <v>0.73</v>
      </c>
      <c r="W13" t="n">
        <v>1.49</v>
      </c>
      <c r="X13" t="n">
        <v>0.68</v>
      </c>
      <c r="Y13" t="n">
        <v>1</v>
      </c>
      <c r="Z13" t="n">
        <v>10</v>
      </c>
      <c r="AA13" t="n">
        <v>144.9729180252986</v>
      </c>
      <c r="AB13" t="n">
        <v>198.3583421958788</v>
      </c>
      <c r="AC13" t="n">
        <v>179.4273004144421</v>
      </c>
      <c r="AD13" t="n">
        <v>144972.9180252986</v>
      </c>
      <c r="AE13" t="n">
        <v>198358.3421958788</v>
      </c>
      <c r="AF13" t="n">
        <v>7.276036968661145e-06</v>
      </c>
      <c r="AG13" t="n">
        <v>4.363425925925926</v>
      </c>
      <c r="AH13" t="n">
        <v>179427.3004144421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6.6547</v>
      </c>
      <c r="E14" t="n">
        <v>15.03</v>
      </c>
      <c r="F14" t="n">
        <v>12.19</v>
      </c>
      <c r="G14" t="n">
        <v>30.48</v>
      </c>
      <c r="H14" t="n">
        <v>0.52</v>
      </c>
      <c r="I14" t="n">
        <v>24</v>
      </c>
      <c r="J14" t="n">
        <v>137.25</v>
      </c>
      <c r="K14" t="n">
        <v>46.47</v>
      </c>
      <c r="L14" t="n">
        <v>4</v>
      </c>
      <c r="M14" t="n">
        <v>22</v>
      </c>
      <c r="N14" t="n">
        <v>21.78</v>
      </c>
      <c r="O14" t="n">
        <v>17160.92</v>
      </c>
      <c r="P14" t="n">
        <v>124.45</v>
      </c>
      <c r="Q14" t="n">
        <v>460.7</v>
      </c>
      <c r="R14" t="n">
        <v>61.87</v>
      </c>
      <c r="S14" t="n">
        <v>32.19</v>
      </c>
      <c r="T14" t="n">
        <v>10856.08</v>
      </c>
      <c r="U14" t="n">
        <v>0.52</v>
      </c>
      <c r="V14" t="n">
        <v>0.73</v>
      </c>
      <c r="W14" t="n">
        <v>1.49</v>
      </c>
      <c r="X14" t="n">
        <v>0.66</v>
      </c>
      <c r="Y14" t="n">
        <v>1</v>
      </c>
      <c r="Z14" t="n">
        <v>10</v>
      </c>
      <c r="AA14" t="n">
        <v>144.4759488621676</v>
      </c>
      <c r="AB14" t="n">
        <v>197.6783670621513</v>
      </c>
      <c r="AC14" t="n">
        <v>178.8122211531263</v>
      </c>
      <c r="AD14" t="n">
        <v>144475.9488621676</v>
      </c>
      <c r="AE14" t="n">
        <v>197678.3670621513</v>
      </c>
      <c r="AF14" t="n">
        <v>7.301051465696003e-06</v>
      </c>
      <c r="AG14" t="n">
        <v>4.348958333333333</v>
      </c>
      <c r="AH14" t="n">
        <v>178812.2211531263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6.7055</v>
      </c>
      <c r="E15" t="n">
        <v>14.91</v>
      </c>
      <c r="F15" t="n">
        <v>12.13</v>
      </c>
      <c r="G15" t="n">
        <v>33.09</v>
      </c>
      <c r="H15" t="n">
        <v>0.55</v>
      </c>
      <c r="I15" t="n">
        <v>22</v>
      </c>
      <c r="J15" t="n">
        <v>137.58</v>
      </c>
      <c r="K15" t="n">
        <v>46.47</v>
      </c>
      <c r="L15" t="n">
        <v>4.25</v>
      </c>
      <c r="M15" t="n">
        <v>20</v>
      </c>
      <c r="N15" t="n">
        <v>21.87</v>
      </c>
      <c r="O15" t="n">
        <v>17202.57</v>
      </c>
      <c r="P15" t="n">
        <v>122.85</v>
      </c>
      <c r="Q15" t="n">
        <v>460.69</v>
      </c>
      <c r="R15" t="n">
        <v>60.12</v>
      </c>
      <c r="S15" t="n">
        <v>32.19</v>
      </c>
      <c r="T15" t="n">
        <v>9994.280000000001</v>
      </c>
      <c r="U15" t="n">
        <v>0.54</v>
      </c>
      <c r="V15" t="n">
        <v>0.74</v>
      </c>
      <c r="W15" t="n">
        <v>1.48</v>
      </c>
      <c r="X15" t="n">
        <v>0.6</v>
      </c>
      <c r="Y15" t="n">
        <v>1</v>
      </c>
      <c r="Z15" t="n">
        <v>10</v>
      </c>
      <c r="AA15" t="n">
        <v>143.3359285838156</v>
      </c>
      <c r="AB15" t="n">
        <v>196.1185410231658</v>
      </c>
      <c r="AC15" t="n">
        <v>177.4012627220715</v>
      </c>
      <c r="AD15" t="n">
        <v>143335.9285838156</v>
      </c>
      <c r="AE15" t="n">
        <v>196118.5410231658</v>
      </c>
      <c r="AF15" t="n">
        <v>7.356785520492968e-06</v>
      </c>
      <c r="AG15" t="n">
        <v>4.314236111111112</v>
      </c>
      <c r="AH15" t="n">
        <v>177401.2627220715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6.7348</v>
      </c>
      <c r="E16" t="n">
        <v>14.85</v>
      </c>
      <c r="F16" t="n">
        <v>12.1</v>
      </c>
      <c r="G16" t="n">
        <v>34.56</v>
      </c>
      <c r="H16" t="n">
        <v>0.58</v>
      </c>
      <c r="I16" t="n">
        <v>21</v>
      </c>
      <c r="J16" t="n">
        <v>137.92</v>
      </c>
      <c r="K16" t="n">
        <v>46.47</v>
      </c>
      <c r="L16" t="n">
        <v>4.5</v>
      </c>
      <c r="M16" t="n">
        <v>19</v>
      </c>
      <c r="N16" t="n">
        <v>21.95</v>
      </c>
      <c r="O16" t="n">
        <v>17244.24</v>
      </c>
      <c r="P16" t="n">
        <v>121.87</v>
      </c>
      <c r="Q16" t="n">
        <v>460.7</v>
      </c>
      <c r="R16" t="n">
        <v>58.71</v>
      </c>
      <c r="S16" t="n">
        <v>32.19</v>
      </c>
      <c r="T16" t="n">
        <v>9291.27</v>
      </c>
      <c r="U16" t="n">
        <v>0.55</v>
      </c>
      <c r="V16" t="n">
        <v>0.74</v>
      </c>
      <c r="W16" t="n">
        <v>1.48</v>
      </c>
      <c r="X16" t="n">
        <v>0.5600000000000001</v>
      </c>
      <c r="Y16" t="n">
        <v>1</v>
      </c>
      <c r="Z16" t="n">
        <v>10</v>
      </c>
      <c r="AA16" t="n">
        <v>142.6722873449274</v>
      </c>
      <c r="AB16" t="n">
        <v>195.2105178023342</v>
      </c>
      <c r="AC16" t="n">
        <v>176.5798999630172</v>
      </c>
      <c r="AD16" t="n">
        <v>142672.2873449274</v>
      </c>
      <c r="AE16" t="n">
        <v>195210.5178023342</v>
      </c>
      <c r="AF16" t="n">
        <v>7.388931343436886e-06</v>
      </c>
      <c r="AG16" t="n">
        <v>4.296875</v>
      </c>
      <c r="AH16" t="n">
        <v>176579.8999630172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6.7499</v>
      </c>
      <c r="E17" t="n">
        <v>14.82</v>
      </c>
      <c r="F17" t="n">
        <v>12.09</v>
      </c>
      <c r="G17" t="n">
        <v>36.27</v>
      </c>
      <c r="H17" t="n">
        <v>0.61</v>
      </c>
      <c r="I17" t="n">
        <v>20</v>
      </c>
      <c r="J17" t="n">
        <v>138.26</v>
      </c>
      <c r="K17" t="n">
        <v>46.47</v>
      </c>
      <c r="L17" t="n">
        <v>4.75</v>
      </c>
      <c r="M17" t="n">
        <v>18</v>
      </c>
      <c r="N17" t="n">
        <v>22.04</v>
      </c>
      <c r="O17" t="n">
        <v>17285.95</v>
      </c>
      <c r="P17" t="n">
        <v>121.03</v>
      </c>
      <c r="Q17" t="n">
        <v>460.73</v>
      </c>
      <c r="R17" t="n">
        <v>58.38</v>
      </c>
      <c r="S17" t="n">
        <v>32.19</v>
      </c>
      <c r="T17" t="n">
        <v>9133.82</v>
      </c>
      <c r="U17" t="n">
        <v>0.55</v>
      </c>
      <c r="V17" t="n">
        <v>0.74</v>
      </c>
      <c r="W17" t="n">
        <v>1.49</v>
      </c>
      <c r="X17" t="n">
        <v>0.5600000000000001</v>
      </c>
      <c r="Y17" t="n">
        <v>1</v>
      </c>
      <c r="Z17" t="n">
        <v>10</v>
      </c>
      <c r="AA17" t="n">
        <v>142.2203100686708</v>
      </c>
      <c r="AB17" t="n">
        <v>194.5921025531301</v>
      </c>
      <c r="AC17" t="n">
        <v>176.0205053972457</v>
      </c>
      <c r="AD17" t="n">
        <v>142220.3100686708</v>
      </c>
      <c r="AE17" t="n">
        <v>194592.1025531301</v>
      </c>
      <c r="AF17" t="n">
        <v>7.405497962087164e-06</v>
      </c>
      <c r="AG17" t="n">
        <v>4.288194444444445</v>
      </c>
      <c r="AH17" t="n">
        <v>176020.5053972457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6.7769</v>
      </c>
      <c r="E18" t="n">
        <v>14.76</v>
      </c>
      <c r="F18" t="n">
        <v>12.06</v>
      </c>
      <c r="G18" t="n">
        <v>38.08</v>
      </c>
      <c r="H18" t="n">
        <v>0.64</v>
      </c>
      <c r="I18" t="n">
        <v>19</v>
      </c>
      <c r="J18" t="n">
        <v>138.6</v>
      </c>
      <c r="K18" t="n">
        <v>46.47</v>
      </c>
      <c r="L18" t="n">
        <v>5</v>
      </c>
      <c r="M18" t="n">
        <v>17</v>
      </c>
      <c r="N18" t="n">
        <v>22.13</v>
      </c>
      <c r="O18" t="n">
        <v>17327.69</v>
      </c>
      <c r="P18" t="n">
        <v>120.14</v>
      </c>
      <c r="Q18" t="n">
        <v>460.7</v>
      </c>
      <c r="R18" t="n">
        <v>57.4</v>
      </c>
      <c r="S18" t="n">
        <v>32.19</v>
      </c>
      <c r="T18" t="n">
        <v>8648.84</v>
      </c>
      <c r="U18" t="n">
        <v>0.5600000000000001</v>
      </c>
      <c r="V18" t="n">
        <v>0.74</v>
      </c>
      <c r="W18" t="n">
        <v>1.48</v>
      </c>
      <c r="X18" t="n">
        <v>0.52</v>
      </c>
      <c r="Y18" t="n">
        <v>1</v>
      </c>
      <c r="Z18" t="n">
        <v>10</v>
      </c>
      <c r="AA18" t="n">
        <v>141.6183196448065</v>
      </c>
      <c r="AB18" t="n">
        <v>193.7684326972563</v>
      </c>
      <c r="AC18" t="n">
        <v>175.2754454363883</v>
      </c>
      <c r="AD18" t="n">
        <v>141618.3196448065</v>
      </c>
      <c r="AE18" t="n">
        <v>193768.4326972563</v>
      </c>
      <c r="AF18" t="n">
        <v>7.435120392786339e-06</v>
      </c>
      <c r="AG18" t="n">
        <v>4.270833333333333</v>
      </c>
      <c r="AH18" t="n">
        <v>175275.4454363883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6.8045</v>
      </c>
      <c r="E19" t="n">
        <v>14.7</v>
      </c>
      <c r="F19" t="n">
        <v>12.03</v>
      </c>
      <c r="G19" t="n">
        <v>40.09</v>
      </c>
      <c r="H19" t="n">
        <v>0.67</v>
      </c>
      <c r="I19" t="n">
        <v>18</v>
      </c>
      <c r="J19" t="n">
        <v>138.94</v>
      </c>
      <c r="K19" t="n">
        <v>46.47</v>
      </c>
      <c r="L19" t="n">
        <v>5.25</v>
      </c>
      <c r="M19" t="n">
        <v>16</v>
      </c>
      <c r="N19" t="n">
        <v>22.22</v>
      </c>
      <c r="O19" t="n">
        <v>17369.47</v>
      </c>
      <c r="P19" t="n">
        <v>118.8</v>
      </c>
      <c r="Q19" t="n">
        <v>460.72</v>
      </c>
      <c r="R19" t="n">
        <v>56.54</v>
      </c>
      <c r="S19" t="n">
        <v>32.19</v>
      </c>
      <c r="T19" t="n">
        <v>8223.450000000001</v>
      </c>
      <c r="U19" t="n">
        <v>0.57</v>
      </c>
      <c r="V19" t="n">
        <v>0.74</v>
      </c>
      <c r="W19" t="n">
        <v>1.48</v>
      </c>
      <c r="X19" t="n">
        <v>0.49</v>
      </c>
      <c r="Y19" t="n">
        <v>1</v>
      </c>
      <c r="Z19" t="n">
        <v>10</v>
      </c>
      <c r="AA19" t="n">
        <v>140.8559130050243</v>
      </c>
      <c r="AB19" t="n">
        <v>192.7252742976997</v>
      </c>
      <c r="AC19" t="n">
        <v>174.3318446104031</v>
      </c>
      <c r="AD19" t="n">
        <v>140855.9130050243</v>
      </c>
      <c r="AE19" t="n">
        <v>192725.2742976997</v>
      </c>
      <c r="AF19" t="n">
        <v>7.465401099723272e-06</v>
      </c>
      <c r="AG19" t="n">
        <v>4.253472222222222</v>
      </c>
      <c r="AH19" t="n">
        <v>174331.8446104031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6.8324</v>
      </c>
      <c r="E20" t="n">
        <v>14.64</v>
      </c>
      <c r="F20" t="n">
        <v>11.99</v>
      </c>
      <c r="G20" t="n">
        <v>42.33</v>
      </c>
      <c r="H20" t="n">
        <v>0.7</v>
      </c>
      <c r="I20" t="n">
        <v>17</v>
      </c>
      <c r="J20" t="n">
        <v>139.28</v>
      </c>
      <c r="K20" t="n">
        <v>46.47</v>
      </c>
      <c r="L20" t="n">
        <v>5.5</v>
      </c>
      <c r="M20" t="n">
        <v>15</v>
      </c>
      <c r="N20" t="n">
        <v>22.31</v>
      </c>
      <c r="O20" t="n">
        <v>17411.27</v>
      </c>
      <c r="P20" t="n">
        <v>117.97</v>
      </c>
      <c r="Q20" t="n">
        <v>460.7</v>
      </c>
      <c r="R20" t="n">
        <v>55.49</v>
      </c>
      <c r="S20" t="n">
        <v>32.19</v>
      </c>
      <c r="T20" t="n">
        <v>7701.74</v>
      </c>
      <c r="U20" t="n">
        <v>0.58</v>
      </c>
      <c r="V20" t="n">
        <v>0.75</v>
      </c>
      <c r="W20" t="n">
        <v>1.47</v>
      </c>
      <c r="X20" t="n">
        <v>0.46</v>
      </c>
      <c r="Y20" t="n">
        <v>1</v>
      </c>
      <c r="Z20" t="n">
        <v>10</v>
      </c>
      <c r="AA20" t="n">
        <v>140.2635123438745</v>
      </c>
      <c r="AB20" t="n">
        <v>191.9147255782422</v>
      </c>
      <c r="AC20" t="n">
        <v>173.5986535231181</v>
      </c>
      <c r="AD20" t="n">
        <v>140263.5123438745</v>
      </c>
      <c r="AE20" t="n">
        <v>191914.7255782422</v>
      </c>
      <c r="AF20" t="n">
        <v>7.496010944779084e-06</v>
      </c>
      <c r="AG20" t="n">
        <v>4.236111111111112</v>
      </c>
      <c r="AH20" t="n">
        <v>173598.6535231181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6.8607</v>
      </c>
      <c r="E21" t="n">
        <v>14.58</v>
      </c>
      <c r="F21" t="n">
        <v>11.96</v>
      </c>
      <c r="G21" t="n">
        <v>44.85</v>
      </c>
      <c r="H21" t="n">
        <v>0.73</v>
      </c>
      <c r="I21" t="n">
        <v>16</v>
      </c>
      <c r="J21" t="n">
        <v>139.61</v>
      </c>
      <c r="K21" t="n">
        <v>46.47</v>
      </c>
      <c r="L21" t="n">
        <v>5.75</v>
      </c>
      <c r="M21" t="n">
        <v>14</v>
      </c>
      <c r="N21" t="n">
        <v>22.4</v>
      </c>
      <c r="O21" t="n">
        <v>17453.1</v>
      </c>
      <c r="P21" t="n">
        <v>116.62</v>
      </c>
      <c r="Q21" t="n">
        <v>460.69</v>
      </c>
      <c r="R21" t="n">
        <v>54.53</v>
      </c>
      <c r="S21" t="n">
        <v>32.19</v>
      </c>
      <c r="T21" t="n">
        <v>7228.57</v>
      </c>
      <c r="U21" t="n">
        <v>0.59</v>
      </c>
      <c r="V21" t="n">
        <v>0.75</v>
      </c>
      <c r="W21" t="n">
        <v>1.47</v>
      </c>
      <c r="X21" t="n">
        <v>0.43</v>
      </c>
      <c r="Y21" t="n">
        <v>1</v>
      </c>
      <c r="Z21" t="n">
        <v>10</v>
      </c>
      <c r="AA21" t="n">
        <v>139.5032873854747</v>
      </c>
      <c r="AB21" t="n">
        <v>190.874552251402</v>
      </c>
      <c r="AC21" t="n">
        <v>172.6577528786987</v>
      </c>
      <c r="AD21" t="n">
        <v>139503.2873854747</v>
      </c>
      <c r="AE21" t="n">
        <v>190874.552251402</v>
      </c>
      <c r="AF21" t="n">
        <v>7.52705964066007e-06</v>
      </c>
      <c r="AG21" t="n">
        <v>4.21875</v>
      </c>
      <c r="AH21" t="n">
        <v>172657.7528786987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6.8797</v>
      </c>
      <c r="E22" t="n">
        <v>14.54</v>
      </c>
      <c r="F22" t="n">
        <v>11.95</v>
      </c>
      <c r="G22" t="n">
        <v>47.79</v>
      </c>
      <c r="H22" t="n">
        <v>0.76</v>
      </c>
      <c r="I22" t="n">
        <v>15</v>
      </c>
      <c r="J22" t="n">
        <v>139.95</v>
      </c>
      <c r="K22" t="n">
        <v>46.47</v>
      </c>
      <c r="L22" t="n">
        <v>6</v>
      </c>
      <c r="M22" t="n">
        <v>13</v>
      </c>
      <c r="N22" t="n">
        <v>22.49</v>
      </c>
      <c r="O22" t="n">
        <v>17494.97</v>
      </c>
      <c r="P22" t="n">
        <v>115.9</v>
      </c>
      <c r="Q22" t="n">
        <v>460.69</v>
      </c>
      <c r="R22" t="n">
        <v>53.96</v>
      </c>
      <c r="S22" t="n">
        <v>32.19</v>
      </c>
      <c r="T22" t="n">
        <v>6949.25</v>
      </c>
      <c r="U22" t="n">
        <v>0.6</v>
      </c>
      <c r="V22" t="n">
        <v>0.75</v>
      </c>
      <c r="W22" t="n">
        <v>1.47</v>
      </c>
      <c r="X22" t="n">
        <v>0.41</v>
      </c>
      <c r="Y22" t="n">
        <v>1</v>
      </c>
      <c r="Z22" t="n">
        <v>10</v>
      </c>
      <c r="AA22" t="n">
        <v>139.0761390674029</v>
      </c>
      <c r="AB22" t="n">
        <v>190.2901090781626</v>
      </c>
      <c r="AC22" t="n">
        <v>172.1290881416419</v>
      </c>
      <c r="AD22" t="n">
        <v>139076.1390674029</v>
      </c>
      <c r="AE22" t="n">
        <v>190290.1090781626</v>
      </c>
      <c r="AF22" t="n">
        <v>7.547905054855785e-06</v>
      </c>
      <c r="AG22" t="n">
        <v>4.207175925925926</v>
      </c>
      <c r="AH22" t="n">
        <v>172129.0881416419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6.8834</v>
      </c>
      <c r="E23" t="n">
        <v>14.53</v>
      </c>
      <c r="F23" t="n">
        <v>11.94</v>
      </c>
      <c r="G23" t="n">
        <v>47.76</v>
      </c>
      <c r="H23" t="n">
        <v>0.79</v>
      </c>
      <c r="I23" t="n">
        <v>15</v>
      </c>
      <c r="J23" t="n">
        <v>140.29</v>
      </c>
      <c r="K23" t="n">
        <v>46.47</v>
      </c>
      <c r="L23" t="n">
        <v>6.25</v>
      </c>
      <c r="M23" t="n">
        <v>13</v>
      </c>
      <c r="N23" t="n">
        <v>22.58</v>
      </c>
      <c r="O23" t="n">
        <v>17536.87</v>
      </c>
      <c r="P23" t="n">
        <v>115.19</v>
      </c>
      <c r="Q23" t="n">
        <v>460.69</v>
      </c>
      <c r="R23" t="n">
        <v>53.59</v>
      </c>
      <c r="S23" t="n">
        <v>32.19</v>
      </c>
      <c r="T23" t="n">
        <v>6760.15</v>
      </c>
      <c r="U23" t="n">
        <v>0.6</v>
      </c>
      <c r="V23" t="n">
        <v>0.75</v>
      </c>
      <c r="W23" t="n">
        <v>1.47</v>
      </c>
      <c r="X23" t="n">
        <v>0.41</v>
      </c>
      <c r="Y23" t="n">
        <v>1</v>
      </c>
      <c r="Z23" t="n">
        <v>10</v>
      </c>
      <c r="AA23" t="n">
        <v>138.7817346786549</v>
      </c>
      <c r="AB23" t="n">
        <v>189.8872920052729</v>
      </c>
      <c r="AC23" t="n">
        <v>171.7647153648314</v>
      </c>
      <c r="AD23" t="n">
        <v>138781.7346786549</v>
      </c>
      <c r="AE23" t="n">
        <v>189887.2920052729</v>
      </c>
      <c r="AF23" t="n">
        <v>7.551964424988635e-06</v>
      </c>
      <c r="AG23" t="n">
        <v>4.204282407407407</v>
      </c>
      <c r="AH23" t="n">
        <v>171764.7153648314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6.911</v>
      </c>
      <c r="E24" t="n">
        <v>14.47</v>
      </c>
      <c r="F24" t="n">
        <v>11.91</v>
      </c>
      <c r="G24" t="n">
        <v>51.04</v>
      </c>
      <c r="H24" t="n">
        <v>0.82</v>
      </c>
      <c r="I24" t="n">
        <v>14</v>
      </c>
      <c r="J24" t="n">
        <v>140.63</v>
      </c>
      <c r="K24" t="n">
        <v>46.47</v>
      </c>
      <c r="L24" t="n">
        <v>6.5</v>
      </c>
      <c r="M24" t="n">
        <v>12</v>
      </c>
      <c r="N24" t="n">
        <v>22.67</v>
      </c>
      <c r="O24" t="n">
        <v>17578.8</v>
      </c>
      <c r="P24" t="n">
        <v>114.55</v>
      </c>
      <c r="Q24" t="n">
        <v>460.7</v>
      </c>
      <c r="R24" t="n">
        <v>52.58</v>
      </c>
      <c r="S24" t="n">
        <v>32.19</v>
      </c>
      <c r="T24" t="n">
        <v>6260.22</v>
      </c>
      <c r="U24" t="n">
        <v>0.61</v>
      </c>
      <c r="V24" t="n">
        <v>0.75</v>
      </c>
      <c r="W24" t="n">
        <v>1.47</v>
      </c>
      <c r="X24" t="n">
        <v>0.37</v>
      </c>
      <c r="Y24" t="n">
        <v>1</v>
      </c>
      <c r="Z24" t="n">
        <v>10</v>
      </c>
      <c r="AA24" t="n">
        <v>138.2873847352394</v>
      </c>
      <c r="AB24" t="n">
        <v>189.2109006035118</v>
      </c>
      <c r="AC24" t="n">
        <v>171.1528778091329</v>
      </c>
      <c r="AD24" t="n">
        <v>138287.3847352394</v>
      </c>
      <c r="AE24" t="n">
        <v>189210.9006035118</v>
      </c>
      <c r="AF24" t="n">
        <v>7.582245131925568e-06</v>
      </c>
      <c r="AG24" t="n">
        <v>4.186921296296297</v>
      </c>
      <c r="AH24" t="n">
        <v>171152.8778091329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6.9353</v>
      </c>
      <c r="E25" t="n">
        <v>14.42</v>
      </c>
      <c r="F25" t="n">
        <v>11.88</v>
      </c>
      <c r="G25" t="n">
        <v>54.85</v>
      </c>
      <c r="H25" t="n">
        <v>0.85</v>
      </c>
      <c r="I25" t="n">
        <v>13</v>
      </c>
      <c r="J25" t="n">
        <v>140.97</v>
      </c>
      <c r="K25" t="n">
        <v>46.47</v>
      </c>
      <c r="L25" t="n">
        <v>6.75</v>
      </c>
      <c r="M25" t="n">
        <v>11</v>
      </c>
      <c r="N25" t="n">
        <v>22.76</v>
      </c>
      <c r="O25" t="n">
        <v>17620.76</v>
      </c>
      <c r="P25" t="n">
        <v>113.13</v>
      </c>
      <c r="Q25" t="n">
        <v>460.71</v>
      </c>
      <c r="R25" t="n">
        <v>52.02</v>
      </c>
      <c r="S25" t="n">
        <v>32.19</v>
      </c>
      <c r="T25" t="n">
        <v>5988.65</v>
      </c>
      <c r="U25" t="n">
        <v>0.62</v>
      </c>
      <c r="V25" t="n">
        <v>0.75</v>
      </c>
      <c r="W25" t="n">
        <v>1.47</v>
      </c>
      <c r="X25" t="n">
        <v>0.35</v>
      </c>
      <c r="Y25" t="n">
        <v>1</v>
      </c>
      <c r="Z25" t="n">
        <v>10</v>
      </c>
      <c r="AA25" t="n">
        <v>137.5517011966833</v>
      </c>
      <c r="AB25" t="n">
        <v>188.2043059299929</v>
      </c>
      <c r="AC25" t="n">
        <v>170.2423511184898</v>
      </c>
      <c r="AD25" t="n">
        <v>137551.7011966833</v>
      </c>
      <c r="AE25" t="n">
        <v>188204.3059299929</v>
      </c>
      <c r="AF25" t="n">
        <v>7.608905319554825e-06</v>
      </c>
      <c r="AG25" t="n">
        <v>4.172453703703703</v>
      </c>
      <c r="AH25" t="n">
        <v>170242.3511184898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6.9364</v>
      </c>
      <c r="E26" t="n">
        <v>14.42</v>
      </c>
      <c r="F26" t="n">
        <v>11.88</v>
      </c>
      <c r="G26" t="n">
        <v>54.84</v>
      </c>
      <c r="H26" t="n">
        <v>0.88</v>
      </c>
      <c r="I26" t="n">
        <v>13</v>
      </c>
      <c r="J26" t="n">
        <v>141.31</v>
      </c>
      <c r="K26" t="n">
        <v>46.47</v>
      </c>
      <c r="L26" t="n">
        <v>7</v>
      </c>
      <c r="M26" t="n">
        <v>11</v>
      </c>
      <c r="N26" t="n">
        <v>22.85</v>
      </c>
      <c r="O26" t="n">
        <v>17662.75</v>
      </c>
      <c r="P26" t="n">
        <v>113.09</v>
      </c>
      <c r="Q26" t="n">
        <v>460.72</v>
      </c>
      <c r="R26" t="n">
        <v>51.85</v>
      </c>
      <c r="S26" t="n">
        <v>32.19</v>
      </c>
      <c r="T26" t="n">
        <v>5900.19</v>
      </c>
      <c r="U26" t="n">
        <v>0.62</v>
      </c>
      <c r="V26" t="n">
        <v>0.75</v>
      </c>
      <c r="W26" t="n">
        <v>1.47</v>
      </c>
      <c r="X26" t="n">
        <v>0.35</v>
      </c>
      <c r="Y26" t="n">
        <v>1</v>
      </c>
      <c r="Z26" t="n">
        <v>10</v>
      </c>
      <c r="AA26" t="n">
        <v>137.528875810476</v>
      </c>
      <c r="AB26" t="n">
        <v>188.1730752295991</v>
      </c>
      <c r="AC26" t="n">
        <v>170.214101032309</v>
      </c>
      <c r="AD26" t="n">
        <v>137528.875810476</v>
      </c>
      <c r="AE26" t="n">
        <v>188173.0752295991</v>
      </c>
      <c r="AF26" t="n">
        <v>7.61011215932405e-06</v>
      </c>
      <c r="AG26" t="n">
        <v>4.172453703703703</v>
      </c>
      <c r="AH26" t="n">
        <v>170214.101032309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6.9734</v>
      </c>
      <c r="E27" t="n">
        <v>14.34</v>
      </c>
      <c r="F27" t="n">
        <v>11.83</v>
      </c>
      <c r="G27" t="n">
        <v>59.17</v>
      </c>
      <c r="H27" t="n">
        <v>0.91</v>
      </c>
      <c r="I27" t="n">
        <v>12</v>
      </c>
      <c r="J27" t="n">
        <v>141.66</v>
      </c>
      <c r="K27" t="n">
        <v>46.47</v>
      </c>
      <c r="L27" t="n">
        <v>7.25</v>
      </c>
      <c r="M27" t="n">
        <v>10</v>
      </c>
      <c r="N27" t="n">
        <v>22.94</v>
      </c>
      <c r="O27" t="n">
        <v>17704.77</v>
      </c>
      <c r="P27" t="n">
        <v>111.09</v>
      </c>
      <c r="Q27" t="n">
        <v>460.69</v>
      </c>
      <c r="R27" t="n">
        <v>50.28</v>
      </c>
      <c r="S27" t="n">
        <v>32.19</v>
      </c>
      <c r="T27" t="n">
        <v>5123.68</v>
      </c>
      <c r="U27" t="n">
        <v>0.64</v>
      </c>
      <c r="V27" t="n">
        <v>0.76</v>
      </c>
      <c r="W27" t="n">
        <v>1.46</v>
      </c>
      <c r="X27" t="n">
        <v>0.3</v>
      </c>
      <c r="Y27" t="n">
        <v>1</v>
      </c>
      <c r="Z27" t="n">
        <v>10</v>
      </c>
      <c r="AA27" t="n">
        <v>136.4691016144083</v>
      </c>
      <c r="AB27" t="n">
        <v>186.7230454206022</v>
      </c>
      <c r="AC27" t="n">
        <v>168.9024600331527</v>
      </c>
      <c r="AD27" t="n">
        <v>136469.1016144083</v>
      </c>
      <c r="AE27" t="n">
        <v>186723.0454206022</v>
      </c>
      <c r="AF27" t="n">
        <v>7.650705860652547e-06</v>
      </c>
      <c r="AG27" t="n">
        <v>4.149305555555555</v>
      </c>
      <c r="AH27" t="n">
        <v>168902.4600331527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6.9688</v>
      </c>
      <c r="E28" t="n">
        <v>14.35</v>
      </c>
      <c r="F28" t="n">
        <v>11.84</v>
      </c>
      <c r="G28" t="n">
        <v>59.21</v>
      </c>
      <c r="H28" t="n">
        <v>0.93</v>
      </c>
      <c r="I28" t="n">
        <v>12</v>
      </c>
      <c r="J28" t="n">
        <v>142</v>
      </c>
      <c r="K28" t="n">
        <v>46.47</v>
      </c>
      <c r="L28" t="n">
        <v>7.5</v>
      </c>
      <c r="M28" t="n">
        <v>10</v>
      </c>
      <c r="N28" t="n">
        <v>23.03</v>
      </c>
      <c r="O28" t="n">
        <v>17746.83</v>
      </c>
      <c r="P28" t="n">
        <v>111.02</v>
      </c>
      <c r="Q28" t="n">
        <v>460.7</v>
      </c>
      <c r="R28" t="n">
        <v>50.52</v>
      </c>
      <c r="S28" t="n">
        <v>32.19</v>
      </c>
      <c r="T28" t="n">
        <v>5240.73</v>
      </c>
      <c r="U28" t="n">
        <v>0.64</v>
      </c>
      <c r="V28" t="n">
        <v>0.75</v>
      </c>
      <c r="W28" t="n">
        <v>1.47</v>
      </c>
      <c r="X28" t="n">
        <v>0.31</v>
      </c>
      <c r="Y28" t="n">
        <v>1</v>
      </c>
      <c r="Z28" t="n">
        <v>10</v>
      </c>
      <c r="AA28" t="n">
        <v>136.4948909691904</v>
      </c>
      <c r="AB28" t="n">
        <v>186.758331553561</v>
      </c>
      <c r="AC28" t="n">
        <v>168.9343785071063</v>
      </c>
      <c r="AD28" t="n">
        <v>136494.8909691904</v>
      </c>
      <c r="AE28" t="n">
        <v>186758.3315535611</v>
      </c>
      <c r="AF28" t="n">
        <v>7.645659076163059e-06</v>
      </c>
      <c r="AG28" t="n">
        <v>4.152199074074074</v>
      </c>
      <c r="AH28" t="n">
        <v>168934.3785071063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6.9618</v>
      </c>
      <c r="E29" t="n">
        <v>14.36</v>
      </c>
      <c r="F29" t="n">
        <v>11.86</v>
      </c>
      <c r="G29" t="n">
        <v>59.29</v>
      </c>
      <c r="H29" t="n">
        <v>0.96</v>
      </c>
      <c r="I29" t="n">
        <v>12</v>
      </c>
      <c r="J29" t="n">
        <v>142.34</v>
      </c>
      <c r="K29" t="n">
        <v>46.47</v>
      </c>
      <c r="L29" t="n">
        <v>7.75</v>
      </c>
      <c r="M29" t="n">
        <v>10</v>
      </c>
      <c r="N29" t="n">
        <v>23.12</v>
      </c>
      <c r="O29" t="n">
        <v>17788.92</v>
      </c>
      <c r="P29" t="n">
        <v>109.6</v>
      </c>
      <c r="Q29" t="n">
        <v>460.7</v>
      </c>
      <c r="R29" t="n">
        <v>51.04</v>
      </c>
      <c r="S29" t="n">
        <v>32.19</v>
      </c>
      <c r="T29" t="n">
        <v>5504.31</v>
      </c>
      <c r="U29" t="n">
        <v>0.63</v>
      </c>
      <c r="V29" t="n">
        <v>0.75</v>
      </c>
      <c r="W29" t="n">
        <v>1.47</v>
      </c>
      <c r="X29" t="n">
        <v>0.32</v>
      </c>
      <c r="Y29" t="n">
        <v>1</v>
      </c>
      <c r="Z29" t="n">
        <v>10</v>
      </c>
      <c r="AA29" t="n">
        <v>136.0845048672658</v>
      </c>
      <c r="AB29" t="n">
        <v>186.196823183951</v>
      </c>
      <c r="AC29" t="n">
        <v>168.4264597082097</v>
      </c>
      <c r="AD29" t="n">
        <v>136084.5048672658</v>
      </c>
      <c r="AE29" t="n">
        <v>186196.823183951</v>
      </c>
      <c r="AF29" t="n">
        <v>7.637979186722533e-06</v>
      </c>
      <c r="AG29" t="n">
        <v>4.155092592592593</v>
      </c>
      <c r="AH29" t="n">
        <v>168426.4597082097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6.9974</v>
      </c>
      <c r="E30" t="n">
        <v>14.29</v>
      </c>
      <c r="F30" t="n">
        <v>11.81</v>
      </c>
      <c r="G30" t="n">
        <v>64.43000000000001</v>
      </c>
      <c r="H30" t="n">
        <v>0.99</v>
      </c>
      <c r="I30" t="n">
        <v>11</v>
      </c>
      <c r="J30" t="n">
        <v>142.68</v>
      </c>
      <c r="K30" t="n">
        <v>46.47</v>
      </c>
      <c r="L30" t="n">
        <v>8</v>
      </c>
      <c r="M30" t="n">
        <v>9</v>
      </c>
      <c r="N30" t="n">
        <v>23.21</v>
      </c>
      <c r="O30" t="n">
        <v>17831.04</v>
      </c>
      <c r="P30" t="n">
        <v>108.47</v>
      </c>
      <c r="Q30" t="n">
        <v>460.69</v>
      </c>
      <c r="R30" t="n">
        <v>49.55</v>
      </c>
      <c r="S30" t="n">
        <v>32.19</v>
      </c>
      <c r="T30" t="n">
        <v>4762.37</v>
      </c>
      <c r="U30" t="n">
        <v>0.65</v>
      </c>
      <c r="V30" t="n">
        <v>0.76</v>
      </c>
      <c r="W30" t="n">
        <v>1.46</v>
      </c>
      <c r="X30" t="n">
        <v>0.28</v>
      </c>
      <c r="Y30" t="n">
        <v>1</v>
      </c>
      <c r="Z30" t="n">
        <v>10</v>
      </c>
      <c r="AA30" t="n">
        <v>135.3476250113421</v>
      </c>
      <c r="AB30" t="n">
        <v>185.1885916562319</v>
      </c>
      <c r="AC30" t="n">
        <v>167.514452382434</v>
      </c>
      <c r="AD30" t="n">
        <v>135347.6250113421</v>
      </c>
      <c r="AE30" t="n">
        <v>185188.5916562319</v>
      </c>
      <c r="AF30" t="n">
        <v>7.677036910162924e-06</v>
      </c>
      <c r="AG30" t="n">
        <v>4.134837962962963</v>
      </c>
      <c r="AH30" t="n">
        <v>167514.452382434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6.9972</v>
      </c>
      <c r="E31" t="n">
        <v>14.29</v>
      </c>
      <c r="F31" t="n">
        <v>11.81</v>
      </c>
      <c r="G31" t="n">
        <v>64.43000000000001</v>
      </c>
      <c r="H31" t="n">
        <v>1.02</v>
      </c>
      <c r="I31" t="n">
        <v>11</v>
      </c>
      <c r="J31" t="n">
        <v>143.02</v>
      </c>
      <c r="K31" t="n">
        <v>46.47</v>
      </c>
      <c r="L31" t="n">
        <v>8.25</v>
      </c>
      <c r="M31" t="n">
        <v>9</v>
      </c>
      <c r="N31" t="n">
        <v>23.3</v>
      </c>
      <c r="O31" t="n">
        <v>17873.19</v>
      </c>
      <c r="P31" t="n">
        <v>108.68</v>
      </c>
      <c r="Q31" t="n">
        <v>460.71</v>
      </c>
      <c r="R31" t="n">
        <v>49.55</v>
      </c>
      <c r="S31" t="n">
        <v>32.19</v>
      </c>
      <c r="T31" t="n">
        <v>4761.16</v>
      </c>
      <c r="U31" t="n">
        <v>0.65</v>
      </c>
      <c r="V31" t="n">
        <v>0.76</v>
      </c>
      <c r="W31" t="n">
        <v>1.46</v>
      </c>
      <c r="X31" t="n">
        <v>0.28</v>
      </c>
      <c r="Y31" t="n">
        <v>1</v>
      </c>
      <c r="Z31" t="n">
        <v>10</v>
      </c>
      <c r="AA31" t="n">
        <v>135.4217506181055</v>
      </c>
      <c r="AB31" t="n">
        <v>185.2900135815964</v>
      </c>
      <c r="AC31" t="n">
        <v>167.6061947415883</v>
      </c>
      <c r="AD31" t="n">
        <v>135421.7506181055</v>
      </c>
      <c r="AE31" t="n">
        <v>185290.0135815964</v>
      </c>
      <c r="AF31" t="n">
        <v>7.676817484750338e-06</v>
      </c>
      <c r="AG31" t="n">
        <v>4.134837962962963</v>
      </c>
      <c r="AH31" t="n">
        <v>167606.1947415883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7.0251</v>
      </c>
      <c r="E32" t="n">
        <v>14.23</v>
      </c>
      <c r="F32" t="n">
        <v>11.78</v>
      </c>
      <c r="G32" t="n">
        <v>70.69</v>
      </c>
      <c r="H32" t="n">
        <v>1.05</v>
      </c>
      <c r="I32" t="n">
        <v>10</v>
      </c>
      <c r="J32" t="n">
        <v>143.36</v>
      </c>
      <c r="K32" t="n">
        <v>46.47</v>
      </c>
      <c r="L32" t="n">
        <v>8.5</v>
      </c>
      <c r="M32" t="n">
        <v>8</v>
      </c>
      <c r="N32" t="n">
        <v>23.4</v>
      </c>
      <c r="O32" t="n">
        <v>17915.37</v>
      </c>
      <c r="P32" t="n">
        <v>106.62</v>
      </c>
      <c r="Q32" t="n">
        <v>460.71</v>
      </c>
      <c r="R32" t="n">
        <v>48.64</v>
      </c>
      <c r="S32" t="n">
        <v>32.19</v>
      </c>
      <c r="T32" t="n">
        <v>4309.95</v>
      </c>
      <c r="U32" t="n">
        <v>0.66</v>
      </c>
      <c r="V32" t="n">
        <v>0.76</v>
      </c>
      <c r="W32" t="n">
        <v>1.46</v>
      </c>
      <c r="X32" t="n">
        <v>0.25</v>
      </c>
      <c r="Y32" t="n">
        <v>1</v>
      </c>
      <c r="Z32" t="n">
        <v>10</v>
      </c>
      <c r="AA32" t="n">
        <v>134.4574436333704</v>
      </c>
      <c r="AB32" t="n">
        <v>183.9706062228609</v>
      </c>
      <c r="AC32" t="n">
        <v>166.4127097693703</v>
      </c>
      <c r="AD32" t="n">
        <v>134457.4436333704</v>
      </c>
      <c r="AE32" t="n">
        <v>183970.6062228609</v>
      </c>
      <c r="AF32" t="n">
        <v>7.707427329806151e-06</v>
      </c>
      <c r="AG32" t="n">
        <v>4.117476851851852</v>
      </c>
      <c r="AH32" t="n">
        <v>166412.7097693703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7.0217</v>
      </c>
      <c r="E33" t="n">
        <v>14.24</v>
      </c>
      <c r="F33" t="n">
        <v>11.79</v>
      </c>
      <c r="G33" t="n">
        <v>70.73</v>
      </c>
      <c r="H33" t="n">
        <v>1.08</v>
      </c>
      <c r="I33" t="n">
        <v>10</v>
      </c>
      <c r="J33" t="n">
        <v>143.7</v>
      </c>
      <c r="K33" t="n">
        <v>46.47</v>
      </c>
      <c r="L33" t="n">
        <v>8.75</v>
      </c>
      <c r="M33" t="n">
        <v>8</v>
      </c>
      <c r="N33" t="n">
        <v>23.49</v>
      </c>
      <c r="O33" t="n">
        <v>17957.59</v>
      </c>
      <c r="P33" t="n">
        <v>105.73</v>
      </c>
      <c r="Q33" t="n">
        <v>460.72</v>
      </c>
      <c r="R33" t="n">
        <v>48.89</v>
      </c>
      <c r="S33" t="n">
        <v>32.19</v>
      </c>
      <c r="T33" t="n">
        <v>4439.06</v>
      </c>
      <c r="U33" t="n">
        <v>0.66</v>
      </c>
      <c r="V33" t="n">
        <v>0.76</v>
      </c>
      <c r="W33" t="n">
        <v>1.46</v>
      </c>
      <c r="X33" t="n">
        <v>0.26</v>
      </c>
      <c r="Y33" t="n">
        <v>1</v>
      </c>
      <c r="Z33" t="n">
        <v>10</v>
      </c>
      <c r="AA33" t="n">
        <v>134.1902306370237</v>
      </c>
      <c r="AB33" t="n">
        <v>183.6049936126541</v>
      </c>
      <c r="AC33" t="n">
        <v>166.0819907135409</v>
      </c>
      <c r="AD33" t="n">
        <v>134190.2306370237</v>
      </c>
      <c r="AE33" t="n">
        <v>183604.9936126541</v>
      </c>
      <c r="AF33" t="n">
        <v>7.70369709779218e-06</v>
      </c>
      <c r="AG33" t="n">
        <v>4.120370370370371</v>
      </c>
      <c r="AH33" t="n">
        <v>166081.9907135409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7.0223</v>
      </c>
      <c r="E34" t="n">
        <v>14.24</v>
      </c>
      <c r="F34" t="n">
        <v>11.79</v>
      </c>
      <c r="G34" t="n">
        <v>70.73</v>
      </c>
      <c r="H34" t="n">
        <v>1.11</v>
      </c>
      <c r="I34" t="n">
        <v>10</v>
      </c>
      <c r="J34" t="n">
        <v>144.05</v>
      </c>
      <c r="K34" t="n">
        <v>46.47</v>
      </c>
      <c r="L34" t="n">
        <v>9</v>
      </c>
      <c r="M34" t="n">
        <v>8</v>
      </c>
      <c r="N34" t="n">
        <v>23.58</v>
      </c>
      <c r="O34" t="n">
        <v>17999.83</v>
      </c>
      <c r="P34" t="n">
        <v>104.62</v>
      </c>
      <c r="Q34" t="n">
        <v>460.7</v>
      </c>
      <c r="R34" t="n">
        <v>48.87</v>
      </c>
      <c r="S34" t="n">
        <v>32.19</v>
      </c>
      <c r="T34" t="n">
        <v>4428.44</v>
      </c>
      <c r="U34" t="n">
        <v>0.66</v>
      </c>
      <c r="V34" t="n">
        <v>0.76</v>
      </c>
      <c r="W34" t="n">
        <v>1.46</v>
      </c>
      <c r="X34" t="n">
        <v>0.25</v>
      </c>
      <c r="Y34" t="n">
        <v>1</v>
      </c>
      <c r="Z34" t="n">
        <v>10</v>
      </c>
      <c r="AA34" t="n">
        <v>133.8034240620754</v>
      </c>
      <c r="AB34" t="n">
        <v>183.0757477921083</v>
      </c>
      <c r="AC34" t="n">
        <v>165.6032553713067</v>
      </c>
      <c r="AD34" t="n">
        <v>133803.4240620754</v>
      </c>
      <c r="AE34" t="n">
        <v>183075.7477921083</v>
      </c>
      <c r="AF34" t="n">
        <v>7.704355374029941e-06</v>
      </c>
      <c r="AG34" t="n">
        <v>4.120370370370371</v>
      </c>
      <c r="AH34" t="n">
        <v>165603.2553713067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7.0485</v>
      </c>
      <c r="E35" t="n">
        <v>14.19</v>
      </c>
      <c r="F35" t="n">
        <v>11.76</v>
      </c>
      <c r="G35" t="n">
        <v>78.41</v>
      </c>
      <c r="H35" t="n">
        <v>1.13</v>
      </c>
      <c r="I35" t="n">
        <v>9</v>
      </c>
      <c r="J35" t="n">
        <v>144.39</v>
      </c>
      <c r="K35" t="n">
        <v>46.47</v>
      </c>
      <c r="L35" t="n">
        <v>9.25</v>
      </c>
      <c r="M35" t="n">
        <v>7</v>
      </c>
      <c r="N35" t="n">
        <v>23.67</v>
      </c>
      <c r="O35" t="n">
        <v>18042.12</v>
      </c>
      <c r="P35" t="n">
        <v>102.87</v>
      </c>
      <c r="Q35" t="n">
        <v>460.69</v>
      </c>
      <c r="R35" t="n">
        <v>47.79</v>
      </c>
      <c r="S35" t="n">
        <v>32.19</v>
      </c>
      <c r="T35" t="n">
        <v>3892.25</v>
      </c>
      <c r="U35" t="n">
        <v>0.67</v>
      </c>
      <c r="V35" t="n">
        <v>0.76</v>
      </c>
      <c r="W35" t="n">
        <v>1.47</v>
      </c>
      <c r="X35" t="n">
        <v>0.23</v>
      </c>
      <c r="Y35" t="n">
        <v>1</v>
      </c>
      <c r="Z35" t="n">
        <v>10</v>
      </c>
      <c r="AA35" t="n">
        <v>132.9676968026786</v>
      </c>
      <c r="AB35" t="n">
        <v>181.9322688861177</v>
      </c>
      <c r="AC35" t="n">
        <v>164.5689084872207</v>
      </c>
      <c r="AD35" t="n">
        <v>132967.6968026786</v>
      </c>
      <c r="AE35" t="n">
        <v>181932.2688861177</v>
      </c>
      <c r="AF35" t="n">
        <v>7.733100103078769e-06</v>
      </c>
      <c r="AG35" t="n">
        <v>4.105902777777778</v>
      </c>
      <c r="AH35" t="n">
        <v>164568.9084872207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7.0533</v>
      </c>
      <c r="E36" t="n">
        <v>14.18</v>
      </c>
      <c r="F36" t="n">
        <v>11.75</v>
      </c>
      <c r="G36" t="n">
        <v>78.34999999999999</v>
      </c>
      <c r="H36" t="n">
        <v>1.16</v>
      </c>
      <c r="I36" t="n">
        <v>9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102.91</v>
      </c>
      <c r="Q36" t="n">
        <v>460.71</v>
      </c>
      <c r="R36" t="n">
        <v>47.43</v>
      </c>
      <c r="S36" t="n">
        <v>32.19</v>
      </c>
      <c r="T36" t="n">
        <v>3711.03</v>
      </c>
      <c r="U36" t="n">
        <v>0.68</v>
      </c>
      <c r="V36" t="n">
        <v>0.76</v>
      </c>
      <c r="W36" t="n">
        <v>1.47</v>
      </c>
      <c r="X36" t="n">
        <v>0.22</v>
      </c>
      <c r="Y36" t="n">
        <v>1</v>
      </c>
      <c r="Z36" t="n">
        <v>10</v>
      </c>
      <c r="AA36" t="n">
        <v>132.932755226662</v>
      </c>
      <c r="AB36" t="n">
        <v>181.8844602802983</v>
      </c>
      <c r="AC36" t="n">
        <v>164.5256626676409</v>
      </c>
      <c r="AD36" t="n">
        <v>132932.755226662</v>
      </c>
      <c r="AE36" t="n">
        <v>181884.4602802983</v>
      </c>
      <c r="AF36" t="n">
        <v>7.738366312980843e-06</v>
      </c>
      <c r="AG36" t="n">
        <v>4.10300925925926</v>
      </c>
      <c r="AH36" t="n">
        <v>164525.662667641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7.0467</v>
      </c>
      <c r="E37" t="n">
        <v>14.19</v>
      </c>
      <c r="F37" t="n">
        <v>11.77</v>
      </c>
      <c r="G37" t="n">
        <v>78.44</v>
      </c>
      <c r="H37" t="n">
        <v>1.19</v>
      </c>
      <c r="I37" t="n">
        <v>9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102.84</v>
      </c>
      <c r="Q37" t="n">
        <v>460.71</v>
      </c>
      <c r="R37" t="n">
        <v>47.99</v>
      </c>
      <c r="S37" t="n">
        <v>32.19</v>
      </c>
      <c r="T37" t="n">
        <v>3993.98</v>
      </c>
      <c r="U37" t="n">
        <v>0.67</v>
      </c>
      <c r="V37" t="n">
        <v>0.76</v>
      </c>
      <c r="W37" t="n">
        <v>1.46</v>
      </c>
      <c r="X37" t="n">
        <v>0.23</v>
      </c>
      <c r="Y37" t="n">
        <v>1</v>
      </c>
      <c r="Z37" t="n">
        <v>10</v>
      </c>
      <c r="AA37" t="n">
        <v>132.9842217355322</v>
      </c>
      <c r="AB37" t="n">
        <v>181.9548790282766</v>
      </c>
      <c r="AC37" t="n">
        <v>164.5893607491455</v>
      </c>
      <c r="AD37" t="n">
        <v>132984.2217355322</v>
      </c>
      <c r="AE37" t="n">
        <v>181954.8790282766</v>
      </c>
      <c r="AF37" t="n">
        <v>7.731125274365489e-06</v>
      </c>
      <c r="AG37" t="n">
        <v>4.105902777777778</v>
      </c>
      <c r="AH37" t="n">
        <v>164589.3607491455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7.0447</v>
      </c>
      <c r="E38" t="n">
        <v>14.2</v>
      </c>
      <c r="F38" t="n">
        <v>11.77</v>
      </c>
      <c r="G38" t="n">
        <v>78.45999999999999</v>
      </c>
      <c r="H38" t="n">
        <v>1.22</v>
      </c>
      <c r="I38" t="n">
        <v>9</v>
      </c>
      <c r="J38" t="n">
        <v>145.42</v>
      </c>
      <c r="K38" t="n">
        <v>46.47</v>
      </c>
      <c r="L38" t="n">
        <v>10</v>
      </c>
      <c r="M38" t="n">
        <v>2</v>
      </c>
      <c r="N38" t="n">
        <v>23.95</v>
      </c>
      <c r="O38" t="n">
        <v>18169.15</v>
      </c>
      <c r="P38" t="n">
        <v>102.91</v>
      </c>
      <c r="Q38" t="n">
        <v>460.71</v>
      </c>
      <c r="R38" t="n">
        <v>47.94</v>
      </c>
      <c r="S38" t="n">
        <v>32.19</v>
      </c>
      <c r="T38" t="n">
        <v>3969.11</v>
      </c>
      <c r="U38" t="n">
        <v>0.67</v>
      </c>
      <c r="V38" t="n">
        <v>0.76</v>
      </c>
      <c r="W38" t="n">
        <v>1.47</v>
      </c>
      <c r="X38" t="n">
        <v>0.24</v>
      </c>
      <c r="Y38" t="n">
        <v>1</v>
      </c>
      <c r="Z38" t="n">
        <v>10</v>
      </c>
      <c r="AA38" t="n">
        <v>133.0228513717651</v>
      </c>
      <c r="AB38" t="n">
        <v>182.0077338007896</v>
      </c>
      <c r="AC38" t="n">
        <v>164.6371711363521</v>
      </c>
      <c r="AD38" t="n">
        <v>133022.851371765</v>
      </c>
      <c r="AE38" t="n">
        <v>182007.7338007896</v>
      </c>
      <c r="AF38" t="n">
        <v>7.728931020239625e-06</v>
      </c>
      <c r="AG38" t="n">
        <v>4.108796296296297</v>
      </c>
      <c r="AH38" t="n">
        <v>164637.1711363521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7.0457</v>
      </c>
      <c r="E39" t="n">
        <v>14.19</v>
      </c>
      <c r="F39" t="n">
        <v>11.77</v>
      </c>
      <c r="G39" t="n">
        <v>78.45</v>
      </c>
      <c r="H39" t="n">
        <v>1.24</v>
      </c>
      <c r="I39" t="n">
        <v>9</v>
      </c>
      <c r="J39" t="n">
        <v>145.76</v>
      </c>
      <c r="K39" t="n">
        <v>46.47</v>
      </c>
      <c r="L39" t="n">
        <v>10.25</v>
      </c>
      <c r="M39" t="n">
        <v>2</v>
      </c>
      <c r="N39" t="n">
        <v>24.05</v>
      </c>
      <c r="O39" t="n">
        <v>18211.56</v>
      </c>
      <c r="P39" t="n">
        <v>102.47</v>
      </c>
      <c r="Q39" t="n">
        <v>460.71</v>
      </c>
      <c r="R39" t="n">
        <v>47.88</v>
      </c>
      <c r="S39" t="n">
        <v>32.19</v>
      </c>
      <c r="T39" t="n">
        <v>3937.74</v>
      </c>
      <c r="U39" t="n">
        <v>0.67</v>
      </c>
      <c r="V39" t="n">
        <v>0.76</v>
      </c>
      <c r="W39" t="n">
        <v>1.47</v>
      </c>
      <c r="X39" t="n">
        <v>0.23</v>
      </c>
      <c r="Y39" t="n">
        <v>1</v>
      </c>
      <c r="Z39" t="n">
        <v>10</v>
      </c>
      <c r="AA39" t="n">
        <v>132.8645053918236</v>
      </c>
      <c r="AB39" t="n">
        <v>181.7910778453022</v>
      </c>
      <c r="AC39" t="n">
        <v>164.4411925211778</v>
      </c>
      <c r="AD39" t="n">
        <v>132864.5053918236</v>
      </c>
      <c r="AE39" t="n">
        <v>181791.0778453022</v>
      </c>
      <c r="AF39" t="n">
        <v>7.730028147302559e-06</v>
      </c>
      <c r="AG39" t="n">
        <v>4.105902777777778</v>
      </c>
      <c r="AH39" t="n">
        <v>164441.1925211778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7.0469</v>
      </c>
      <c r="E40" t="n">
        <v>14.19</v>
      </c>
      <c r="F40" t="n">
        <v>11.77</v>
      </c>
      <c r="G40" t="n">
        <v>78.44</v>
      </c>
      <c r="H40" t="n">
        <v>1.27</v>
      </c>
      <c r="I40" t="n">
        <v>9</v>
      </c>
      <c r="J40" t="n">
        <v>146.11</v>
      </c>
      <c r="K40" t="n">
        <v>46.47</v>
      </c>
      <c r="L40" t="n">
        <v>10.5</v>
      </c>
      <c r="M40" t="n">
        <v>2</v>
      </c>
      <c r="N40" t="n">
        <v>24.14</v>
      </c>
      <c r="O40" t="n">
        <v>18254.01</v>
      </c>
      <c r="P40" t="n">
        <v>102.31</v>
      </c>
      <c r="Q40" t="n">
        <v>460.71</v>
      </c>
      <c r="R40" t="n">
        <v>47.88</v>
      </c>
      <c r="S40" t="n">
        <v>32.19</v>
      </c>
      <c r="T40" t="n">
        <v>3935.93</v>
      </c>
      <c r="U40" t="n">
        <v>0.67</v>
      </c>
      <c r="V40" t="n">
        <v>0.76</v>
      </c>
      <c r="W40" t="n">
        <v>1.47</v>
      </c>
      <c r="X40" t="n">
        <v>0.23</v>
      </c>
      <c r="Y40" t="n">
        <v>1</v>
      </c>
      <c r="Z40" t="n">
        <v>10</v>
      </c>
      <c r="AA40" t="n">
        <v>132.8008550841503</v>
      </c>
      <c r="AB40" t="n">
        <v>181.7039886862902</v>
      </c>
      <c r="AC40" t="n">
        <v>164.3624150292715</v>
      </c>
      <c r="AD40" t="n">
        <v>132800.8550841503</v>
      </c>
      <c r="AE40" t="n">
        <v>181703.9886862902</v>
      </c>
      <c r="AF40" t="n">
        <v>7.731344699778076e-06</v>
      </c>
      <c r="AG40" t="n">
        <v>4.105902777777778</v>
      </c>
      <c r="AH40" t="n">
        <v>164362.4150292715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7.0458</v>
      </c>
      <c r="E41" t="n">
        <v>14.19</v>
      </c>
      <c r="F41" t="n">
        <v>11.77</v>
      </c>
      <c r="G41" t="n">
        <v>78.45</v>
      </c>
      <c r="H41" t="n">
        <v>1.3</v>
      </c>
      <c r="I41" t="n">
        <v>9</v>
      </c>
      <c r="J41" t="n">
        <v>146.45</v>
      </c>
      <c r="K41" t="n">
        <v>46.47</v>
      </c>
      <c r="L41" t="n">
        <v>10.75</v>
      </c>
      <c r="M41" t="n">
        <v>1</v>
      </c>
      <c r="N41" t="n">
        <v>24.24</v>
      </c>
      <c r="O41" t="n">
        <v>18296.48</v>
      </c>
      <c r="P41" t="n">
        <v>102.11</v>
      </c>
      <c r="Q41" t="n">
        <v>460.71</v>
      </c>
      <c r="R41" t="n">
        <v>47.87</v>
      </c>
      <c r="S41" t="n">
        <v>32.19</v>
      </c>
      <c r="T41" t="n">
        <v>3934.09</v>
      </c>
      <c r="U41" t="n">
        <v>0.67</v>
      </c>
      <c r="V41" t="n">
        <v>0.76</v>
      </c>
      <c r="W41" t="n">
        <v>1.47</v>
      </c>
      <c r="X41" t="n">
        <v>0.23</v>
      </c>
      <c r="Y41" t="n">
        <v>1</v>
      </c>
      <c r="Z41" t="n">
        <v>10</v>
      </c>
      <c r="AA41" t="n">
        <v>132.7401983095738</v>
      </c>
      <c r="AB41" t="n">
        <v>181.6209954113268</v>
      </c>
      <c r="AC41" t="n">
        <v>164.2873425159887</v>
      </c>
      <c r="AD41" t="n">
        <v>132740.1983095738</v>
      </c>
      <c r="AE41" t="n">
        <v>181620.9954113268</v>
      </c>
      <c r="AF41" t="n">
        <v>7.73013786000885e-06</v>
      </c>
      <c r="AG41" t="n">
        <v>4.105902777777778</v>
      </c>
      <c r="AH41" t="n">
        <v>164287.3425159887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7.0447</v>
      </c>
      <c r="E42" t="n">
        <v>14.2</v>
      </c>
      <c r="F42" t="n">
        <v>11.77</v>
      </c>
      <c r="G42" t="n">
        <v>78.45999999999999</v>
      </c>
      <c r="H42" t="n">
        <v>1.33</v>
      </c>
      <c r="I42" t="n">
        <v>9</v>
      </c>
      <c r="J42" t="n">
        <v>146.8</v>
      </c>
      <c r="K42" t="n">
        <v>46.47</v>
      </c>
      <c r="L42" t="n">
        <v>11</v>
      </c>
      <c r="M42" t="n">
        <v>1</v>
      </c>
      <c r="N42" t="n">
        <v>24.33</v>
      </c>
      <c r="O42" t="n">
        <v>18338.99</v>
      </c>
      <c r="P42" t="n">
        <v>102.13</v>
      </c>
      <c r="Q42" t="n">
        <v>460.72</v>
      </c>
      <c r="R42" t="n">
        <v>47.98</v>
      </c>
      <c r="S42" t="n">
        <v>32.19</v>
      </c>
      <c r="T42" t="n">
        <v>3987.49</v>
      </c>
      <c r="U42" t="n">
        <v>0.67</v>
      </c>
      <c r="V42" t="n">
        <v>0.76</v>
      </c>
      <c r="W42" t="n">
        <v>1.47</v>
      </c>
      <c r="X42" t="n">
        <v>0.24</v>
      </c>
      <c r="Y42" t="n">
        <v>1</v>
      </c>
      <c r="Z42" t="n">
        <v>10</v>
      </c>
      <c r="AA42" t="n">
        <v>132.7550549238616</v>
      </c>
      <c r="AB42" t="n">
        <v>181.6413228864228</v>
      </c>
      <c r="AC42" t="n">
        <v>164.3057299653913</v>
      </c>
      <c r="AD42" t="n">
        <v>132755.0549238616</v>
      </c>
      <c r="AE42" t="n">
        <v>181641.3228864228</v>
      </c>
      <c r="AF42" t="n">
        <v>7.728931020239625e-06</v>
      </c>
      <c r="AG42" t="n">
        <v>4.108796296296297</v>
      </c>
      <c r="AH42" t="n">
        <v>164305.7299653913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7.0449</v>
      </c>
      <c r="E43" t="n">
        <v>14.19</v>
      </c>
      <c r="F43" t="n">
        <v>11.77</v>
      </c>
      <c r="G43" t="n">
        <v>78.45999999999999</v>
      </c>
      <c r="H43" t="n">
        <v>1.35</v>
      </c>
      <c r="I43" t="n">
        <v>9</v>
      </c>
      <c r="J43" t="n">
        <v>147.14</v>
      </c>
      <c r="K43" t="n">
        <v>46.47</v>
      </c>
      <c r="L43" t="n">
        <v>11.25</v>
      </c>
      <c r="M43" t="n">
        <v>1</v>
      </c>
      <c r="N43" t="n">
        <v>24.43</v>
      </c>
      <c r="O43" t="n">
        <v>18381.53</v>
      </c>
      <c r="P43" t="n">
        <v>102.16</v>
      </c>
      <c r="Q43" t="n">
        <v>460.71</v>
      </c>
      <c r="R43" t="n">
        <v>47.93</v>
      </c>
      <c r="S43" t="n">
        <v>32.19</v>
      </c>
      <c r="T43" t="n">
        <v>3962.94</v>
      </c>
      <c r="U43" t="n">
        <v>0.67</v>
      </c>
      <c r="V43" t="n">
        <v>0.76</v>
      </c>
      <c r="W43" t="n">
        <v>1.47</v>
      </c>
      <c r="X43" t="n">
        <v>0.24</v>
      </c>
      <c r="Y43" t="n">
        <v>1</v>
      </c>
      <c r="Z43" t="n">
        <v>10</v>
      </c>
      <c r="AA43" t="n">
        <v>132.7639013799999</v>
      </c>
      <c r="AB43" t="n">
        <v>181.6534269979893</v>
      </c>
      <c r="AC43" t="n">
        <v>164.3166788775382</v>
      </c>
      <c r="AD43" t="n">
        <v>132763.9013799999</v>
      </c>
      <c r="AE43" t="n">
        <v>181653.4269979893</v>
      </c>
      <c r="AF43" t="n">
        <v>7.729150445652211e-06</v>
      </c>
      <c r="AG43" t="n">
        <v>4.105902777777778</v>
      </c>
      <c r="AH43" t="n">
        <v>164316.6788775382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7.0407</v>
      </c>
      <c r="E44" t="n">
        <v>14.2</v>
      </c>
      <c r="F44" t="n">
        <v>11.78</v>
      </c>
      <c r="G44" t="n">
        <v>78.52</v>
      </c>
      <c r="H44" t="n">
        <v>1.38</v>
      </c>
      <c r="I44" t="n">
        <v>9</v>
      </c>
      <c r="J44" t="n">
        <v>147.49</v>
      </c>
      <c r="K44" t="n">
        <v>46.47</v>
      </c>
      <c r="L44" t="n">
        <v>11.5</v>
      </c>
      <c r="M44" t="n">
        <v>0</v>
      </c>
      <c r="N44" t="n">
        <v>24.52</v>
      </c>
      <c r="O44" t="n">
        <v>18424.11</v>
      </c>
      <c r="P44" t="n">
        <v>102.32</v>
      </c>
      <c r="Q44" t="n">
        <v>460.71</v>
      </c>
      <c r="R44" t="n">
        <v>48.2</v>
      </c>
      <c r="S44" t="n">
        <v>32.19</v>
      </c>
      <c r="T44" t="n">
        <v>4097.46</v>
      </c>
      <c r="U44" t="n">
        <v>0.67</v>
      </c>
      <c r="V44" t="n">
        <v>0.76</v>
      </c>
      <c r="W44" t="n">
        <v>1.47</v>
      </c>
      <c r="X44" t="n">
        <v>0.24</v>
      </c>
      <c r="Y44" t="n">
        <v>1</v>
      </c>
      <c r="Z44" t="n">
        <v>10</v>
      </c>
      <c r="AA44" t="n">
        <v>132.8631086174165</v>
      </c>
      <c r="AB44" t="n">
        <v>181.789166716937</v>
      </c>
      <c r="AC44" t="n">
        <v>164.4394637882215</v>
      </c>
      <c r="AD44" t="n">
        <v>132863.1086174165</v>
      </c>
      <c r="AE44" t="n">
        <v>181789.166716937</v>
      </c>
      <c r="AF44" t="n">
        <v>7.724542511987896e-06</v>
      </c>
      <c r="AG44" t="n">
        <v>4.108796296296297</v>
      </c>
      <c r="AH44" t="n">
        <v>164439.4637882215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3.1734</v>
      </c>
      <c r="E2" t="n">
        <v>31.51</v>
      </c>
      <c r="F2" t="n">
        <v>18.1</v>
      </c>
      <c r="G2" t="n">
        <v>5</v>
      </c>
      <c r="H2" t="n">
        <v>0.07000000000000001</v>
      </c>
      <c r="I2" t="n">
        <v>217</v>
      </c>
      <c r="J2" t="n">
        <v>252.85</v>
      </c>
      <c r="K2" t="n">
        <v>59.19</v>
      </c>
      <c r="L2" t="n">
        <v>1</v>
      </c>
      <c r="M2" t="n">
        <v>215</v>
      </c>
      <c r="N2" t="n">
        <v>62.65</v>
      </c>
      <c r="O2" t="n">
        <v>31418.63</v>
      </c>
      <c r="P2" t="n">
        <v>297.88</v>
      </c>
      <c r="Q2" t="n">
        <v>460.91</v>
      </c>
      <c r="R2" t="n">
        <v>255.21</v>
      </c>
      <c r="S2" t="n">
        <v>32.19</v>
      </c>
      <c r="T2" t="n">
        <v>106560.66</v>
      </c>
      <c r="U2" t="n">
        <v>0.13</v>
      </c>
      <c r="V2" t="n">
        <v>0.49</v>
      </c>
      <c r="W2" t="n">
        <v>1.8</v>
      </c>
      <c r="X2" t="n">
        <v>6.56</v>
      </c>
      <c r="Y2" t="n">
        <v>1</v>
      </c>
      <c r="Z2" t="n">
        <v>10</v>
      </c>
      <c r="AA2" t="n">
        <v>480.7149967767346</v>
      </c>
      <c r="AB2" t="n">
        <v>657.7354662388262</v>
      </c>
      <c r="AC2" t="n">
        <v>594.9621164785166</v>
      </c>
      <c r="AD2" t="n">
        <v>480714.9967767346</v>
      </c>
      <c r="AE2" t="n">
        <v>657735.4662388263</v>
      </c>
      <c r="AF2" t="n">
        <v>2.855277844938815e-06</v>
      </c>
      <c r="AG2" t="n">
        <v>9.117476851851853</v>
      </c>
      <c r="AH2" t="n">
        <v>594962.1164785166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3.7669</v>
      </c>
      <c r="E3" t="n">
        <v>26.55</v>
      </c>
      <c r="F3" t="n">
        <v>16.16</v>
      </c>
      <c r="G3" t="n">
        <v>6.26</v>
      </c>
      <c r="H3" t="n">
        <v>0.09</v>
      </c>
      <c r="I3" t="n">
        <v>155</v>
      </c>
      <c r="J3" t="n">
        <v>253.3</v>
      </c>
      <c r="K3" t="n">
        <v>59.19</v>
      </c>
      <c r="L3" t="n">
        <v>1.25</v>
      </c>
      <c r="M3" t="n">
        <v>153</v>
      </c>
      <c r="N3" t="n">
        <v>62.86</v>
      </c>
      <c r="O3" t="n">
        <v>31474.5</v>
      </c>
      <c r="P3" t="n">
        <v>265.71</v>
      </c>
      <c r="Q3" t="n">
        <v>460.96</v>
      </c>
      <c r="R3" t="n">
        <v>190.91</v>
      </c>
      <c r="S3" t="n">
        <v>32.19</v>
      </c>
      <c r="T3" t="n">
        <v>74719.96000000001</v>
      </c>
      <c r="U3" t="n">
        <v>0.17</v>
      </c>
      <c r="V3" t="n">
        <v>0.55</v>
      </c>
      <c r="W3" t="n">
        <v>1.73</v>
      </c>
      <c r="X3" t="n">
        <v>4.63</v>
      </c>
      <c r="Y3" t="n">
        <v>1</v>
      </c>
      <c r="Z3" t="n">
        <v>10</v>
      </c>
      <c r="AA3" t="n">
        <v>380.5662801996613</v>
      </c>
      <c r="AB3" t="n">
        <v>520.7075739685237</v>
      </c>
      <c r="AC3" t="n">
        <v>471.011973926637</v>
      </c>
      <c r="AD3" t="n">
        <v>380566.2801996613</v>
      </c>
      <c r="AE3" t="n">
        <v>520707.5739685236</v>
      </c>
      <c r="AF3" t="n">
        <v>3.389281563654133e-06</v>
      </c>
      <c r="AG3" t="n">
        <v>7.682291666666667</v>
      </c>
      <c r="AH3" t="n">
        <v>471011.973926637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4.2103</v>
      </c>
      <c r="E4" t="n">
        <v>23.75</v>
      </c>
      <c r="F4" t="n">
        <v>15.08</v>
      </c>
      <c r="G4" t="n">
        <v>7.54</v>
      </c>
      <c r="H4" t="n">
        <v>0.11</v>
      </c>
      <c r="I4" t="n">
        <v>120</v>
      </c>
      <c r="J4" t="n">
        <v>253.75</v>
      </c>
      <c r="K4" t="n">
        <v>59.19</v>
      </c>
      <c r="L4" t="n">
        <v>1.5</v>
      </c>
      <c r="M4" t="n">
        <v>118</v>
      </c>
      <c r="N4" t="n">
        <v>63.06</v>
      </c>
      <c r="O4" t="n">
        <v>31530.44</v>
      </c>
      <c r="P4" t="n">
        <v>247.56</v>
      </c>
      <c r="Q4" t="n">
        <v>460.78</v>
      </c>
      <c r="R4" t="n">
        <v>155.71</v>
      </c>
      <c r="S4" t="n">
        <v>32.19</v>
      </c>
      <c r="T4" t="n">
        <v>57297.43</v>
      </c>
      <c r="U4" t="n">
        <v>0.21</v>
      </c>
      <c r="V4" t="n">
        <v>0.59</v>
      </c>
      <c r="W4" t="n">
        <v>1.66</v>
      </c>
      <c r="X4" t="n">
        <v>3.54</v>
      </c>
      <c r="Y4" t="n">
        <v>1</v>
      </c>
      <c r="Z4" t="n">
        <v>10</v>
      </c>
      <c r="AA4" t="n">
        <v>330.2073215065965</v>
      </c>
      <c r="AB4" t="n">
        <v>451.8042250042132</v>
      </c>
      <c r="AC4" t="n">
        <v>408.6846638810227</v>
      </c>
      <c r="AD4" t="n">
        <v>330207.3215065965</v>
      </c>
      <c r="AE4" t="n">
        <v>451804.2250042132</v>
      </c>
      <c r="AF4" t="n">
        <v>3.788232277855265e-06</v>
      </c>
      <c r="AG4" t="n">
        <v>6.872106481481482</v>
      </c>
      <c r="AH4" t="n">
        <v>408684.6638810227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4.5517</v>
      </c>
      <c r="E5" t="n">
        <v>21.97</v>
      </c>
      <c r="F5" t="n">
        <v>14.37</v>
      </c>
      <c r="G5" t="n">
        <v>8.800000000000001</v>
      </c>
      <c r="H5" t="n">
        <v>0.12</v>
      </c>
      <c r="I5" t="n">
        <v>98</v>
      </c>
      <c r="J5" t="n">
        <v>254.21</v>
      </c>
      <c r="K5" t="n">
        <v>59.19</v>
      </c>
      <c r="L5" t="n">
        <v>1.75</v>
      </c>
      <c r="M5" t="n">
        <v>96</v>
      </c>
      <c r="N5" t="n">
        <v>63.26</v>
      </c>
      <c r="O5" t="n">
        <v>31586.46</v>
      </c>
      <c r="P5" t="n">
        <v>235.61</v>
      </c>
      <c r="Q5" t="n">
        <v>460.9</v>
      </c>
      <c r="R5" t="n">
        <v>133.06</v>
      </c>
      <c r="S5" t="n">
        <v>32.19</v>
      </c>
      <c r="T5" t="n">
        <v>46082.71</v>
      </c>
      <c r="U5" t="n">
        <v>0.24</v>
      </c>
      <c r="V5" t="n">
        <v>0.62</v>
      </c>
      <c r="W5" t="n">
        <v>1.61</v>
      </c>
      <c r="X5" t="n">
        <v>2.84</v>
      </c>
      <c r="Y5" t="n">
        <v>1</v>
      </c>
      <c r="Z5" t="n">
        <v>10</v>
      </c>
      <c r="AA5" t="n">
        <v>295.016127415777</v>
      </c>
      <c r="AB5" t="n">
        <v>403.6540807232425</v>
      </c>
      <c r="AC5" t="n">
        <v>365.129901791076</v>
      </c>
      <c r="AD5" t="n">
        <v>295016.127415777</v>
      </c>
      <c r="AE5" t="n">
        <v>403654.0807232425</v>
      </c>
      <c r="AF5" t="n">
        <v>4.095408132226636e-06</v>
      </c>
      <c r="AG5" t="n">
        <v>6.357060185185184</v>
      </c>
      <c r="AH5" t="n">
        <v>365129.9017910759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4.811</v>
      </c>
      <c r="E6" t="n">
        <v>20.79</v>
      </c>
      <c r="F6" t="n">
        <v>13.92</v>
      </c>
      <c r="G6" t="n">
        <v>10.06</v>
      </c>
      <c r="H6" t="n">
        <v>0.14</v>
      </c>
      <c r="I6" t="n">
        <v>83</v>
      </c>
      <c r="J6" t="n">
        <v>254.66</v>
      </c>
      <c r="K6" t="n">
        <v>59.19</v>
      </c>
      <c r="L6" t="n">
        <v>2</v>
      </c>
      <c r="M6" t="n">
        <v>81</v>
      </c>
      <c r="N6" t="n">
        <v>63.47</v>
      </c>
      <c r="O6" t="n">
        <v>31642.55</v>
      </c>
      <c r="P6" t="n">
        <v>227.87</v>
      </c>
      <c r="Q6" t="n">
        <v>460.77</v>
      </c>
      <c r="R6" t="n">
        <v>118.16</v>
      </c>
      <c r="S6" t="n">
        <v>32.19</v>
      </c>
      <c r="T6" t="n">
        <v>38706.98</v>
      </c>
      <c r="U6" t="n">
        <v>0.27</v>
      </c>
      <c r="V6" t="n">
        <v>0.64</v>
      </c>
      <c r="W6" t="n">
        <v>1.59</v>
      </c>
      <c r="X6" t="n">
        <v>2.39</v>
      </c>
      <c r="Y6" t="n">
        <v>1</v>
      </c>
      <c r="Z6" t="n">
        <v>10</v>
      </c>
      <c r="AA6" t="n">
        <v>281.0120605424267</v>
      </c>
      <c r="AB6" t="n">
        <v>384.4930986112975</v>
      </c>
      <c r="AC6" t="n">
        <v>347.7976169192876</v>
      </c>
      <c r="AD6" t="n">
        <v>281012.0605424267</v>
      </c>
      <c r="AE6" t="n">
        <v>384493.0986112974</v>
      </c>
      <c r="AF6" t="n">
        <v>4.328714221970329e-06</v>
      </c>
      <c r="AG6" t="n">
        <v>6.015625</v>
      </c>
      <c r="AH6" t="n">
        <v>347797.6169192876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4.9949</v>
      </c>
      <c r="E7" t="n">
        <v>20.02</v>
      </c>
      <c r="F7" t="n">
        <v>13.65</v>
      </c>
      <c r="G7" t="n">
        <v>11.22</v>
      </c>
      <c r="H7" t="n">
        <v>0.16</v>
      </c>
      <c r="I7" t="n">
        <v>73</v>
      </c>
      <c r="J7" t="n">
        <v>255.12</v>
      </c>
      <c r="K7" t="n">
        <v>59.19</v>
      </c>
      <c r="L7" t="n">
        <v>2.25</v>
      </c>
      <c r="M7" t="n">
        <v>71</v>
      </c>
      <c r="N7" t="n">
        <v>63.67</v>
      </c>
      <c r="O7" t="n">
        <v>31698.72</v>
      </c>
      <c r="P7" t="n">
        <v>223.14</v>
      </c>
      <c r="Q7" t="n">
        <v>460.72</v>
      </c>
      <c r="R7" t="n">
        <v>109.39</v>
      </c>
      <c r="S7" t="n">
        <v>32.19</v>
      </c>
      <c r="T7" t="n">
        <v>34371.97</v>
      </c>
      <c r="U7" t="n">
        <v>0.29</v>
      </c>
      <c r="V7" t="n">
        <v>0.65</v>
      </c>
      <c r="W7" t="n">
        <v>1.57</v>
      </c>
      <c r="X7" t="n">
        <v>2.11</v>
      </c>
      <c r="Y7" t="n">
        <v>1</v>
      </c>
      <c r="Z7" t="n">
        <v>10</v>
      </c>
      <c r="AA7" t="n">
        <v>259.6990390381401</v>
      </c>
      <c r="AB7" t="n">
        <v>355.3316823249843</v>
      </c>
      <c r="AC7" t="n">
        <v>321.4193252750354</v>
      </c>
      <c r="AD7" t="n">
        <v>259699.0390381402</v>
      </c>
      <c r="AE7" t="n">
        <v>355331.6823249843</v>
      </c>
      <c r="AF7" t="n">
        <v>4.49417889572222e-06</v>
      </c>
      <c r="AG7" t="n">
        <v>5.792824074074074</v>
      </c>
      <c r="AH7" t="n">
        <v>321419.3252750354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5.1748</v>
      </c>
      <c r="E8" t="n">
        <v>19.32</v>
      </c>
      <c r="F8" t="n">
        <v>13.39</v>
      </c>
      <c r="G8" t="n">
        <v>12.55</v>
      </c>
      <c r="H8" t="n">
        <v>0.17</v>
      </c>
      <c r="I8" t="n">
        <v>64</v>
      </c>
      <c r="J8" t="n">
        <v>255.57</v>
      </c>
      <c r="K8" t="n">
        <v>59.19</v>
      </c>
      <c r="L8" t="n">
        <v>2.5</v>
      </c>
      <c r="M8" t="n">
        <v>62</v>
      </c>
      <c r="N8" t="n">
        <v>63.88</v>
      </c>
      <c r="O8" t="n">
        <v>31754.97</v>
      </c>
      <c r="P8" t="n">
        <v>218.64</v>
      </c>
      <c r="Q8" t="n">
        <v>460.76</v>
      </c>
      <c r="R8" t="n">
        <v>100.55</v>
      </c>
      <c r="S8" t="n">
        <v>32.19</v>
      </c>
      <c r="T8" t="n">
        <v>29999.39</v>
      </c>
      <c r="U8" t="n">
        <v>0.32</v>
      </c>
      <c r="V8" t="n">
        <v>0.67</v>
      </c>
      <c r="W8" t="n">
        <v>1.56</v>
      </c>
      <c r="X8" t="n">
        <v>1.85</v>
      </c>
      <c r="Y8" t="n">
        <v>1</v>
      </c>
      <c r="Z8" t="n">
        <v>10</v>
      </c>
      <c r="AA8" t="n">
        <v>251.9858815336741</v>
      </c>
      <c r="AB8" t="n">
        <v>344.7781999467178</v>
      </c>
      <c r="AC8" t="n">
        <v>311.8730524431487</v>
      </c>
      <c r="AD8" t="n">
        <v>251985.8815336741</v>
      </c>
      <c r="AE8" t="n">
        <v>344778.1999467178</v>
      </c>
      <c r="AF8" t="n">
        <v>4.656044555363139e-06</v>
      </c>
      <c r="AG8" t="n">
        <v>5.590277777777779</v>
      </c>
      <c r="AH8" t="n">
        <v>311873.0524431487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5.3356</v>
      </c>
      <c r="E9" t="n">
        <v>18.74</v>
      </c>
      <c r="F9" t="n">
        <v>13.15</v>
      </c>
      <c r="G9" t="n">
        <v>13.84</v>
      </c>
      <c r="H9" t="n">
        <v>0.19</v>
      </c>
      <c r="I9" t="n">
        <v>57</v>
      </c>
      <c r="J9" t="n">
        <v>256.03</v>
      </c>
      <c r="K9" t="n">
        <v>59.19</v>
      </c>
      <c r="L9" t="n">
        <v>2.75</v>
      </c>
      <c r="M9" t="n">
        <v>55</v>
      </c>
      <c r="N9" t="n">
        <v>64.09</v>
      </c>
      <c r="O9" t="n">
        <v>31811.29</v>
      </c>
      <c r="P9" t="n">
        <v>214.44</v>
      </c>
      <c r="Q9" t="n">
        <v>460.73</v>
      </c>
      <c r="R9" t="n">
        <v>93.22</v>
      </c>
      <c r="S9" t="n">
        <v>32.19</v>
      </c>
      <c r="T9" t="n">
        <v>26365.63</v>
      </c>
      <c r="U9" t="n">
        <v>0.35</v>
      </c>
      <c r="V9" t="n">
        <v>0.68</v>
      </c>
      <c r="W9" t="n">
        <v>1.54</v>
      </c>
      <c r="X9" t="n">
        <v>1.61</v>
      </c>
      <c r="Y9" t="n">
        <v>1</v>
      </c>
      <c r="Z9" t="n">
        <v>10</v>
      </c>
      <c r="AA9" t="n">
        <v>245.2624953040676</v>
      </c>
      <c r="AB9" t="n">
        <v>335.5789662925084</v>
      </c>
      <c r="AC9" t="n">
        <v>303.5517807376887</v>
      </c>
      <c r="AD9" t="n">
        <v>245262.4953040676</v>
      </c>
      <c r="AE9" t="n">
        <v>335578.9662925084</v>
      </c>
      <c r="AF9" t="n">
        <v>4.800724922624172e-06</v>
      </c>
      <c r="AG9" t="n">
        <v>5.422453703703703</v>
      </c>
      <c r="AH9" t="n">
        <v>303551.7807376886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5.4482</v>
      </c>
      <c r="E10" t="n">
        <v>18.35</v>
      </c>
      <c r="F10" t="n">
        <v>13.01</v>
      </c>
      <c r="G10" t="n">
        <v>15.01</v>
      </c>
      <c r="H10" t="n">
        <v>0.21</v>
      </c>
      <c r="I10" t="n">
        <v>52</v>
      </c>
      <c r="J10" t="n">
        <v>256.49</v>
      </c>
      <c r="K10" t="n">
        <v>59.19</v>
      </c>
      <c r="L10" t="n">
        <v>3</v>
      </c>
      <c r="M10" t="n">
        <v>50</v>
      </c>
      <c r="N10" t="n">
        <v>64.29000000000001</v>
      </c>
      <c r="O10" t="n">
        <v>31867.69</v>
      </c>
      <c r="P10" t="n">
        <v>211.9</v>
      </c>
      <c r="Q10" t="n">
        <v>460.76</v>
      </c>
      <c r="R10" t="n">
        <v>88.62</v>
      </c>
      <c r="S10" t="n">
        <v>32.19</v>
      </c>
      <c r="T10" t="n">
        <v>24092.33</v>
      </c>
      <c r="U10" t="n">
        <v>0.36</v>
      </c>
      <c r="V10" t="n">
        <v>0.6899999999999999</v>
      </c>
      <c r="W10" t="n">
        <v>1.53</v>
      </c>
      <c r="X10" t="n">
        <v>1.47</v>
      </c>
      <c r="Y10" t="n">
        <v>1</v>
      </c>
      <c r="Z10" t="n">
        <v>10</v>
      </c>
      <c r="AA10" t="n">
        <v>241.1479362629046</v>
      </c>
      <c r="AB10" t="n">
        <v>329.9492450908583</v>
      </c>
      <c r="AC10" t="n">
        <v>298.4593522261588</v>
      </c>
      <c r="AD10" t="n">
        <v>241147.9362629046</v>
      </c>
      <c r="AE10" t="n">
        <v>329949.2450908583</v>
      </c>
      <c r="AF10" t="n">
        <v>4.902037169848004e-06</v>
      </c>
      <c r="AG10" t="n">
        <v>5.309606481481482</v>
      </c>
      <c r="AH10" t="n">
        <v>298459.3522261588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5.5369</v>
      </c>
      <c r="E11" t="n">
        <v>18.06</v>
      </c>
      <c r="F11" t="n">
        <v>12.91</v>
      </c>
      <c r="G11" t="n">
        <v>16.14</v>
      </c>
      <c r="H11" t="n">
        <v>0.23</v>
      </c>
      <c r="I11" t="n">
        <v>48</v>
      </c>
      <c r="J11" t="n">
        <v>256.95</v>
      </c>
      <c r="K11" t="n">
        <v>59.19</v>
      </c>
      <c r="L11" t="n">
        <v>3.25</v>
      </c>
      <c r="M11" t="n">
        <v>46</v>
      </c>
      <c r="N11" t="n">
        <v>64.5</v>
      </c>
      <c r="O11" t="n">
        <v>31924.29</v>
      </c>
      <c r="P11" t="n">
        <v>210.09</v>
      </c>
      <c r="Q11" t="n">
        <v>460.8</v>
      </c>
      <c r="R11" t="n">
        <v>85.40000000000001</v>
      </c>
      <c r="S11" t="n">
        <v>32.19</v>
      </c>
      <c r="T11" t="n">
        <v>22501.51</v>
      </c>
      <c r="U11" t="n">
        <v>0.38</v>
      </c>
      <c r="V11" t="n">
        <v>0.6899999999999999</v>
      </c>
      <c r="W11" t="n">
        <v>1.52</v>
      </c>
      <c r="X11" t="n">
        <v>1.37</v>
      </c>
      <c r="Y11" t="n">
        <v>1</v>
      </c>
      <c r="Z11" t="n">
        <v>10</v>
      </c>
      <c r="AA11" t="n">
        <v>225.5466047148097</v>
      </c>
      <c r="AB11" t="n">
        <v>308.602814984594</v>
      </c>
      <c r="AC11" t="n">
        <v>279.1501954493269</v>
      </c>
      <c r="AD11" t="n">
        <v>225546.6047148097</v>
      </c>
      <c r="AE11" t="n">
        <v>308602.814984594</v>
      </c>
      <c r="AF11" t="n">
        <v>4.981845307758785e-06</v>
      </c>
      <c r="AG11" t="n">
        <v>5.225694444444444</v>
      </c>
      <c r="AH11" t="n">
        <v>279150.1954493269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5.6372</v>
      </c>
      <c r="E12" t="n">
        <v>17.74</v>
      </c>
      <c r="F12" t="n">
        <v>12.78</v>
      </c>
      <c r="G12" t="n">
        <v>17.43</v>
      </c>
      <c r="H12" t="n">
        <v>0.24</v>
      </c>
      <c r="I12" t="n">
        <v>44</v>
      </c>
      <c r="J12" t="n">
        <v>257.41</v>
      </c>
      <c r="K12" t="n">
        <v>59.19</v>
      </c>
      <c r="L12" t="n">
        <v>3.5</v>
      </c>
      <c r="M12" t="n">
        <v>42</v>
      </c>
      <c r="N12" t="n">
        <v>64.70999999999999</v>
      </c>
      <c r="O12" t="n">
        <v>31980.84</v>
      </c>
      <c r="P12" t="n">
        <v>207.69</v>
      </c>
      <c r="Q12" t="n">
        <v>460.85</v>
      </c>
      <c r="R12" t="n">
        <v>80.95999999999999</v>
      </c>
      <c r="S12" t="n">
        <v>32.19</v>
      </c>
      <c r="T12" t="n">
        <v>20300.8</v>
      </c>
      <c r="U12" t="n">
        <v>0.4</v>
      </c>
      <c r="V12" t="n">
        <v>0.7</v>
      </c>
      <c r="W12" t="n">
        <v>1.53</v>
      </c>
      <c r="X12" t="n">
        <v>1.25</v>
      </c>
      <c r="Y12" t="n">
        <v>1</v>
      </c>
      <c r="Z12" t="n">
        <v>10</v>
      </c>
      <c r="AA12" t="n">
        <v>222.0603014617436</v>
      </c>
      <c r="AB12" t="n">
        <v>303.832701068907</v>
      </c>
      <c r="AC12" t="n">
        <v>274.8353345108545</v>
      </c>
      <c r="AD12" t="n">
        <v>222060.3014617437</v>
      </c>
      <c r="AE12" t="n">
        <v>303832.701068907</v>
      </c>
      <c r="AF12" t="n">
        <v>5.072090586591383e-06</v>
      </c>
      <c r="AG12" t="n">
        <v>5.133101851851852</v>
      </c>
      <c r="AH12" t="n">
        <v>274835.3345108545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5.7133</v>
      </c>
      <c r="E13" t="n">
        <v>17.5</v>
      </c>
      <c r="F13" t="n">
        <v>12.69</v>
      </c>
      <c r="G13" t="n">
        <v>18.58</v>
      </c>
      <c r="H13" t="n">
        <v>0.26</v>
      </c>
      <c r="I13" t="n">
        <v>41</v>
      </c>
      <c r="J13" t="n">
        <v>257.86</v>
      </c>
      <c r="K13" t="n">
        <v>59.19</v>
      </c>
      <c r="L13" t="n">
        <v>3.75</v>
      </c>
      <c r="M13" t="n">
        <v>39</v>
      </c>
      <c r="N13" t="n">
        <v>64.92</v>
      </c>
      <c r="O13" t="n">
        <v>32037.48</v>
      </c>
      <c r="P13" t="n">
        <v>205.91</v>
      </c>
      <c r="Q13" t="n">
        <v>460.71</v>
      </c>
      <c r="R13" t="n">
        <v>78.61</v>
      </c>
      <c r="S13" t="n">
        <v>32.19</v>
      </c>
      <c r="T13" t="n">
        <v>19141.97</v>
      </c>
      <c r="U13" t="n">
        <v>0.41</v>
      </c>
      <c r="V13" t="n">
        <v>0.7</v>
      </c>
      <c r="W13" t="n">
        <v>1.5</v>
      </c>
      <c r="X13" t="n">
        <v>1.16</v>
      </c>
      <c r="Y13" t="n">
        <v>1</v>
      </c>
      <c r="Z13" t="n">
        <v>10</v>
      </c>
      <c r="AA13" t="n">
        <v>219.5334456361592</v>
      </c>
      <c r="AB13" t="n">
        <v>300.3753454513326</v>
      </c>
      <c r="AC13" t="n">
        <v>271.7079440609913</v>
      </c>
      <c r="AD13" t="n">
        <v>219533.4456361592</v>
      </c>
      <c r="AE13" t="n">
        <v>300375.3454513326</v>
      </c>
      <c r="AF13" t="n">
        <v>5.140561830052605e-06</v>
      </c>
      <c r="AG13" t="n">
        <v>5.063657407407407</v>
      </c>
      <c r="AH13" t="n">
        <v>271707.9440609913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5.7852</v>
      </c>
      <c r="E14" t="n">
        <v>17.29</v>
      </c>
      <c r="F14" t="n">
        <v>12.62</v>
      </c>
      <c r="G14" t="n">
        <v>19.93</v>
      </c>
      <c r="H14" t="n">
        <v>0.28</v>
      </c>
      <c r="I14" t="n">
        <v>38</v>
      </c>
      <c r="J14" t="n">
        <v>258.32</v>
      </c>
      <c r="K14" t="n">
        <v>59.19</v>
      </c>
      <c r="L14" t="n">
        <v>4</v>
      </c>
      <c r="M14" t="n">
        <v>36</v>
      </c>
      <c r="N14" t="n">
        <v>65.13</v>
      </c>
      <c r="O14" t="n">
        <v>32094.19</v>
      </c>
      <c r="P14" t="n">
        <v>204.49</v>
      </c>
      <c r="Q14" t="n">
        <v>460.71</v>
      </c>
      <c r="R14" t="n">
        <v>75.84999999999999</v>
      </c>
      <c r="S14" t="n">
        <v>32.19</v>
      </c>
      <c r="T14" t="n">
        <v>17775.89</v>
      </c>
      <c r="U14" t="n">
        <v>0.42</v>
      </c>
      <c r="V14" t="n">
        <v>0.71</v>
      </c>
      <c r="W14" t="n">
        <v>1.51</v>
      </c>
      <c r="X14" t="n">
        <v>1.09</v>
      </c>
      <c r="Y14" t="n">
        <v>1</v>
      </c>
      <c r="Z14" t="n">
        <v>10</v>
      </c>
      <c r="AA14" t="n">
        <v>217.349720782641</v>
      </c>
      <c r="AB14" t="n">
        <v>297.3874767676094</v>
      </c>
      <c r="AC14" t="n">
        <v>269.0052333709415</v>
      </c>
      <c r="AD14" t="n">
        <v>217349.720782641</v>
      </c>
      <c r="AE14" t="n">
        <v>297387.4767676094</v>
      </c>
      <c r="AF14" t="n">
        <v>5.205254108697307e-06</v>
      </c>
      <c r="AG14" t="n">
        <v>5.002893518518518</v>
      </c>
      <c r="AH14" t="n">
        <v>269005.2333709415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5.8444</v>
      </c>
      <c r="E15" t="n">
        <v>17.11</v>
      </c>
      <c r="F15" t="n">
        <v>12.55</v>
      </c>
      <c r="G15" t="n">
        <v>20.91</v>
      </c>
      <c r="H15" t="n">
        <v>0.29</v>
      </c>
      <c r="I15" t="n">
        <v>36</v>
      </c>
      <c r="J15" t="n">
        <v>258.78</v>
      </c>
      <c r="K15" t="n">
        <v>59.19</v>
      </c>
      <c r="L15" t="n">
        <v>4.25</v>
      </c>
      <c r="M15" t="n">
        <v>34</v>
      </c>
      <c r="N15" t="n">
        <v>65.34</v>
      </c>
      <c r="O15" t="n">
        <v>32150.98</v>
      </c>
      <c r="P15" t="n">
        <v>203.06</v>
      </c>
      <c r="Q15" t="n">
        <v>460.72</v>
      </c>
      <c r="R15" t="n">
        <v>73.48</v>
      </c>
      <c r="S15" t="n">
        <v>32.19</v>
      </c>
      <c r="T15" t="n">
        <v>16601.16</v>
      </c>
      <c r="U15" t="n">
        <v>0.44</v>
      </c>
      <c r="V15" t="n">
        <v>0.71</v>
      </c>
      <c r="W15" t="n">
        <v>1.5</v>
      </c>
      <c r="X15" t="n">
        <v>1.01</v>
      </c>
      <c r="Y15" t="n">
        <v>1</v>
      </c>
      <c r="Z15" t="n">
        <v>10</v>
      </c>
      <c r="AA15" t="n">
        <v>215.2865200783923</v>
      </c>
      <c r="AB15" t="n">
        <v>294.5645145420666</v>
      </c>
      <c r="AC15" t="n">
        <v>266.4516906981514</v>
      </c>
      <c r="AD15" t="n">
        <v>215286.5200783923</v>
      </c>
      <c r="AE15" t="n">
        <v>294564.5145420666</v>
      </c>
      <c r="AF15" t="n">
        <v>5.258519517539679e-06</v>
      </c>
      <c r="AG15" t="n">
        <v>4.950810185185185</v>
      </c>
      <c r="AH15" t="n">
        <v>266451.6906981514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5.8941</v>
      </c>
      <c r="E16" t="n">
        <v>16.97</v>
      </c>
      <c r="F16" t="n">
        <v>12.5</v>
      </c>
      <c r="G16" t="n">
        <v>22.06</v>
      </c>
      <c r="H16" t="n">
        <v>0.31</v>
      </c>
      <c r="I16" t="n">
        <v>34</v>
      </c>
      <c r="J16" t="n">
        <v>259.25</v>
      </c>
      <c r="K16" t="n">
        <v>59.19</v>
      </c>
      <c r="L16" t="n">
        <v>4.5</v>
      </c>
      <c r="M16" t="n">
        <v>32</v>
      </c>
      <c r="N16" t="n">
        <v>65.55</v>
      </c>
      <c r="O16" t="n">
        <v>32207.85</v>
      </c>
      <c r="P16" t="n">
        <v>202.02</v>
      </c>
      <c r="Q16" t="n">
        <v>460.72</v>
      </c>
      <c r="R16" t="n">
        <v>71.95</v>
      </c>
      <c r="S16" t="n">
        <v>32.19</v>
      </c>
      <c r="T16" t="n">
        <v>15847.85</v>
      </c>
      <c r="U16" t="n">
        <v>0.45</v>
      </c>
      <c r="V16" t="n">
        <v>0.71</v>
      </c>
      <c r="W16" t="n">
        <v>1.5</v>
      </c>
      <c r="X16" t="n">
        <v>0.96</v>
      </c>
      <c r="Y16" t="n">
        <v>1</v>
      </c>
      <c r="Z16" t="n">
        <v>10</v>
      </c>
      <c r="AA16" t="n">
        <v>213.8118333458312</v>
      </c>
      <c r="AB16" t="n">
        <v>292.5467830959906</v>
      </c>
      <c r="AC16" t="n">
        <v>264.6265287093843</v>
      </c>
      <c r="AD16" t="n">
        <v>213811.8333458313</v>
      </c>
      <c r="AE16" t="n">
        <v>292546.7830959906</v>
      </c>
      <c r="AF16" t="n">
        <v>5.303237267868492e-06</v>
      </c>
      <c r="AG16" t="n">
        <v>4.910300925925926</v>
      </c>
      <c r="AH16" t="n">
        <v>264626.5287093843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5.9442</v>
      </c>
      <c r="E17" t="n">
        <v>16.82</v>
      </c>
      <c r="F17" t="n">
        <v>12.45</v>
      </c>
      <c r="G17" t="n">
        <v>23.35</v>
      </c>
      <c r="H17" t="n">
        <v>0.33</v>
      </c>
      <c r="I17" t="n">
        <v>32</v>
      </c>
      <c r="J17" t="n">
        <v>259.71</v>
      </c>
      <c r="K17" t="n">
        <v>59.19</v>
      </c>
      <c r="L17" t="n">
        <v>4.75</v>
      </c>
      <c r="M17" t="n">
        <v>30</v>
      </c>
      <c r="N17" t="n">
        <v>65.76000000000001</v>
      </c>
      <c r="O17" t="n">
        <v>32264.79</v>
      </c>
      <c r="P17" t="n">
        <v>201.14</v>
      </c>
      <c r="Q17" t="n">
        <v>460.71</v>
      </c>
      <c r="R17" t="n">
        <v>70.55</v>
      </c>
      <c r="S17" t="n">
        <v>32.19</v>
      </c>
      <c r="T17" t="n">
        <v>15155.22</v>
      </c>
      <c r="U17" t="n">
        <v>0.46</v>
      </c>
      <c r="V17" t="n">
        <v>0.72</v>
      </c>
      <c r="W17" t="n">
        <v>1.5</v>
      </c>
      <c r="X17" t="n">
        <v>0.92</v>
      </c>
      <c r="Y17" t="n">
        <v>1</v>
      </c>
      <c r="Z17" t="n">
        <v>10</v>
      </c>
      <c r="AA17" t="n">
        <v>212.4196088577361</v>
      </c>
      <c r="AB17" t="n">
        <v>290.6418801307702</v>
      </c>
      <c r="AC17" t="n">
        <v>262.9034270096158</v>
      </c>
      <c r="AD17" t="n">
        <v>212419.608857736</v>
      </c>
      <c r="AE17" t="n">
        <v>290641.8801307702</v>
      </c>
      <c r="AF17" t="n">
        <v>5.348314919608405e-06</v>
      </c>
      <c r="AG17" t="n">
        <v>4.866898148148148</v>
      </c>
      <c r="AH17" t="n">
        <v>262903.4270096158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6.0065</v>
      </c>
      <c r="E18" t="n">
        <v>16.65</v>
      </c>
      <c r="F18" t="n">
        <v>12.38</v>
      </c>
      <c r="G18" t="n">
        <v>24.75</v>
      </c>
      <c r="H18" t="n">
        <v>0.34</v>
      </c>
      <c r="I18" t="n">
        <v>30</v>
      </c>
      <c r="J18" t="n">
        <v>260.17</v>
      </c>
      <c r="K18" t="n">
        <v>59.19</v>
      </c>
      <c r="L18" t="n">
        <v>5</v>
      </c>
      <c r="M18" t="n">
        <v>28</v>
      </c>
      <c r="N18" t="n">
        <v>65.98</v>
      </c>
      <c r="O18" t="n">
        <v>32321.82</v>
      </c>
      <c r="P18" t="n">
        <v>199.79</v>
      </c>
      <c r="Q18" t="n">
        <v>460.73</v>
      </c>
      <c r="R18" t="n">
        <v>68.05</v>
      </c>
      <c r="S18" t="n">
        <v>32.19</v>
      </c>
      <c r="T18" t="n">
        <v>13916.75</v>
      </c>
      <c r="U18" t="n">
        <v>0.47</v>
      </c>
      <c r="V18" t="n">
        <v>0.72</v>
      </c>
      <c r="W18" t="n">
        <v>1.49</v>
      </c>
      <c r="X18" t="n">
        <v>0.84</v>
      </c>
      <c r="Y18" t="n">
        <v>1</v>
      </c>
      <c r="Z18" t="n">
        <v>10</v>
      </c>
      <c r="AA18" t="n">
        <v>210.6011660822875</v>
      </c>
      <c r="AB18" t="n">
        <v>288.1538065013693</v>
      </c>
      <c r="AC18" t="n">
        <v>260.6528116353709</v>
      </c>
      <c r="AD18" t="n">
        <v>210601.1660822875</v>
      </c>
      <c r="AE18" t="n">
        <v>288153.8065013693</v>
      </c>
      <c r="AF18" t="n">
        <v>5.404369564386776e-06</v>
      </c>
      <c r="AG18" t="n">
        <v>4.817708333333333</v>
      </c>
      <c r="AH18" t="n">
        <v>260652.8116353709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6.0764</v>
      </c>
      <c r="E19" t="n">
        <v>16.46</v>
      </c>
      <c r="F19" t="n">
        <v>12.28</v>
      </c>
      <c r="G19" t="n">
        <v>26.32</v>
      </c>
      <c r="H19" t="n">
        <v>0.36</v>
      </c>
      <c r="I19" t="n">
        <v>28</v>
      </c>
      <c r="J19" t="n">
        <v>260.63</v>
      </c>
      <c r="K19" t="n">
        <v>59.19</v>
      </c>
      <c r="L19" t="n">
        <v>5.25</v>
      </c>
      <c r="M19" t="n">
        <v>26</v>
      </c>
      <c r="N19" t="n">
        <v>66.19</v>
      </c>
      <c r="O19" t="n">
        <v>32378.93</v>
      </c>
      <c r="P19" t="n">
        <v>197.86</v>
      </c>
      <c r="Q19" t="n">
        <v>460.7</v>
      </c>
      <c r="R19" t="n">
        <v>64.81</v>
      </c>
      <c r="S19" t="n">
        <v>32.19</v>
      </c>
      <c r="T19" t="n">
        <v>12306.95</v>
      </c>
      <c r="U19" t="n">
        <v>0.5</v>
      </c>
      <c r="V19" t="n">
        <v>0.73</v>
      </c>
      <c r="W19" t="n">
        <v>1.49</v>
      </c>
      <c r="X19" t="n">
        <v>0.75</v>
      </c>
      <c r="Y19" t="n">
        <v>1</v>
      </c>
      <c r="Z19" t="n">
        <v>10</v>
      </c>
      <c r="AA19" t="n">
        <v>208.3948970038965</v>
      </c>
      <c r="AB19" t="n">
        <v>285.1350918145941</v>
      </c>
      <c r="AC19" t="n">
        <v>257.9221988415079</v>
      </c>
      <c r="AD19" t="n">
        <v>208394.8970038965</v>
      </c>
      <c r="AE19" t="n">
        <v>285135.0918145941</v>
      </c>
      <c r="AF19" t="n">
        <v>5.467262335975993e-06</v>
      </c>
      <c r="AG19" t="n">
        <v>4.762731481481482</v>
      </c>
      <c r="AH19" t="n">
        <v>257922.1988415079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6.0993</v>
      </c>
      <c r="E20" t="n">
        <v>16.4</v>
      </c>
      <c r="F20" t="n">
        <v>12.27</v>
      </c>
      <c r="G20" t="n">
        <v>27.27</v>
      </c>
      <c r="H20" t="n">
        <v>0.37</v>
      </c>
      <c r="I20" t="n">
        <v>27</v>
      </c>
      <c r="J20" t="n">
        <v>261.1</v>
      </c>
      <c r="K20" t="n">
        <v>59.19</v>
      </c>
      <c r="L20" t="n">
        <v>5.5</v>
      </c>
      <c r="M20" t="n">
        <v>25</v>
      </c>
      <c r="N20" t="n">
        <v>66.40000000000001</v>
      </c>
      <c r="O20" t="n">
        <v>32436.11</v>
      </c>
      <c r="P20" t="n">
        <v>197.45</v>
      </c>
      <c r="Q20" t="n">
        <v>460.69</v>
      </c>
      <c r="R20" t="n">
        <v>64.5</v>
      </c>
      <c r="S20" t="n">
        <v>32.19</v>
      </c>
      <c r="T20" t="n">
        <v>12156.01</v>
      </c>
      <c r="U20" t="n">
        <v>0.5</v>
      </c>
      <c r="V20" t="n">
        <v>0.73</v>
      </c>
      <c r="W20" t="n">
        <v>1.49</v>
      </c>
      <c r="X20" t="n">
        <v>0.74</v>
      </c>
      <c r="Y20" t="n">
        <v>1</v>
      </c>
      <c r="Z20" t="n">
        <v>10</v>
      </c>
      <c r="AA20" t="n">
        <v>207.8188674052182</v>
      </c>
      <c r="AB20" t="n">
        <v>284.3469427050504</v>
      </c>
      <c r="AC20" t="n">
        <v>257.2092695768046</v>
      </c>
      <c r="AD20" t="n">
        <v>207818.8674052182</v>
      </c>
      <c r="AE20" t="n">
        <v>284346.9427050503</v>
      </c>
      <c r="AF20" t="n">
        <v>5.487866691761303e-06</v>
      </c>
      <c r="AG20" t="n">
        <v>4.74537037037037</v>
      </c>
      <c r="AH20" t="n">
        <v>257209.2695768046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6.1189</v>
      </c>
      <c r="E21" t="n">
        <v>16.34</v>
      </c>
      <c r="F21" t="n">
        <v>12.27</v>
      </c>
      <c r="G21" t="n">
        <v>28.31</v>
      </c>
      <c r="H21" t="n">
        <v>0.39</v>
      </c>
      <c r="I21" t="n">
        <v>26</v>
      </c>
      <c r="J21" t="n">
        <v>261.56</v>
      </c>
      <c r="K21" t="n">
        <v>59.19</v>
      </c>
      <c r="L21" t="n">
        <v>5.75</v>
      </c>
      <c r="M21" t="n">
        <v>24</v>
      </c>
      <c r="N21" t="n">
        <v>66.62</v>
      </c>
      <c r="O21" t="n">
        <v>32493.38</v>
      </c>
      <c r="P21" t="n">
        <v>197.04</v>
      </c>
      <c r="Q21" t="n">
        <v>460.72</v>
      </c>
      <c r="R21" t="n">
        <v>64.2</v>
      </c>
      <c r="S21" t="n">
        <v>32.19</v>
      </c>
      <c r="T21" t="n">
        <v>12011.91</v>
      </c>
      <c r="U21" t="n">
        <v>0.5</v>
      </c>
      <c r="V21" t="n">
        <v>0.73</v>
      </c>
      <c r="W21" t="n">
        <v>1.49</v>
      </c>
      <c r="X21" t="n">
        <v>0.73</v>
      </c>
      <c r="Y21" t="n">
        <v>1</v>
      </c>
      <c r="Z21" t="n">
        <v>10</v>
      </c>
      <c r="AA21" t="n">
        <v>207.323767403284</v>
      </c>
      <c r="AB21" t="n">
        <v>283.6695250401339</v>
      </c>
      <c r="AC21" t="n">
        <v>256.5965037030658</v>
      </c>
      <c r="AD21" t="n">
        <v>207323.767403284</v>
      </c>
      <c r="AE21" t="n">
        <v>283669.5250401339</v>
      </c>
      <c r="AF21" t="n">
        <v>5.505501860905061e-06</v>
      </c>
      <c r="AG21" t="n">
        <v>4.72800925925926</v>
      </c>
      <c r="AH21" t="n">
        <v>256596.5037030658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6.1525</v>
      </c>
      <c r="E22" t="n">
        <v>16.25</v>
      </c>
      <c r="F22" t="n">
        <v>12.23</v>
      </c>
      <c r="G22" t="n">
        <v>29.34</v>
      </c>
      <c r="H22" t="n">
        <v>0.41</v>
      </c>
      <c r="I22" t="n">
        <v>25</v>
      </c>
      <c r="J22" t="n">
        <v>262.03</v>
      </c>
      <c r="K22" t="n">
        <v>59.19</v>
      </c>
      <c r="L22" t="n">
        <v>6</v>
      </c>
      <c r="M22" t="n">
        <v>23</v>
      </c>
      <c r="N22" t="n">
        <v>66.83</v>
      </c>
      <c r="O22" t="n">
        <v>32550.72</v>
      </c>
      <c r="P22" t="n">
        <v>196.03</v>
      </c>
      <c r="Q22" t="n">
        <v>460.69</v>
      </c>
      <c r="R22" t="n">
        <v>63.22</v>
      </c>
      <c r="S22" t="n">
        <v>32.19</v>
      </c>
      <c r="T22" t="n">
        <v>11529.34</v>
      </c>
      <c r="U22" t="n">
        <v>0.51</v>
      </c>
      <c r="V22" t="n">
        <v>0.73</v>
      </c>
      <c r="W22" t="n">
        <v>1.48</v>
      </c>
      <c r="X22" t="n">
        <v>0.6899999999999999</v>
      </c>
      <c r="Y22" t="n">
        <v>1</v>
      </c>
      <c r="Z22" t="n">
        <v>10</v>
      </c>
      <c r="AA22" t="n">
        <v>206.2786519556044</v>
      </c>
      <c r="AB22" t="n">
        <v>282.23955197738</v>
      </c>
      <c r="AC22" t="n">
        <v>255.3030052624408</v>
      </c>
      <c r="AD22" t="n">
        <v>206278.6519556044</v>
      </c>
      <c r="AE22" t="n">
        <v>282239.5519773799</v>
      </c>
      <c r="AF22" t="n">
        <v>5.535733579437216e-06</v>
      </c>
      <c r="AG22" t="n">
        <v>4.701967592592593</v>
      </c>
      <c r="AH22" t="n">
        <v>255303.0052624408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6.1825</v>
      </c>
      <c r="E23" t="n">
        <v>16.17</v>
      </c>
      <c r="F23" t="n">
        <v>12.2</v>
      </c>
      <c r="G23" t="n">
        <v>30.49</v>
      </c>
      <c r="H23" t="n">
        <v>0.42</v>
      </c>
      <c r="I23" t="n">
        <v>24</v>
      </c>
      <c r="J23" t="n">
        <v>262.49</v>
      </c>
      <c r="K23" t="n">
        <v>59.19</v>
      </c>
      <c r="L23" t="n">
        <v>6.25</v>
      </c>
      <c r="M23" t="n">
        <v>22</v>
      </c>
      <c r="N23" t="n">
        <v>67.05</v>
      </c>
      <c r="O23" t="n">
        <v>32608.15</v>
      </c>
      <c r="P23" t="n">
        <v>195.7</v>
      </c>
      <c r="Q23" t="n">
        <v>460.7</v>
      </c>
      <c r="R23" t="n">
        <v>62</v>
      </c>
      <c r="S23" t="n">
        <v>32.19</v>
      </c>
      <c r="T23" t="n">
        <v>10923.83</v>
      </c>
      <c r="U23" t="n">
        <v>0.52</v>
      </c>
      <c r="V23" t="n">
        <v>0.73</v>
      </c>
      <c r="W23" t="n">
        <v>1.49</v>
      </c>
      <c r="X23" t="n">
        <v>0.66</v>
      </c>
      <c r="Y23" t="n">
        <v>1</v>
      </c>
      <c r="Z23" t="n">
        <v>10</v>
      </c>
      <c r="AA23" t="n">
        <v>205.5905952021421</v>
      </c>
      <c r="AB23" t="n">
        <v>281.2981223723715</v>
      </c>
      <c r="AC23" t="n">
        <v>254.4514243776294</v>
      </c>
      <c r="AD23" t="n">
        <v>205590.5952021421</v>
      </c>
      <c r="AE23" t="n">
        <v>281298.1223723715</v>
      </c>
      <c r="AF23" t="n">
        <v>5.562726185269498e-06</v>
      </c>
      <c r="AG23" t="n">
        <v>4.678819444444446</v>
      </c>
      <c r="AH23" t="n">
        <v>254451.4243776294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6.2187</v>
      </c>
      <c r="E24" t="n">
        <v>16.08</v>
      </c>
      <c r="F24" t="n">
        <v>12.15</v>
      </c>
      <c r="G24" t="n">
        <v>31.7</v>
      </c>
      <c r="H24" t="n">
        <v>0.44</v>
      </c>
      <c r="I24" t="n">
        <v>23</v>
      </c>
      <c r="J24" t="n">
        <v>262.96</v>
      </c>
      <c r="K24" t="n">
        <v>59.19</v>
      </c>
      <c r="L24" t="n">
        <v>6.5</v>
      </c>
      <c r="M24" t="n">
        <v>21</v>
      </c>
      <c r="N24" t="n">
        <v>67.26000000000001</v>
      </c>
      <c r="O24" t="n">
        <v>32665.66</v>
      </c>
      <c r="P24" t="n">
        <v>194.55</v>
      </c>
      <c r="Q24" t="n">
        <v>460.73</v>
      </c>
      <c r="R24" t="n">
        <v>60.72</v>
      </c>
      <c r="S24" t="n">
        <v>32.19</v>
      </c>
      <c r="T24" t="n">
        <v>10287.66</v>
      </c>
      <c r="U24" t="n">
        <v>0.53</v>
      </c>
      <c r="V24" t="n">
        <v>0.74</v>
      </c>
      <c r="W24" t="n">
        <v>1.48</v>
      </c>
      <c r="X24" t="n">
        <v>0.62</v>
      </c>
      <c r="Y24" t="n">
        <v>1</v>
      </c>
      <c r="Z24" t="n">
        <v>10</v>
      </c>
      <c r="AA24" t="n">
        <v>204.448460196193</v>
      </c>
      <c r="AB24" t="n">
        <v>279.7354028697926</v>
      </c>
      <c r="AC24" t="n">
        <v>253.0378486310854</v>
      </c>
      <c r="AD24" t="n">
        <v>204448.460196193</v>
      </c>
      <c r="AE24" t="n">
        <v>279735.4028697925</v>
      </c>
      <c r="AF24" t="n">
        <v>5.595297262973786e-06</v>
      </c>
      <c r="AG24" t="n">
        <v>4.652777777777778</v>
      </c>
      <c r="AH24" t="n">
        <v>253037.8486310854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6.2423</v>
      </c>
      <c r="E25" t="n">
        <v>16.02</v>
      </c>
      <c r="F25" t="n">
        <v>12.14</v>
      </c>
      <c r="G25" t="n">
        <v>33.11</v>
      </c>
      <c r="H25" t="n">
        <v>0.46</v>
      </c>
      <c r="I25" t="n">
        <v>22</v>
      </c>
      <c r="J25" t="n">
        <v>263.42</v>
      </c>
      <c r="K25" t="n">
        <v>59.19</v>
      </c>
      <c r="L25" t="n">
        <v>6.75</v>
      </c>
      <c r="M25" t="n">
        <v>20</v>
      </c>
      <c r="N25" t="n">
        <v>67.48</v>
      </c>
      <c r="O25" t="n">
        <v>32723.25</v>
      </c>
      <c r="P25" t="n">
        <v>193.91</v>
      </c>
      <c r="Q25" t="n">
        <v>460.72</v>
      </c>
      <c r="R25" t="n">
        <v>60.15</v>
      </c>
      <c r="S25" t="n">
        <v>32.19</v>
      </c>
      <c r="T25" t="n">
        <v>10007.86</v>
      </c>
      <c r="U25" t="n">
        <v>0.54</v>
      </c>
      <c r="V25" t="n">
        <v>0.74</v>
      </c>
      <c r="W25" t="n">
        <v>1.48</v>
      </c>
      <c r="X25" t="n">
        <v>0.6</v>
      </c>
      <c r="Y25" t="n">
        <v>1</v>
      </c>
      <c r="Z25" t="n">
        <v>10</v>
      </c>
      <c r="AA25" t="n">
        <v>203.7997068384962</v>
      </c>
      <c r="AB25" t="n">
        <v>278.8477499048141</v>
      </c>
      <c r="AC25" t="n">
        <v>252.2349120192555</v>
      </c>
      <c r="AD25" t="n">
        <v>203799.7068384962</v>
      </c>
      <c r="AE25" t="n">
        <v>278847.7499048141</v>
      </c>
      <c r="AF25" t="n">
        <v>5.616531446228515e-06</v>
      </c>
      <c r="AG25" t="n">
        <v>4.635416666666667</v>
      </c>
      <c r="AH25" t="n">
        <v>252234.9120192555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6.2764</v>
      </c>
      <c r="E26" t="n">
        <v>15.93</v>
      </c>
      <c r="F26" t="n">
        <v>12.1</v>
      </c>
      <c r="G26" t="n">
        <v>34.57</v>
      </c>
      <c r="H26" t="n">
        <v>0.47</v>
      </c>
      <c r="I26" t="n">
        <v>21</v>
      </c>
      <c r="J26" t="n">
        <v>263.89</v>
      </c>
      <c r="K26" t="n">
        <v>59.19</v>
      </c>
      <c r="L26" t="n">
        <v>7</v>
      </c>
      <c r="M26" t="n">
        <v>19</v>
      </c>
      <c r="N26" t="n">
        <v>67.7</v>
      </c>
      <c r="O26" t="n">
        <v>32780.92</v>
      </c>
      <c r="P26" t="n">
        <v>193.04</v>
      </c>
      <c r="Q26" t="n">
        <v>460.72</v>
      </c>
      <c r="R26" t="n">
        <v>58.87</v>
      </c>
      <c r="S26" t="n">
        <v>32.19</v>
      </c>
      <c r="T26" t="n">
        <v>9371.09</v>
      </c>
      <c r="U26" t="n">
        <v>0.55</v>
      </c>
      <c r="V26" t="n">
        <v>0.74</v>
      </c>
      <c r="W26" t="n">
        <v>1.48</v>
      </c>
      <c r="X26" t="n">
        <v>0.57</v>
      </c>
      <c r="Y26" t="n">
        <v>1</v>
      </c>
      <c r="Z26" t="n">
        <v>10</v>
      </c>
      <c r="AA26" t="n">
        <v>190.2550461635012</v>
      </c>
      <c r="AB26" t="n">
        <v>260.3153476210389</v>
      </c>
      <c r="AC26" t="n">
        <v>235.471216199048</v>
      </c>
      <c r="AD26" t="n">
        <v>190255.0461635012</v>
      </c>
      <c r="AE26" t="n">
        <v>260315.347621039</v>
      </c>
      <c r="AF26" t="n">
        <v>5.647213041524542e-06</v>
      </c>
      <c r="AG26" t="n">
        <v>4.609375</v>
      </c>
      <c r="AH26" t="n">
        <v>235471.216199048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6.2747</v>
      </c>
      <c r="E27" t="n">
        <v>15.94</v>
      </c>
      <c r="F27" t="n">
        <v>12.11</v>
      </c>
      <c r="G27" t="n">
        <v>34.59</v>
      </c>
      <c r="H27" t="n">
        <v>0.49</v>
      </c>
      <c r="I27" t="n">
        <v>21</v>
      </c>
      <c r="J27" t="n">
        <v>264.36</v>
      </c>
      <c r="K27" t="n">
        <v>59.19</v>
      </c>
      <c r="L27" t="n">
        <v>7.25</v>
      </c>
      <c r="M27" t="n">
        <v>19</v>
      </c>
      <c r="N27" t="n">
        <v>67.92</v>
      </c>
      <c r="O27" t="n">
        <v>32838.68</v>
      </c>
      <c r="P27" t="n">
        <v>192.97</v>
      </c>
      <c r="Q27" t="n">
        <v>460.72</v>
      </c>
      <c r="R27" t="n">
        <v>58.95</v>
      </c>
      <c r="S27" t="n">
        <v>32.19</v>
      </c>
      <c r="T27" t="n">
        <v>9410.51</v>
      </c>
      <c r="U27" t="n">
        <v>0.55</v>
      </c>
      <c r="V27" t="n">
        <v>0.74</v>
      </c>
      <c r="W27" t="n">
        <v>1.48</v>
      </c>
      <c r="X27" t="n">
        <v>0.57</v>
      </c>
      <c r="Y27" t="n">
        <v>1</v>
      </c>
      <c r="Z27" t="n">
        <v>10</v>
      </c>
      <c r="AA27" t="n">
        <v>190.275221907799</v>
      </c>
      <c r="AB27" t="n">
        <v>260.3429529644783</v>
      </c>
      <c r="AC27" t="n">
        <v>235.4961869272539</v>
      </c>
      <c r="AD27" t="n">
        <v>190275.221907799</v>
      </c>
      <c r="AE27" t="n">
        <v>260342.9529644783</v>
      </c>
      <c r="AF27" t="n">
        <v>5.645683460527379e-06</v>
      </c>
      <c r="AG27" t="n">
        <v>4.612268518518518</v>
      </c>
      <c r="AH27" t="n">
        <v>235496.1869272538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6.3032</v>
      </c>
      <c r="E28" t="n">
        <v>15.86</v>
      </c>
      <c r="F28" t="n">
        <v>12.08</v>
      </c>
      <c r="G28" t="n">
        <v>36.25</v>
      </c>
      <c r="H28" t="n">
        <v>0.5</v>
      </c>
      <c r="I28" t="n">
        <v>20</v>
      </c>
      <c r="J28" t="n">
        <v>264.83</v>
      </c>
      <c r="K28" t="n">
        <v>59.19</v>
      </c>
      <c r="L28" t="n">
        <v>7.5</v>
      </c>
      <c r="M28" t="n">
        <v>18</v>
      </c>
      <c r="N28" t="n">
        <v>68.14</v>
      </c>
      <c r="O28" t="n">
        <v>32896.51</v>
      </c>
      <c r="P28" t="n">
        <v>192.45</v>
      </c>
      <c r="Q28" t="n">
        <v>460.7</v>
      </c>
      <c r="R28" t="n">
        <v>58.32</v>
      </c>
      <c r="S28" t="n">
        <v>32.19</v>
      </c>
      <c r="T28" t="n">
        <v>9102.1</v>
      </c>
      <c r="U28" t="n">
        <v>0.55</v>
      </c>
      <c r="V28" t="n">
        <v>0.74</v>
      </c>
      <c r="W28" t="n">
        <v>1.48</v>
      </c>
      <c r="X28" t="n">
        <v>0.55</v>
      </c>
      <c r="Y28" t="n">
        <v>1</v>
      </c>
      <c r="Z28" t="n">
        <v>10</v>
      </c>
      <c r="AA28" t="n">
        <v>189.5672665491111</v>
      </c>
      <c r="AB28" t="n">
        <v>259.3742972099357</v>
      </c>
      <c r="AC28" t="n">
        <v>234.6199783184077</v>
      </c>
      <c r="AD28" t="n">
        <v>189567.2665491111</v>
      </c>
      <c r="AE28" t="n">
        <v>259374.2972099357</v>
      </c>
      <c r="AF28" t="n">
        <v>5.671326436068048e-06</v>
      </c>
      <c r="AG28" t="n">
        <v>4.58912037037037</v>
      </c>
      <c r="AH28" t="n">
        <v>234619.9783184077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6.335</v>
      </c>
      <c r="E29" t="n">
        <v>15.79</v>
      </c>
      <c r="F29" t="n">
        <v>12.05</v>
      </c>
      <c r="G29" t="n">
        <v>38.06</v>
      </c>
      <c r="H29" t="n">
        <v>0.52</v>
      </c>
      <c r="I29" t="n">
        <v>19</v>
      </c>
      <c r="J29" t="n">
        <v>265.3</v>
      </c>
      <c r="K29" t="n">
        <v>59.19</v>
      </c>
      <c r="L29" t="n">
        <v>7.75</v>
      </c>
      <c r="M29" t="n">
        <v>17</v>
      </c>
      <c r="N29" t="n">
        <v>68.36</v>
      </c>
      <c r="O29" t="n">
        <v>32954.43</v>
      </c>
      <c r="P29" t="n">
        <v>191.73</v>
      </c>
      <c r="Q29" t="n">
        <v>460.69</v>
      </c>
      <c r="R29" t="n">
        <v>57.28</v>
      </c>
      <c r="S29" t="n">
        <v>32.19</v>
      </c>
      <c r="T29" t="n">
        <v>8588.68</v>
      </c>
      <c r="U29" t="n">
        <v>0.5600000000000001</v>
      </c>
      <c r="V29" t="n">
        <v>0.74</v>
      </c>
      <c r="W29" t="n">
        <v>1.48</v>
      </c>
      <c r="X29" t="n">
        <v>0.52</v>
      </c>
      <c r="Y29" t="n">
        <v>1</v>
      </c>
      <c r="Z29" t="n">
        <v>10</v>
      </c>
      <c r="AA29" t="n">
        <v>188.7384835856633</v>
      </c>
      <c r="AB29" t="n">
        <v>258.2403197960232</v>
      </c>
      <c r="AC29" t="n">
        <v>233.5942261173313</v>
      </c>
      <c r="AD29" t="n">
        <v>188738.4835856633</v>
      </c>
      <c r="AE29" t="n">
        <v>258240.3197960233</v>
      </c>
      <c r="AF29" t="n">
        <v>5.699938598250267e-06</v>
      </c>
      <c r="AG29" t="n">
        <v>4.56886574074074</v>
      </c>
      <c r="AH29" t="n">
        <v>233594.2261173313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6.3376</v>
      </c>
      <c r="E30" t="n">
        <v>15.78</v>
      </c>
      <c r="F30" t="n">
        <v>12.04</v>
      </c>
      <c r="G30" t="n">
        <v>38.04</v>
      </c>
      <c r="H30" t="n">
        <v>0.54</v>
      </c>
      <c r="I30" t="n">
        <v>19</v>
      </c>
      <c r="J30" t="n">
        <v>265.77</v>
      </c>
      <c r="K30" t="n">
        <v>59.19</v>
      </c>
      <c r="L30" t="n">
        <v>8</v>
      </c>
      <c r="M30" t="n">
        <v>17</v>
      </c>
      <c r="N30" t="n">
        <v>68.58</v>
      </c>
      <c r="O30" t="n">
        <v>33012.44</v>
      </c>
      <c r="P30" t="n">
        <v>191.29</v>
      </c>
      <c r="Q30" t="n">
        <v>460.69</v>
      </c>
      <c r="R30" t="n">
        <v>57.14</v>
      </c>
      <c r="S30" t="n">
        <v>32.19</v>
      </c>
      <c r="T30" t="n">
        <v>8515.120000000001</v>
      </c>
      <c r="U30" t="n">
        <v>0.5600000000000001</v>
      </c>
      <c r="V30" t="n">
        <v>0.74</v>
      </c>
      <c r="W30" t="n">
        <v>1.48</v>
      </c>
      <c r="X30" t="n">
        <v>0.51</v>
      </c>
      <c r="Y30" t="n">
        <v>1</v>
      </c>
      <c r="Z30" t="n">
        <v>10</v>
      </c>
      <c r="AA30" t="n">
        <v>188.5104387709652</v>
      </c>
      <c r="AB30" t="n">
        <v>257.9282988199263</v>
      </c>
      <c r="AC30" t="n">
        <v>233.3119839852688</v>
      </c>
      <c r="AD30" t="n">
        <v>188510.4387709652</v>
      </c>
      <c r="AE30" t="n">
        <v>257928.2988199263</v>
      </c>
      <c r="AF30" t="n">
        <v>5.702277957422398e-06</v>
      </c>
      <c r="AG30" t="n">
        <v>4.565972222222222</v>
      </c>
      <c r="AH30" t="n">
        <v>233311.9839852688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6.3669</v>
      </c>
      <c r="E31" t="n">
        <v>15.71</v>
      </c>
      <c r="F31" t="n">
        <v>12.02</v>
      </c>
      <c r="G31" t="n">
        <v>40.07</v>
      </c>
      <c r="H31" t="n">
        <v>0.55</v>
      </c>
      <c r="I31" t="n">
        <v>18</v>
      </c>
      <c r="J31" t="n">
        <v>266.24</v>
      </c>
      <c r="K31" t="n">
        <v>59.19</v>
      </c>
      <c r="L31" t="n">
        <v>8.25</v>
      </c>
      <c r="M31" t="n">
        <v>16</v>
      </c>
      <c r="N31" t="n">
        <v>68.8</v>
      </c>
      <c r="O31" t="n">
        <v>33070.52</v>
      </c>
      <c r="P31" t="n">
        <v>190.82</v>
      </c>
      <c r="Q31" t="n">
        <v>460.75</v>
      </c>
      <c r="R31" t="n">
        <v>56.46</v>
      </c>
      <c r="S31" t="n">
        <v>32.19</v>
      </c>
      <c r="T31" t="n">
        <v>8181.79</v>
      </c>
      <c r="U31" t="n">
        <v>0.57</v>
      </c>
      <c r="V31" t="n">
        <v>0.74</v>
      </c>
      <c r="W31" t="n">
        <v>1.47</v>
      </c>
      <c r="X31" t="n">
        <v>0.49</v>
      </c>
      <c r="Y31" t="n">
        <v>1</v>
      </c>
      <c r="Z31" t="n">
        <v>10</v>
      </c>
      <c r="AA31" t="n">
        <v>187.8442846102247</v>
      </c>
      <c r="AB31" t="n">
        <v>257.0168373085542</v>
      </c>
      <c r="AC31" t="n">
        <v>232.4875110812974</v>
      </c>
      <c r="AD31" t="n">
        <v>187844.2846102247</v>
      </c>
      <c r="AE31" t="n">
        <v>257016.8373085542</v>
      </c>
      <c r="AF31" t="n">
        <v>5.72864073578526e-06</v>
      </c>
      <c r="AG31" t="n">
        <v>4.545717592592593</v>
      </c>
      <c r="AH31" t="n">
        <v>232487.5110812974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6.4013</v>
      </c>
      <c r="E32" t="n">
        <v>15.62</v>
      </c>
      <c r="F32" t="n">
        <v>11.99</v>
      </c>
      <c r="G32" t="n">
        <v>42.3</v>
      </c>
      <c r="H32" t="n">
        <v>0.57</v>
      </c>
      <c r="I32" t="n">
        <v>17</v>
      </c>
      <c r="J32" t="n">
        <v>266.71</v>
      </c>
      <c r="K32" t="n">
        <v>59.19</v>
      </c>
      <c r="L32" t="n">
        <v>8.5</v>
      </c>
      <c r="M32" t="n">
        <v>15</v>
      </c>
      <c r="N32" t="n">
        <v>69.02</v>
      </c>
      <c r="O32" t="n">
        <v>33128.7</v>
      </c>
      <c r="P32" t="n">
        <v>189.36</v>
      </c>
      <c r="Q32" t="n">
        <v>460.71</v>
      </c>
      <c r="R32" t="n">
        <v>55.24</v>
      </c>
      <c r="S32" t="n">
        <v>32.19</v>
      </c>
      <c r="T32" t="n">
        <v>7579.9</v>
      </c>
      <c r="U32" t="n">
        <v>0.58</v>
      </c>
      <c r="V32" t="n">
        <v>0.75</v>
      </c>
      <c r="W32" t="n">
        <v>1.47</v>
      </c>
      <c r="X32" t="n">
        <v>0.45</v>
      </c>
      <c r="Y32" t="n">
        <v>1</v>
      </c>
      <c r="Z32" t="n">
        <v>10</v>
      </c>
      <c r="AA32" t="n">
        <v>186.7138174564365</v>
      </c>
      <c r="AB32" t="n">
        <v>255.4700822760509</v>
      </c>
      <c r="AC32" t="n">
        <v>231.0883761782115</v>
      </c>
      <c r="AD32" t="n">
        <v>186713.8174564365</v>
      </c>
      <c r="AE32" t="n">
        <v>255470.0822760509</v>
      </c>
      <c r="AF32" t="n">
        <v>5.759592257139611e-06</v>
      </c>
      <c r="AG32" t="n">
        <v>4.519675925925926</v>
      </c>
      <c r="AH32" t="n">
        <v>231088.3761782115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6.4059</v>
      </c>
      <c r="E33" t="n">
        <v>15.61</v>
      </c>
      <c r="F33" t="n">
        <v>11.97</v>
      </c>
      <c r="G33" t="n">
        <v>42.26</v>
      </c>
      <c r="H33" t="n">
        <v>0.58</v>
      </c>
      <c r="I33" t="n">
        <v>17</v>
      </c>
      <c r="J33" t="n">
        <v>267.18</v>
      </c>
      <c r="K33" t="n">
        <v>59.19</v>
      </c>
      <c r="L33" t="n">
        <v>8.75</v>
      </c>
      <c r="M33" t="n">
        <v>15</v>
      </c>
      <c r="N33" t="n">
        <v>69.23999999999999</v>
      </c>
      <c r="O33" t="n">
        <v>33186.95</v>
      </c>
      <c r="P33" t="n">
        <v>189.44</v>
      </c>
      <c r="Q33" t="n">
        <v>460.72</v>
      </c>
      <c r="R33" t="n">
        <v>54.9</v>
      </c>
      <c r="S33" t="n">
        <v>32.19</v>
      </c>
      <c r="T33" t="n">
        <v>7407.78</v>
      </c>
      <c r="U33" t="n">
        <v>0.59</v>
      </c>
      <c r="V33" t="n">
        <v>0.75</v>
      </c>
      <c r="W33" t="n">
        <v>1.47</v>
      </c>
      <c r="X33" t="n">
        <v>0.44</v>
      </c>
      <c r="Y33" t="n">
        <v>1</v>
      </c>
      <c r="Z33" t="n">
        <v>10</v>
      </c>
      <c r="AA33" t="n">
        <v>186.635637533658</v>
      </c>
      <c r="AB33" t="n">
        <v>255.3631130566507</v>
      </c>
      <c r="AC33" t="n">
        <v>230.9916159509786</v>
      </c>
      <c r="AD33" t="n">
        <v>186635.637533658</v>
      </c>
      <c r="AE33" t="n">
        <v>255363.1130566507</v>
      </c>
      <c r="AF33" t="n">
        <v>5.763731123367228e-06</v>
      </c>
      <c r="AG33" t="n">
        <v>4.516782407407407</v>
      </c>
      <c r="AH33" t="n">
        <v>230991.6159509786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6.3935</v>
      </c>
      <c r="E34" t="n">
        <v>15.64</v>
      </c>
      <c r="F34" t="n">
        <v>12</v>
      </c>
      <c r="G34" t="n">
        <v>42.37</v>
      </c>
      <c r="H34" t="n">
        <v>0.6</v>
      </c>
      <c r="I34" t="n">
        <v>17</v>
      </c>
      <c r="J34" t="n">
        <v>267.66</v>
      </c>
      <c r="K34" t="n">
        <v>59.19</v>
      </c>
      <c r="L34" t="n">
        <v>9</v>
      </c>
      <c r="M34" t="n">
        <v>15</v>
      </c>
      <c r="N34" t="n">
        <v>69.45999999999999</v>
      </c>
      <c r="O34" t="n">
        <v>33245.29</v>
      </c>
      <c r="P34" t="n">
        <v>189.46</v>
      </c>
      <c r="Q34" t="n">
        <v>460.7</v>
      </c>
      <c r="R34" t="n">
        <v>56.05</v>
      </c>
      <c r="S34" t="n">
        <v>32.19</v>
      </c>
      <c r="T34" t="n">
        <v>7981.62</v>
      </c>
      <c r="U34" t="n">
        <v>0.57</v>
      </c>
      <c r="V34" t="n">
        <v>0.74</v>
      </c>
      <c r="W34" t="n">
        <v>1.47</v>
      </c>
      <c r="X34" t="n">
        <v>0.47</v>
      </c>
      <c r="Y34" t="n">
        <v>1</v>
      </c>
      <c r="Z34" t="n">
        <v>10</v>
      </c>
      <c r="AA34" t="n">
        <v>186.888056093397</v>
      </c>
      <c r="AB34" t="n">
        <v>255.7084832660064</v>
      </c>
      <c r="AC34" t="n">
        <v>231.3040245122836</v>
      </c>
      <c r="AD34" t="n">
        <v>186888.056093397</v>
      </c>
      <c r="AE34" t="n">
        <v>255708.4832660064</v>
      </c>
      <c r="AF34" t="n">
        <v>5.752574179623217e-06</v>
      </c>
      <c r="AG34" t="n">
        <v>4.525462962962963</v>
      </c>
      <c r="AH34" t="n">
        <v>231304.0245122836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6.4287</v>
      </c>
      <c r="E35" t="n">
        <v>15.56</v>
      </c>
      <c r="F35" t="n">
        <v>11.97</v>
      </c>
      <c r="G35" t="n">
        <v>44.88</v>
      </c>
      <c r="H35" t="n">
        <v>0.61</v>
      </c>
      <c r="I35" t="n">
        <v>16</v>
      </c>
      <c r="J35" t="n">
        <v>268.13</v>
      </c>
      <c r="K35" t="n">
        <v>59.19</v>
      </c>
      <c r="L35" t="n">
        <v>9.25</v>
      </c>
      <c r="M35" t="n">
        <v>14</v>
      </c>
      <c r="N35" t="n">
        <v>69.69</v>
      </c>
      <c r="O35" t="n">
        <v>33303.72</v>
      </c>
      <c r="P35" t="n">
        <v>188.63</v>
      </c>
      <c r="Q35" t="n">
        <v>460.71</v>
      </c>
      <c r="R35" t="n">
        <v>54.57</v>
      </c>
      <c r="S35" t="n">
        <v>32.19</v>
      </c>
      <c r="T35" t="n">
        <v>7249.65</v>
      </c>
      <c r="U35" t="n">
        <v>0.59</v>
      </c>
      <c r="V35" t="n">
        <v>0.75</v>
      </c>
      <c r="W35" t="n">
        <v>1.48</v>
      </c>
      <c r="X35" t="n">
        <v>0.43</v>
      </c>
      <c r="Y35" t="n">
        <v>1</v>
      </c>
      <c r="Z35" t="n">
        <v>10</v>
      </c>
      <c r="AA35" t="n">
        <v>185.9926469906329</v>
      </c>
      <c r="AB35" t="n">
        <v>254.4833450289434</v>
      </c>
      <c r="AC35" t="n">
        <v>230.1958117490732</v>
      </c>
      <c r="AD35" t="n">
        <v>185992.6469906329</v>
      </c>
      <c r="AE35" t="n">
        <v>254483.3450289434</v>
      </c>
      <c r="AF35" t="n">
        <v>5.784245503799762e-06</v>
      </c>
      <c r="AG35" t="n">
        <v>4.502314814814815</v>
      </c>
      <c r="AH35" t="n">
        <v>230195.8117490732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6.4299</v>
      </c>
      <c r="E36" t="n">
        <v>15.55</v>
      </c>
      <c r="F36" t="n">
        <v>11.96</v>
      </c>
      <c r="G36" t="n">
        <v>44.87</v>
      </c>
      <c r="H36" t="n">
        <v>0.63</v>
      </c>
      <c r="I36" t="n">
        <v>16</v>
      </c>
      <c r="J36" t="n">
        <v>268.61</v>
      </c>
      <c r="K36" t="n">
        <v>59.19</v>
      </c>
      <c r="L36" t="n">
        <v>9.5</v>
      </c>
      <c r="M36" t="n">
        <v>14</v>
      </c>
      <c r="N36" t="n">
        <v>69.91</v>
      </c>
      <c r="O36" t="n">
        <v>33362.23</v>
      </c>
      <c r="P36" t="n">
        <v>188.55</v>
      </c>
      <c r="Q36" t="n">
        <v>460.73</v>
      </c>
      <c r="R36" t="n">
        <v>54.4</v>
      </c>
      <c r="S36" t="n">
        <v>32.19</v>
      </c>
      <c r="T36" t="n">
        <v>7160.7</v>
      </c>
      <c r="U36" t="n">
        <v>0.59</v>
      </c>
      <c r="V36" t="n">
        <v>0.75</v>
      </c>
      <c r="W36" t="n">
        <v>1.48</v>
      </c>
      <c r="X36" t="n">
        <v>0.43</v>
      </c>
      <c r="Y36" t="n">
        <v>1</v>
      </c>
      <c r="Z36" t="n">
        <v>10</v>
      </c>
      <c r="AA36" t="n">
        <v>185.7544358143103</v>
      </c>
      <c r="AB36" t="n">
        <v>254.1574139883637</v>
      </c>
      <c r="AC36" t="n">
        <v>229.9009871095591</v>
      </c>
      <c r="AD36" t="n">
        <v>185754.4358143103</v>
      </c>
      <c r="AE36" t="n">
        <v>254157.4139883637</v>
      </c>
      <c r="AF36" t="n">
        <v>5.785325208033053e-06</v>
      </c>
      <c r="AG36" t="n">
        <v>4.499421296296297</v>
      </c>
      <c r="AH36" t="n">
        <v>229900.9871095592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6.4576</v>
      </c>
      <c r="E37" t="n">
        <v>15.49</v>
      </c>
      <c r="F37" t="n">
        <v>11.95</v>
      </c>
      <c r="G37" t="n">
        <v>47.79</v>
      </c>
      <c r="H37" t="n">
        <v>0.64</v>
      </c>
      <c r="I37" t="n">
        <v>15</v>
      </c>
      <c r="J37" t="n">
        <v>269.08</v>
      </c>
      <c r="K37" t="n">
        <v>59.19</v>
      </c>
      <c r="L37" t="n">
        <v>9.75</v>
      </c>
      <c r="M37" t="n">
        <v>13</v>
      </c>
      <c r="N37" t="n">
        <v>70.14</v>
      </c>
      <c r="O37" t="n">
        <v>33420.83</v>
      </c>
      <c r="P37" t="n">
        <v>187.91</v>
      </c>
      <c r="Q37" t="n">
        <v>460.7</v>
      </c>
      <c r="R37" t="n">
        <v>53.98</v>
      </c>
      <c r="S37" t="n">
        <v>32.19</v>
      </c>
      <c r="T37" t="n">
        <v>6955.96</v>
      </c>
      <c r="U37" t="n">
        <v>0.6</v>
      </c>
      <c r="V37" t="n">
        <v>0.75</v>
      </c>
      <c r="W37" t="n">
        <v>1.47</v>
      </c>
      <c r="X37" t="n">
        <v>0.41</v>
      </c>
      <c r="Y37" t="n">
        <v>1</v>
      </c>
      <c r="Z37" t="n">
        <v>10</v>
      </c>
      <c r="AA37" t="n">
        <v>185.0889130702174</v>
      </c>
      <c r="AB37" t="n">
        <v>253.246816409105</v>
      </c>
      <c r="AC37" t="n">
        <v>229.0772956852329</v>
      </c>
      <c r="AD37" t="n">
        <v>185088.9130702174</v>
      </c>
      <c r="AE37" t="n">
        <v>253246.816409105</v>
      </c>
      <c r="AF37" t="n">
        <v>5.810248380751528e-06</v>
      </c>
      <c r="AG37" t="n">
        <v>4.482060185185185</v>
      </c>
      <c r="AH37" t="n">
        <v>229077.2956852329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6.4657</v>
      </c>
      <c r="E38" t="n">
        <v>15.47</v>
      </c>
      <c r="F38" t="n">
        <v>11.93</v>
      </c>
      <c r="G38" t="n">
        <v>47.71</v>
      </c>
      <c r="H38" t="n">
        <v>0.66</v>
      </c>
      <c r="I38" t="n">
        <v>15</v>
      </c>
      <c r="J38" t="n">
        <v>269.56</v>
      </c>
      <c r="K38" t="n">
        <v>59.19</v>
      </c>
      <c r="L38" t="n">
        <v>10</v>
      </c>
      <c r="M38" t="n">
        <v>13</v>
      </c>
      <c r="N38" t="n">
        <v>70.36</v>
      </c>
      <c r="O38" t="n">
        <v>33479.51</v>
      </c>
      <c r="P38" t="n">
        <v>187.83</v>
      </c>
      <c r="Q38" t="n">
        <v>460.71</v>
      </c>
      <c r="R38" t="n">
        <v>53.34</v>
      </c>
      <c r="S38" t="n">
        <v>32.19</v>
      </c>
      <c r="T38" t="n">
        <v>6635.36</v>
      </c>
      <c r="U38" t="n">
        <v>0.6</v>
      </c>
      <c r="V38" t="n">
        <v>0.75</v>
      </c>
      <c r="W38" t="n">
        <v>1.47</v>
      </c>
      <c r="X38" t="n">
        <v>0.39</v>
      </c>
      <c r="Y38" t="n">
        <v>1</v>
      </c>
      <c r="Z38" t="n">
        <v>10</v>
      </c>
      <c r="AA38" t="n">
        <v>184.9017572781341</v>
      </c>
      <c r="AB38" t="n">
        <v>252.9907415976459</v>
      </c>
      <c r="AC38" t="n">
        <v>228.8456602943761</v>
      </c>
      <c r="AD38" t="n">
        <v>184901.7572781341</v>
      </c>
      <c r="AE38" t="n">
        <v>252990.7415976459</v>
      </c>
      <c r="AF38" t="n">
        <v>5.817536384326244e-06</v>
      </c>
      <c r="AG38" t="n">
        <v>4.476273148148148</v>
      </c>
      <c r="AH38" t="n">
        <v>228845.6602943761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6.4622</v>
      </c>
      <c r="E39" t="n">
        <v>15.47</v>
      </c>
      <c r="F39" t="n">
        <v>11.94</v>
      </c>
      <c r="G39" t="n">
        <v>47.75</v>
      </c>
      <c r="H39" t="n">
        <v>0.68</v>
      </c>
      <c r="I39" t="n">
        <v>15</v>
      </c>
      <c r="J39" t="n">
        <v>270.03</v>
      </c>
      <c r="K39" t="n">
        <v>59.19</v>
      </c>
      <c r="L39" t="n">
        <v>10.25</v>
      </c>
      <c r="M39" t="n">
        <v>13</v>
      </c>
      <c r="N39" t="n">
        <v>70.59</v>
      </c>
      <c r="O39" t="n">
        <v>33538.28</v>
      </c>
      <c r="P39" t="n">
        <v>187.31</v>
      </c>
      <c r="Q39" t="n">
        <v>460.69</v>
      </c>
      <c r="R39" t="n">
        <v>53.53</v>
      </c>
      <c r="S39" t="n">
        <v>32.19</v>
      </c>
      <c r="T39" t="n">
        <v>6734.37</v>
      </c>
      <c r="U39" t="n">
        <v>0.6</v>
      </c>
      <c r="V39" t="n">
        <v>0.75</v>
      </c>
      <c r="W39" t="n">
        <v>1.47</v>
      </c>
      <c r="X39" t="n">
        <v>0.4</v>
      </c>
      <c r="Y39" t="n">
        <v>1</v>
      </c>
      <c r="Z39" t="n">
        <v>10</v>
      </c>
      <c r="AA39" t="n">
        <v>184.7776897236032</v>
      </c>
      <c r="AB39" t="n">
        <v>252.8209868960625</v>
      </c>
      <c r="AC39" t="n">
        <v>228.6921067432596</v>
      </c>
      <c r="AD39" t="n">
        <v>184777.6897236032</v>
      </c>
      <c r="AE39" t="n">
        <v>252820.9868960625</v>
      </c>
      <c r="AF39" t="n">
        <v>5.814387246979143e-06</v>
      </c>
      <c r="AG39" t="n">
        <v>4.476273148148148</v>
      </c>
      <c r="AH39" t="n">
        <v>228692.1067432596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6.4993</v>
      </c>
      <c r="E40" t="n">
        <v>15.39</v>
      </c>
      <c r="F40" t="n">
        <v>11.9</v>
      </c>
      <c r="G40" t="n">
        <v>50.99</v>
      </c>
      <c r="H40" t="n">
        <v>0.6899999999999999</v>
      </c>
      <c r="I40" t="n">
        <v>14</v>
      </c>
      <c r="J40" t="n">
        <v>270.51</v>
      </c>
      <c r="K40" t="n">
        <v>59.19</v>
      </c>
      <c r="L40" t="n">
        <v>10.5</v>
      </c>
      <c r="M40" t="n">
        <v>12</v>
      </c>
      <c r="N40" t="n">
        <v>70.81999999999999</v>
      </c>
      <c r="O40" t="n">
        <v>33597.14</v>
      </c>
      <c r="P40" t="n">
        <v>186.85</v>
      </c>
      <c r="Q40" t="n">
        <v>460.7</v>
      </c>
      <c r="R40" t="n">
        <v>52.32</v>
      </c>
      <c r="S40" t="n">
        <v>32.19</v>
      </c>
      <c r="T40" t="n">
        <v>6131.46</v>
      </c>
      <c r="U40" t="n">
        <v>0.62</v>
      </c>
      <c r="V40" t="n">
        <v>0.75</v>
      </c>
      <c r="W40" t="n">
        <v>1.47</v>
      </c>
      <c r="X40" t="n">
        <v>0.36</v>
      </c>
      <c r="Y40" t="n">
        <v>1</v>
      </c>
      <c r="Z40" t="n">
        <v>10</v>
      </c>
      <c r="AA40" t="n">
        <v>183.9931815145536</v>
      </c>
      <c r="AB40" t="n">
        <v>251.7475881543819</v>
      </c>
      <c r="AC40" t="n">
        <v>227.7211516709601</v>
      </c>
      <c r="AD40" t="n">
        <v>183993.1815145536</v>
      </c>
      <c r="AE40" t="n">
        <v>251747.5881543819</v>
      </c>
      <c r="AF40" t="n">
        <v>5.847768102858399e-06</v>
      </c>
      <c r="AG40" t="n">
        <v>4.453125</v>
      </c>
      <c r="AH40" t="n">
        <v>227721.1516709601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6.4977</v>
      </c>
      <c r="E41" t="n">
        <v>15.39</v>
      </c>
      <c r="F41" t="n">
        <v>11.9</v>
      </c>
      <c r="G41" t="n">
        <v>51</v>
      </c>
      <c r="H41" t="n">
        <v>0.71</v>
      </c>
      <c r="I41" t="n">
        <v>14</v>
      </c>
      <c r="J41" t="n">
        <v>270.99</v>
      </c>
      <c r="K41" t="n">
        <v>59.19</v>
      </c>
      <c r="L41" t="n">
        <v>10.75</v>
      </c>
      <c r="M41" t="n">
        <v>12</v>
      </c>
      <c r="N41" t="n">
        <v>71.04000000000001</v>
      </c>
      <c r="O41" t="n">
        <v>33656.08</v>
      </c>
      <c r="P41" t="n">
        <v>186.47</v>
      </c>
      <c r="Q41" t="n">
        <v>460.73</v>
      </c>
      <c r="R41" t="n">
        <v>52.35</v>
      </c>
      <c r="S41" t="n">
        <v>32.19</v>
      </c>
      <c r="T41" t="n">
        <v>6147.2</v>
      </c>
      <c r="U41" t="n">
        <v>0.61</v>
      </c>
      <c r="V41" t="n">
        <v>0.75</v>
      </c>
      <c r="W41" t="n">
        <v>1.47</v>
      </c>
      <c r="X41" t="n">
        <v>0.37</v>
      </c>
      <c r="Y41" t="n">
        <v>1</v>
      </c>
      <c r="Z41" t="n">
        <v>10</v>
      </c>
      <c r="AA41" t="n">
        <v>183.8746094577778</v>
      </c>
      <c r="AB41" t="n">
        <v>251.5853526352713</v>
      </c>
      <c r="AC41" t="n">
        <v>227.5743996820943</v>
      </c>
      <c r="AD41" t="n">
        <v>183874.6094577778</v>
      </c>
      <c r="AE41" t="n">
        <v>251585.3526352713</v>
      </c>
      <c r="AF41" t="n">
        <v>5.846328497214011e-06</v>
      </c>
      <c r="AG41" t="n">
        <v>4.453125</v>
      </c>
      <c r="AH41" t="n">
        <v>227574.3996820943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6.4928</v>
      </c>
      <c r="E42" t="n">
        <v>15.4</v>
      </c>
      <c r="F42" t="n">
        <v>11.91</v>
      </c>
      <c r="G42" t="n">
        <v>51.05</v>
      </c>
      <c r="H42" t="n">
        <v>0.72</v>
      </c>
      <c r="I42" t="n">
        <v>14</v>
      </c>
      <c r="J42" t="n">
        <v>271.47</v>
      </c>
      <c r="K42" t="n">
        <v>59.19</v>
      </c>
      <c r="L42" t="n">
        <v>11</v>
      </c>
      <c r="M42" t="n">
        <v>12</v>
      </c>
      <c r="N42" t="n">
        <v>71.27</v>
      </c>
      <c r="O42" t="n">
        <v>33715.11</v>
      </c>
      <c r="P42" t="n">
        <v>186.08</v>
      </c>
      <c r="Q42" t="n">
        <v>460.69</v>
      </c>
      <c r="R42" t="n">
        <v>52.75</v>
      </c>
      <c r="S42" t="n">
        <v>32.19</v>
      </c>
      <c r="T42" t="n">
        <v>6347.44</v>
      </c>
      <c r="U42" t="n">
        <v>0.61</v>
      </c>
      <c r="V42" t="n">
        <v>0.75</v>
      </c>
      <c r="W42" t="n">
        <v>1.47</v>
      </c>
      <c r="X42" t="n">
        <v>0.38</v>
      </c>
      <c r="Y42" t="n">
        <v>1</v>
      </c>
      <c r="Z42" t="n">
        <v>10</v>
      </c>
      <c r="AA42" t="n">
        <v>183.819005481181</v>
      </c>
      <c r="AB42" t="n">
        <v>251.5092728214174</v>
      </c>
      <c r="AC42" t="n">
        <v>227.5055808188959</v>
      </c>
      <c r="AD42" t="n">
        <v>183819.005481181</v>
      </c>
      <c r="AE42" t="n">
        <v>251509.2728214174</v>
      </c>
      <c r="AF42" t="n">
        <v>5.841919704928071e-06</v>
      </c>
      <c r="AG42" t="n">
        <v>4.456018518518518</v>
      </c>
      <c r="AH42" t="n">
        <v>227505.5808188959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6.5187</v>
      </c>
      <c r="E43" t="n">
        <v>15.34</v>
      </c>
      <c r="F43" t="n">
        <v>11.9</v>
      </c>
      <c r="G43" t="n">
        <v>54.92</v>
      </c>
      <c r="H43" t="n">
        <v>0.74</v>
      </c>
      <c r="I43" t="n">
        <v>13</v>
      </c>
      <c r="J43" t="n">
        <v>271.95</v>
      </c>
      <c r="K43" t="n">
        <v>59.19</v>
      </c>
      <c r="L43" t="n">
        <v>11.25</v>
      </c>
      <c r="M43" t="n">
        <v>11</v>
      </c>
      <c r="N43" t="n">
        <v>71.5</v>
      </c>
      <c r="O43" t="n">
        <v>33774.23</v>
      </c>
      <c r="P43" t="n">
        <v>186.12</v>
      </c>
      <c r="Q43" t="n">
        <v>460.69</v>
      </c>
      <c r="R43" t="n">
        <v>52.41</v>
      </c>
      <c r="S43" t="n">
        <v>32.19</v>
      </c>
      <c r="T43" t="n">
        <v>6184.17</v>
      </c>
      <c r="U43" t="n">
        <v>0.61</v>
      </c>
      <c r="V43" t="n">
        <v>0.75</v>
      </c>
      <c r="W43" t="n">
        <v>1.47</v>
      </c>
      <c r="X43" t="n">
        <v>0.37</v>
      </c>
      <c r="Y43" t="n">
        <v>1</v>
      </c>
      <c r="Z43" t="n">
        <v>10</v>
      </c>
      <c r="AA43" t="n">
        <v>183.4458512955622</v>
      </c>
      <c r="AB43" t="n">
        <v>250.9987068022532</v>
      </c>
      <c r="AC43" t="n">
        <v>227.0437425040167</v>
      </c>
      <c r="AD43" t="n">
        <v>183445.8512955622</v>
      </c>
      <c r="AE43" t="n">
        <v>250998.7068022532</v>
      </c>
      <c r="AF43" t="n">
        <v>5.865223321296608e-06</v>
      </c>
      <c r="AG43" t="n">
        <v>4.438657407407407</v>
      </c>
      <c r="AH43" t="n">
        <v>227043.7425040167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6.5269</v>
      </c>
      <c r="E44" t="n">
        <v>15.32</v>
      </c>
      <c r="F44" t="n">
        <v>11.88</v>
      </c>
      <c r="G44" t="n">
        <v>54.83</v>
      </c>
      <c r="H44" t="n">
        <v>0.75</v>
      </c>
      <c r="I44" t="n">
        <v>13</v>
      </c>
      <c r="J44" t="n">
        <v>272.43</v>
      </c>
      <c r="K44" t="n">
        <v>59.19</v>
      </c>
      <c r="L44" t="n">
        <v>11.5</v>
      </c>
      <c r="M44" t="n">
        <v>11</v>
      </c>
      <c r="N44" t="n">
        <v>71.73</v>
      </c>
      <c r="O44" t="n">
        <v>33833.57</v>
      </c>
      <c r="P44" t="n">
        <v>185.76</v>
      </c>
      <c r="Q44" t="n">
        <v>460.71</v>
      </c>
      <c r="R44" t="n">
        <v>51.68</v>
      </c>
      <c r="S44" t="n">
        <v>32.19</v>
      </c>
      <c r="T44" t="n">
        <v>5818.26</v>
      </c>
      <c r="U44" t="n">
        <v>0.62</v>
      </c>
      <c r="V44" t="n">
        <v>0.75</v>
      </c>
      <c r="W44" t="n">
        <v>1.47</v>
      </c>
      <c r="X44" t="n">
        <v>0.35</v>
      </c>
      <c r="Y44" t="n">
        <v>1</v>
      </c>
      <c r="Z44" t="n">
        <v>10</v>
      </c>
      <c r="AA44" t="n">
        <v>183.1573159687326</v>
      </c>
      <c r="AB44" t="n">
        <v>250.6039200388049</v>
      </c>
      <c r="AC44" t="n">
        <v>226.6866336351851</v>
      </c>
      <c r="AD44" t="n">
        <v>183157.3159687326</v>
      </c>
      <c r="AE44" t="n">
        <v>250603.9200388049</v>
      </c>
      <c r="AF44" t="n">
        <v>5.872601300224099e-06</v>
      </c>
      <c r="AG44" t="n">
        <v>4.432870370370371</v>
      </c>
      <c r="AH44" t="n">
        <v>226686.6336351851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6.5271</v>
      </c>
      <c r="E45" t="n">
        <v>15.32</v>
      </c>
      <c r="F45" t="n">
        <v>11.88</v>
      </c>
      <c r="G45" t="n">
        <v>54.83</v>
      </c>
      <c r="H45" t="n">
        <v>0.77</v>
      </c>
      <c r="I45" t="n">
        <v>13</v>
      </c>
      <c r="J45" t="n">
        <v>272.91</v>
      </c>
      <c r="K45" t="n">
        <v>59.19</v>
      </c>
      <c r="L45" t="n">
        <v>11.75</v>
      </c>
      <c r="M45" t="n">
        <v>11</v>
      </c>
      <c r="N45" t="n">
        <v>71.95999999999999</v>
      </c>
      <c r="O45" t="n">
        <v>33892.87</v>
      </c>
      <c r="P45" t="n">
        <v>185.52</v>
      </c>
      <c r="Q45" t="n">
        <v>460.69</v>
      </c>
      <c r="R45" t="n">
        <v>51.52</v>
      </c>
      <c r="S45" t="n">
        <v>32.19</v>
      </c>
      <c r="T45" t="n">
        <v>5736.69</v>
      </c>
      <c r="U45" t="n">
        <v>0.62</v>
      </c>
      <c r="V45" t="n">
        <v>0.75</v>
      </c>
      <c r="W45" t="n">
        <v>1.48</v>
      </c>
      <c r="X45" t="n">
        <v>0.35</v>
      </c>
      <c r="Y45" t="n">
        <v>1</v>
      </c>
      <c r="Z45" t="n">
        <v>10</v>
      </c>
      <c r="AA45" t="n">
        <v>183.0655618217652</v>
      </c>
      <c r="AB45" t="n">
        <v>250.4783779670168</v>
      </c>
      <c r="AC45" t="n">
        <v>226.573073122529</v>
      </c>
      <c r="AD45" t="n">
        <v>183065.5618217651</v>
      </c>
      <c r="AE45" t="n">
        <v>250478.3779670168</v>
      </c>
      <c r="AF45" t="n">
        <v>5.872781250929647e-06</v>
      </c>
      <c r="AG45" t="n">
        <v>4.432870370370371</v>
      </c>
      <c r="AH45" t="n">
        <v>226573.073122529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6.5649</v>
      </c>
      <c r="E46" t="n">
        <v>15.23</v>
      </c>
      <c r="F46" t="n">
        <v>11.84</v>
      </c>
      <c r="G46" t="n">
        <v>59.2</v>
      </c>
      <c r="H46" t="n">
        <v>0.78</v>
      </c>
      <c r="I46" t="n">
        <v>12</v>
      </c>
      <c r="J46" t="n">
        <v>273.39</v>
      </c>
      <c r="K46" t="n">
        <v>59.19</v>
      </c>
      <c r="L46" t="n">
        <v>12</v>
      </c>
      <c r="M46" t="n">
        <v>10</v>
      </c>
      <c r="N46" t="n">
        <v>72.2</v>
      </c>
      <c r="O46" t="n">
        <v>33952.26</v>
      </c>
      <c r="P46" t="n">
        <v>183.99</v>
      </c>
      <c r="Q46" t="n">
        <v>460.69</v>
      </c>
      <c r="R46" t="n">
        <v>50.39</v>
      </c>
      <c r="S46" t="n">
        <v>32.19</v>
      </c>
      <c r="T46" t="n">
        <v>5178.54</v>
      </c>
      <c r="U46" t="n">
        <v>0.64</v>
      </c>
      <c r="V46" t="n">
        <v>0.75</v>
      </c>
      <c r="W46" t="n">
        <v>1.47</v>
      </c>
      <c r="X46" t="n">
        <v>0.31</v>
      </c>
      <c r="Y46" t="n">
        <v>1</v>
      </c>
      <c r="Z46" t="n">
        <v>10</v>
      </c>
      <c r="AA46" t="n">
        <v>181.8945510139355</v>
      </c>
      <c r="AB46" t="n">
        <v>248.8761493183944</v>
      </c>
      <c r="AC46" t="n">
        <v>225.1237589273885</v>
      </c>
      <c r="AD46" t="n">
        <v>181894.5510139355</v>
      </c>
      <c r="AE46" t="n">
        <v>248876.1493183944</v>
      </c>
      <c r="AF46" t="n">
        <v>5.906791934278323e-06</v>
      </c>
      <c r="AG46" t="n">
        <v>4.406828703703704</v>
      </c>
      <c r="AH46" t="n">
        <v>225123.7589273885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6.5629</v>
      </c>
      <c r="E47" t="n">
        <v>15.24</v>
      </c>
      <c r="F47" t="n">
        <v>11.85</v>
      </c>
      <c r="G47" t="n">
        <v>59.23</v>
      </c>
      <c r="H47" t="n">
        <v>0.8</v>
      </c>
      <c r="I47" t="n">
        <v>12</v>
      </c>
      <c r="J47" t="n">
        <v>273.87</v>
      </c>
      <c r="K47" t="n">
        <v>59.19</v>
      </c>
      <c r="L47" t="n">
        <v>12.25</v>
      </c>
      <c r="M47" t="n">
        <v>10</v>
      </c>
      <c r="N47" t="n">
        <v>72.43000000000001</v>
      </c>
      <c r="O47" t="n">
        <v>34011.74</v>
      </c>
      <c r="P47" t="n">
        <v>184.08</v>
      </c>
      <c r="Q47" t="n">
        <v>460.7</v>
      </c>
      <c r="R47" t="n">
        <v>50.68</v>
      </c>
      <c r="S47" t="n">
        <v>32.19</v>
      </c>
      <c r="T47" t="n">
        <v>5322.77</v>
      </c>
      <c r="U47" t="n">
        <v>0.64</v>
      </c>
      <c r="V47" t="n">
        <v>0.75</v>
      </c>
      <c r="W47" t="n">
        <v>1.47</v>
      </c>
      <c r="X47" t="n">
        <v>0.31</v>
      </c>
      <c r="Y47" t="n">
        <v>1</v>
      </c>
      <c r="Z47" t="n">
        <v>10</v>
      </c>
      <c r="AA47" t="n">
        <v>181.9748353648866</v>
      </c>
      <c r="AB47" t="n">
        <v>248.9859979092612</v>
      </c>
      <c r="AC47" t="n">
        <v>225.2231237229165</v>
      </c>
      <c r="AD47" t="n">
        <v>181974.8353648866</v>
      </c>
      <c r="AE47" t="n">
        <v>248985.9979092612</v>
      </c>
      <c r="AF47" t="n">
        <v>5.904992427222838e-06</v>
      </c>
      <c r="AG47" t="n">
        <v>4.409722222222222</v>
      </c>
      <c r="AH47" t="n">
        <v>225223.1237229165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6.5638</v>
      </c>
      <c r="E48" t="n">
        <v>15.24</v>
      </c>
      <c r="F48" t="n">
        <v>11.84</v>
      </c>
      <c r="G48" t="n">
        <v>59.22</v>
      </c>
      <c r="H48" t="n">
        <v>0.8100000000000001</v>
      </c>
      <c r="I48" t="n">
        <v>12</v>
      </c>
      <c r="J48" t="n">
        <v>274.35</v>
      </c>
      <c r="K48" t="n">
        <v>59.19</v>
      </c>
      <c r="L48" t="n">
        <v>12.5</v>
      </c>
      <c r="M48" t="n">
        <v>10</v>
      </c>
      <c r="N48" t="n">
        <v>72.66</v>
      </c>
      <c r="O48" t="n">
        <v>34071.31</v>
      </c>
      <c r="P48" t="n">
        <v>184.19</v>
      </c>
      <c r="Q48" t="n">
        <v>460.72</v>
      </c>
      <c r="R48" t="n">
        <v>50.68</v>
      </c>
      <c r="S48" t="n">
        <v>32.19</v>
      </c>
      <c r="T48" t="n">
        <v>5323.55</v>
      </c>
      <c r="U48" t="n">
        <v>0.64</v>
      </c>
      <c r="V48" t="n">
        <v>0.75</v>
      </c>
      <c r="W48" t="n">
        <v>1.46</v>
      </c>
      <c r="X48" t="n">
        <v>0.31</v>
      </c>
      <c r="Y48" t="n">
        <v>1</v>
      </c>
      <c r="Z48" t="n">
        <v>10</v>
      </c>
      <c r="AA48" t="n">
        <v>181.9834646959526</v>
      </c>
      <c r="AB48" t="n">
        <v>248.9978049407248</v>
      </c>
      <c r="AC48" t="n">
        <v>225.2338039078686</v>
      </c>
      <c r="AD48" t="n">
        <v>181983.4646959526</v>
      </c>
      <c r="AE48" t="n">
        <v>248997.8049407249</v>
      </c>
      <c r="AF48" t="n">
        <v>5.905802205397806e-06</v>
      </c>
      <c r="AG48" t="n">
        <v>4.409722222222222</v>
      </c>
      <c r="AH48" t="n">
        <v>225233.8039078686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6.5647</v>
      </c>
      <c r="E49" t="n">
        <v>15.23</v>
      </c>
      <c r="F49" t="n">
        <v>11.84</v>
      </c>
      <c r="G49" t="n">
        <v>59.21</v>
      </c>
      <c r="H49" t="n">
        <v>0.83</v>
      </c>
      <c r="I49" t="n">
        <v>12</v>
      </c>
      <c r="J49" t="n">
        <v>274.84</v>
      </c>
      <c r="K49" t="n">
        <v>59.19</v>
      </c>
      <c r="L49" t="n">
        <v>12.75</v>
      </c>
      <c r="M49" t="n">
        <v>10</v>
      </c>
      <c r="N49" t="n">
        <v>72.89</v>
      </c>
      <c r="O49" t="n">
        <v>34130.98</v>
      </c>
      <c r="P49" t="n">
        <v>183.64</v>
      </c>
      <c r="Q49" t="n">
        <v>460.7</v>
      </c>
      <c r="R49" t="n">
        <v>50.53</v>
      </c>
      <c r="S49" t="n">
        <v>32.19</v>
      </c>
      <c r="T49" t="n">
        <v>5245.6</v>
      </c>
      <c r="U49" t="n">
        <v>0.64</v>
      </c>
      <c r="V49" t="n">
        <v>0.75</v>
      </c>
      <c r="W49" t="n">
        <v>1.47</v>
      </c>
      <c r="X49" t="n">
        <v>0.31</v>
      </c>
      <c r="Y49" t="n">
        <v>1</v>
      </c>
      <c r="Z49" t="n">
        <v>10</v>
      </c>
      <c r="AA49" t="n">
        <v>181.7683660353396</v>
      </c>
      <c r="AB49" t="n">
        <v>248.7034974637911</v>
      </c>
      <c r="AC49" t="n">
        <v>224.9675847234701</v>
      </c>
      <c r="AD49" t="n">
        <v>181768.3660353396</v>
      </c>
      <c r="AE49" t="n">
        <v>248703.4974637911</v>
      </c>
      <c r="AF49" t="n">
        <v>5.906611983572775e-06</v>
      </c>
      <c r="AG49" t="n">
        <v>4.406828703703704</v>
      </c>
      <c r="AH49" t="n">
        <v>224967.5847234702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6.5589</v>
      </c>
      <c r="E50" t="n">
        <v>15.25</v>
      </c>
      <c r="F50" t="n">
        <v>11.85</v>
      </c>
      <c r="G50" t="n">
        <v>59.27</v>
      </c>
      <c r="H50" t="n">
        <v>0.84</v>
      </c>
      <c r="I50" t="n">
        <v>12</v>
      </c>
      <c r="J50" t="n">
        <v>275.32</v>
      </c>
      <c r="K50" t="n">
        <v>59.19</v>
      </c>
      <c r="L50" t="n">
        <v>13</v>
      </c>
      <c r="M50" t="n">
        <v>10</v>
      </c>
      <c r="N50" t="n">
        <v>73.13</v>
      </c>
      <c r="O50" t="n">
        <v>34190.73</v>
      </c>
      <c r="P50" t="n">
        <v>183.12</v>
      </c>
      <c r="Q50" t="n">
        <v>460.75</v>
      </c>
      <c r="R50" t="n">
        <v>50.93</v>
      </c>
      <c r="S50" t="n">
        <v>32.19</v>
      </c>
      <c r="T50" t="n">
        <v>5446.24</v>
      </c>
      <c r="U50" t="n">
        <v>0.63</v>
      </c>
      <c r="V50" t="n">
        <v>0.75</v>
      </c>
      <c r="W50" t="n">
        <v>1.47</v>
      </c>
      <c r="X50" t="n">
        <v>0.32</v>
      </c>
      <c r="Y50" t="n">
        <v>1</v>
      </c>
      <c r="Z50" t="n">
        <v>10</v>
      </c>
      <c r="AA50" t="n">
        <v>181.6762526756553</v>
      </c>
      <c r="AB50" t="n">
        <v>248.5774639013165</v>
      </c>
      <c r="AC50" t="n">
        <v>224.8535796273089</v>
      </c>
      <c r="AD50" t="n">
        <v>181676.2526756553</v>
      </c>
      <c r="AE50" t="n">
        <v>248577.4639013165</v>
      </c>
      <c r="AF50" t="n">
        <v>5.901393413111866e-06</v>
      </c>
      <c r="AG50" t="n">
        <v>4.412615740740741</v>
      </c>
      <c r="AH50" t="n">
        <v>224853.5796273089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6.5967</v>
      </c>
      <c r="E51" t="n">
        <v>15.16</v>
      </c>
      <c r="F51" t="n">
        <v>11.82</v>
      </c>
      <c r="G51" t="n">
        <v>64.45</v>
      </c>
      <c r="H51" t="n">
        <v>0.86</v>
      </c>
      <c r="I51" t="n">
        <v>11</v>
      </c>
      <c r="J51" t="n">
        <v>275.81</v>
      </c>
      <c r="K51" t="n">
        <v>59.19</v>
      </c>
      <c r="L51" t="n">
        <v>13.25</v>
      </c>
      <c r="M51" t="n">
        <v>9</v>
      </c>
      <c r="N51" t="n">
        <v>73.36</v>
      </c>
      <c r="O51" t="n">
        <v>34250.57</v>
      </c>
      <c r="P51" t="n">
        <v>182.09</v>
      </c>
      <c r="Q51" t="n">
        <v>460.69</v>
      </c>
      <c r="R51" t="n">
        <v>49.65</v>
      </c>
      <c r="S51" t="n">
        <v>32.19</v>
      </c>
      <c r="T51" t="n">
        <v>4811.47</v>
      </c>
      <c r="U51" t="n">
        <v>0.65</v>
      </c>
      <c r="V51" t="n">
        <v>0.76</v>
      </c>
      <c r="W51" t="n">
        <v>1.47</v>
      </c>
      <c r="X51" t="n">
        <v>0.28</v>
      </c>
      <c r="Y51" t="n">
        <v>1</v>
      </c>
      <c r="Z51" t="n">
        <v>10</v>
      </c>
      <c r="AA51" t="n">
        <v>180.7215158210951</v>
      </c>
      <c r="AB51" t="n">
        <v>247.2711508168905</v>
      </c>
      <c r="AC51" t="n">
        <v>223.6719392302381</v>
      </c>
      <c r="AD51" t="n">
        <v>180721.5158210951</v>
      </c>
      <c r="AE51" t="n">
        <v>247271.1508168905</v>
      </c>
      <c r="AF51" t="n">
        <v>5.935404096460542e-06</v>
      </c>
      <c r="AG51" t="n">
        <v>4.386574074074074</v>
      </c>
      <c r="AH51" t="n">
        <v>223671.9392302381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6.5963</v>
      </c>
      <c r="E52" t="n">
        <v>15.16</v>
      </c>
      <c r="F52" t="n">
        <v>11.82</v>
      </c>
      <c r="G52" t="n">
        <v>64.45999999999999</v>
      </c>
      <c r="H52" t="n">
        <v>0.87</v>
      </c>
      <c r="I52" t="n">
        <v>11</v>
      </c>
      <c r="J52" t="n">
        <v>276.29</v>
      </c>
      <c r="K52" t="n">
        <v>59.19</v>
      </c>
      <c r="L52" t="n">
        <v>13.5</v>
      </c>
      <c r="M52" t="n">
        <v>9</v>
      </c>
      <c r="N52" t="n">
        <v>73.59999999999999</v>
      </c>
      <c r="O52" t="n">
        <v>34310.51</v>
      </c>
      <c r="P52" t="n">
        <v>182.34</v>
      </c>
      <c r="Q52" t="n">
        <v>460.7</v>
      </c>
      <c r="R52" t="n">
        <v>49.61</v>
      </c>
      <c r="S52" t="n">
        <v>32.19</v>
      </c>
      <c r="T52" t="n">
        <v>4793.89</v>
      </c>
      <c r="U52" t="n">
        <v>0.65</v>
      </c>
      <c r="V52" t="n">
        <v>0.76</v>
      </c>
      <c r="W52" t="n">
        <v>1.47</v>
      </c>
      <c r="X52" t="n">
        <v>0.28</v>
      </c>
      <c r="Y52" t="n">
        <v>1</v>
      </c>
      <c r="Z52" t="n">
        <v>10</v>
      </c>
      <c r="AA52" t="n">
        <v>180.8186177672358</v>
      </c>
      <c r="AB52" t="n">
        <v>247.4040099834357</v>
      </c>
      <c r="AC52" t="n">
        <v>223.7921185043973</v>
      </c>
      <c r="AD52" t="n">
        <v>180818.6177672358</v>
      </c>
      <c r="AE52" t="n">
        <v>247404.0099834357</v>
      </c>
      <c r="AF52" t="n">
        <v>5.935044195049446e-06</v>
      </c>
      <c r="AG52" t="n">
        <v>4.386574074074074</v>
      </c>
      <c r="AH52" t="n">
        <v>223792.1185043973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6.5963</v>
      </c>
      <c r="E53" t="n">
        <v>15.16</v>
      </c>
      <c r="F53" t="n">
        <v>11.82</v>
      </c>
      <c r="G53" t="n">
        <v>64.45999999999999</v>
      </c>
      <c r="H53" t="n">
        <v>0.88</v>
      </c>
      <c r="I53" t="n">
        <v>11</v>
      </c>
      <c r="J53" t="n">
        <v>276.78</v>
      </c>
      <c r="K53" t="n">
        <v>59.19</v>
      </c>
      <c r="L53" t="n">
        <v>13.75</v>
      </c>
      <c r="M53" t="n">
        <v>9</v>
      </c>
      <c r="N53" t="n">
        <v>73.84</v>
      </c>
      <c r="O53" t="n">
        <v>34370.54</v>
      </c>
      <c r="P53" t="n">
        <v>182.57</v>
      </c>
      <c r="Q53" t="n">
        <v>460.69</v>
      </c>
      <c r="R53" t="n">
        <v>49.7</v>
      </c>
      <c r="S53" t="n">
        <v>32.19</v>
      </c>
      <c r="T53" t="n">
        <v>4839.1</v>
      </c>
      <c r="U53" t="n">
        <v>0.65</v>
      </c>
      <c r="V53" t="n">
        <v>0.76</v>
      </c>
      <c r="W53" t="n">
        <v>1.47</v>
      </c>
      <c r="X53" t="n">
        <v>0.28</v>
      </c>
      <c r="Y53" t="n">
        <v>1</v>
      </c>
      <c r="Z53" t="n">
        <v>10</v>
      </c>
      <c r="AA53" t="n">
        <v>180.9029512720727</v>
      </c>
      <c r="AB53" t="n">
        <v>247.5193988052851</v>
      </c>
      <c r="AC53" t="n">
        <v>223.8964947790387</v>
      </c>
      <c r="AD53" t="n">
        <v>180902.9512720727</v>
      </c>
      <c r="AE53" t="n">
        <v>247519.3988052851</v>
      </c>
      <c r="AF53" t="n">
        <v>5.935044195049446e-06</v>
      </c>
      <c r="AG53" t="n">
        <v>4.386574074074074</v>
      </c>
      <c r="AH53" t="n">
        <v>223896.4947790387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6.5982</v>
      </c>
      <c r="E54" t="n">
        <v>15.16</v>
      </c>
      <c r="F54" t="n">
        <v>11.81</v>
      </c>
      <c r="G54" t="n">
        <v>64.43000000000001</v>
      </c>
      <c r="H54" t="n">
        <v>0.9</v>
      </c>
      <c r="I54" t="n">
        <v>11</v>
      </c>
      <c r="J54" t="n">
        <v>277.27</v>
      </c>
      <c r="K54" t="n">
        <v>59.19</v>
      </c>
      <c r="L54" t="n">
        <v>14</v>
      </c>
      <c r="M54" t="n">
        <v>9</v>
      </c>
      <c r="N54" t="n">
        <v>74.06999999999999</v>
      </c>
      <c r="O54" t="n">
        <v>34430.66</v>
      </c>
      <c r="P54" t="n">
        <v>182.27</v>
      </c>
      <c r="Q54" t="n">
        <v>460.73</v>
      </c>
      <c r="R54" t="n">
        <v>49.53</v>
      </c>
      <c r="S54" t="n">
        <v>32.19</v>
      </c>
      <c r="T54" t="n">
        <v>4754.52</v>
      </c>
      <c r="U54" t="n">
        <v>0.65</v>
      </c>
      <c r="V54" t="n">
        <v>0.76</v>
      </c>
      <c r="W54" t="n">
        <v>1.47</v>
      </c>
      <c r="X54" t="n">
        <v>0.28</v>
      </c>
      <c r="Y54" t="n">
        <v>1</v>
      </c>
      <c r="Z54" t="n">
        <v>10</v>
      </c>
      <c r="AA54" t="n">
        <v>180.7477801525763</v>
      </c>
      <c r="AB54" t="n">
        <v>247.3070868339236</v>
      </c>
      <c r="AC54" t="n">
        <v>223.7044455642421</v>
      </c>
      <c r="AD54" t="n">
        <v>180747.7801525763</v>
      </c>
      <c r="AE54" t="n">
        <v>247307.0868339236</v>
      </c>
      <c r="AF54" t="n">
        <v>5.936753726752156e-06</v>
      </c>
      <c r="AG54" t="n">
        <v>4.386574074074074</v>
      </c>
      <c r="AH54" t="n">
        <v>223704.4455642421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6.5955</v>
      </c>
      <c r="E55" t="n">
        <v>15.16</v>
      </c>
      <c r="F55" t="n">
        <v>11.82</v>
      </c>
      <c r="G55" t="n">
        <v>64.47</v>
      </c>
      <c r="H55" t="n">
        <v>0.91</v>
      </c>
      <c r="I55" t="n">
        <v>11</v>
      </c>
      <c r="J55" t="n">
        <v>277.76</v>
      </c>
      <c r="K55" t="n">
        <v>59.19</v>
      </c>
      <c r="L55" t="n">
        <v>14.25</v>
      </c>
      <c r="M55" t="n">
        <v>9</v>
      </c>
      <c r="N55" t="n">
        <v>74.31</v>
      </c>
      <c r="O55" t="n">
        <v>34490.87</v>
      </c>
      <c r="P55" t="n">
        <v>181.8</v>
      </c>
      <c r="Q55" t="n">
        <v>460.69</v>
      </c>
      <c r="R55" t="n">
        <v>49.87</v>
      </c>
      <c r="S55" t="n">
        <v>32.19</v>
      </c>
      <c r="T55" t="n">
        <v>4921.27</v>
      </c>
      <c r="U55" t="n">
        <v>0.65</v>
      </c>
      <c r="V55" t="n">
        <v>0.76</v>
      </c>
      <c r="W55" t="n">
        <v>1.46</v>
      </c>
      <c r="X55" t="n">
        <v>0.29</v>
      </c>
      <c r="Y55" t="n">
        <v>1</v>
      </c>
      <c r="Z55" t="n">
        <v>10</v>
      </c>
      <c r="AA55" t="n">
        <v>180.6314766307264</v>
      </c>
      <c r="AB55" t="n">
        <v>247.1479552243795</v>
      </c>
      <c r="AC55" t="n">
        <v>223.5605012521702</v>
      </c>
      <c r="AD55" t="n">
        <v>180631.4766307264</v>
      </c>
      <c r="AE55" t="n">
        <v>247147.9552243795</v>
      </c>
      <c r="AF55" t="n">
        <v>5.934324392227251e-06</v>
      </c>
      <c r="AG55" t="n">
        <v>4.386574074074074</v>
      </c>
      <c r="AH55" t="n">
        <v>223560.5012521702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6.6307</v>
      </c>
      <c r="E56" t="n">
        <v>15.08</v>
      </c>
      <c r="F56" t="n">
        <v>11.79</v>
      </c>
      <c r="G56" t="n">
        <v>70.72</v>
      </c>
      <c r="H56" t="n">
        <v>0.93</v>
      </c>
      <c r="I56" t="n">
        <v>10</v>
      </c>
      <c r="J56" t="n">
        <v>278.25</v>
      </c>
      <c r="K56" t="n">
        <v>59.19</v>
      </c>
      <c r="L56" t="n">
        <v>14.5</v>
      </c>
      <c r="M56" t="n">
        <v>8</v>
      </c>
      <c r="N56" t="n">
        <v>74.55</v>
      </c>
      <c r="O56" t="n">
        <v>34551.18</v>
      </c>
      <c r="P56" t="n">
        <v>181.22</v>
      </c>
      <c r="Q56" t="n">
        <v>460.7</v>
      </c>
      <c r="R56" t="n">
        <v>48.82</v>
      </c>
      <c r="S56" t="n">
        <v>32.19</v>
      </c>
      <c r="T56" t="n">
        <v>4402.49</v>
      </c>
      <c r="U56" t="n">
        <v>0.66</v>
      </c>
      <c r="V56" t="n">
        <v>0.76</v>
      </c>
      <c r="W56" t="n">
        <v>1.46</v>
      </c>
      <c r="X56" t="n">
        <v>0.25</v>
      </c>
      <c r="Y56" t="n">
        <v>1</v>
      </c>
      <c r="Z56" t="n">
        <v>10</v>
      </c>
      <c r="AA56" t="n">
        <v>179.8868451914637</v>
      </c>
      <c r="AB56" t="n">
        <v>246.12911763836</v>
      </c>
      <c r="AC56" t="n">
        <v>222.6389000954126</v>
      </c>
      <c r="AD56" t="n">
        <v>179886.8451914637</v>
      </c>
      <c r="AE56" t="n">
        <v>246129.11763836</v>
      </c>
      <c r="AF56" t="n">
        <v>5.965995716403795e-06</v>
      </c>
      <c r="AG56" t="n">
        <v>4.363425925925926</v>
      </c>
      <c r="AH56" t="n">
        <v>222638.9000954126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6.6297</v>
      </c>
      <c r="E57" t="n">
        <v>15.08</v>
      </c>
      <c r="F57" t="n">
        <v>11.79</v>
      </c>
      <c r="G57" t="n">
        <v>70.73999999999999</v>
      </c>
      <c r="H57" t="n">
        <v>0.9399999999999999</v>
      </c>
      <c r="I57" t="n">
        <v>10</v>
      </c>
      <c r="J57" t="n">
        <v>278.74</v>
      </c>
      <c r="K57" t="n">
        <v>59.19</v>
      </c>
      <c r="L57" t="n">
        <v>14.75</v>
      </c>
      <c r="M57" t="n">
        <v>8</v>
      </c>
      <c r="N57" t="n">
        <v>74.79000000000001</v>
      </c>
      <c r="O57" t="n">
        <v>34611.59</v>
      </c>
      <c r="P57" t="n">
        <v>180.67</v>
      </c>
      <c r="Q57" t="n">
        <v>460.69</v>
      </c>
      <c r="R57" t="n">
        <v>48.69</v>
      </c>
      <c r="S57" t="n">
        <v>32.19</v>
      </c>
      <c r="T57" t="n">
        <v>4335.07</v>
      </c>
      <c r="U57" t="n">
        <v>0.66</v>
      </c>
      <c r="V57" t="n">
        <v>0.76</v>
      </c>
      <c r="W57" t="n">
        <v>1.47</v>
      </c>
      <c r="X57" t="n">
        <v>0.26</v>
      </c>
      <c r="Y57" t="n">
        <v>1</v>
      </c>
      <c r="Z57" t="n">
        <v>10</v>
      </c>
      <c r="AA57" t="n">
        <v>179.6995874801966</v>
      </c>
      <c r="AB57" t="n">
        <v>245.8729033765773</v>
      </c>
      <c r="AC57" t="n">
        <v>222.4071385631755</v>
      </c>
      <c r="AD57" t="n">
        <v>179699.5874801966</v>
      </c>
      <c r="AE57" t="n">
        <v>245872.9033765773</v>
      </c>
      <c r="AF57" t="n">
        <v>5.965095962876052e-06</v>
      </c>
      <c r="AG57" t="n">
        <v>4.363425925925926</v>
      </c>
      <c r="AH57" t="n">
        <v>222407.1385631755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6.6286</v>
      </c>
      <c r="E58" t="n">
        <v>15.09</v>
      </c>
      <c r="F58" t="n">
        <v>11.79</v>
      </c>
      <c r="G58" t="n">
        <v>70.75</v>
      </c>
      <c r="H58" t="n">
        <v>0.96</v>
      </c>
      <c r="I58" t="n">
        <v>10</v>
      </c>
      <c r="J58" t="n">
        <v>279.23</v>
      </c>
      <c r="K58" t="n">
        <v>59.19</v>
      </c>
      <c r="L58" t="n">
        <v>15</v>
      </c>
      <c r="M58" t="n">
        <v>8</v>
      </c>
      <c r="N58" t="n">
        <v>75.03</v>
      </c>
      <c r="O58" t="n">
        <v>34672.08</v>
      </c>
      <c r="P58" t="n">
        <v>180.56</v>
      </c>
      <c r="Q58" t="n">
        <v>460.69</v>
      </c>
      <c r="R58" t="n">
        <v>49.04</v>
      </c>
      <c r="S58" t="n">
        <v>32.19</v>
      </c>
      <c r="T58" t="n">
        <v>4513.24</v>
      </c>
      <c r="U58" t="n">
        <v>0.66</v>
      </c>
      <c r="V58" t="n">
        <v>0.76</v>
      </c>
      <c r="W58" t="n">
        <v>1.46</v>
      </c>
      <c r="X58" t="n">
        <v>0.26</v>
      </c>
      <c r="Y58" t="n">
        <v>1</v>
      </c>
      <c r="Z58" t="n">
        <v>10</v>
      </c>
      <c r="AA58" t="n">
        <v>179.6741546901688</v>
      </c>
      <c r="AB58" t="n">
        <v>245.8381051112459</v>
      </c>
      <c r="AC58" t="n">
        <v>222.3756613954475</v>
      </c>
      <c r="AD58" t="n">
        <v>179674.1546901688</v>
      </c>
      <c r="AE58" t="n">
        <v>245838.1051112459</v>
      </c>
      <c r="AF58" t="n">
        <v>5.964106233995535e-06</v>
      </c>
      <c r="AG58" t="n">
        <v>4.366319444444445</v>
      </c>
      <c r="AH58" t="n">
        <v>222375.6613954475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6.6259</v>
      </c>
      <c r="E59" t="n">
        <v>15.09</v>
      </c>
      <c r="F59" t="n">
        <v>11.8</v>
      </c>
      <c r="G59" t="n">
        <v>70.79000000000001</v>
      </c>
      <c r="H59" t="n">
        <v>0.97</v>
      </c>
      <c r="I59" t="n">
        <v>10</v>
      </c>
      <c r="J59" t="n">
        <v>279.72</v>
      </c>
      <c r="K59" t="n">
        <v>59.19</v>
      </c>
      <c r="L59" t="n">
        <v>15.25</v>
      </c>
      <c r="M59" t="n">
        <v>8</v>
      </c>
      <c r="N59" t="n">
        <v>75.27</v>
      </c>
      <c r="O59" t="n">
        <v>34732.68</v>
      </c>
      <c r="P59" t="n">
        <v>180.77</v>
      </c>
      <c r="Q59" t="n">
        <v>460.69</v>
      </c>
      <c r="R59" t="n">
        <v>49.03</v>
      </c>
      <c r="S59" t="n">
        <v>32.19</v>
      </c>
      <c r="T59" t="n">
        <v>4507.01</v>
      </c>
      <c r="U59" t="n">
        <v>0.66</v>
      </c>
      <c r="V59" t="n">
        <v>0.76</v>
      </c>
      <c r="W59" t="n">
        <v>1.47</v>
      </c>
      <c r="X59" t="n">
        <v>0.26</v>
      </c>
      <c r="Y59" t="n">
        <v>1</v>
      </c>
      <c r="Z59" t="n">
        <v>10</v>
      </c>
      <c r="AA59" t="n">
        <v>179.8061672687224</v>
      </c>
      <c r="AB59" t="n">
        <v>246.0187305452067</v>
      </c>
      <c r="AC59" t="n">
        <v>222.5390481915005</v>
      </c>
      <c r="AD59" t="n">
        <v>179806.1672687224</v>
      </c>
      <c r="AE59" t="n">
        <v>246018.7305452067</v>
      </c>
      <c r="AF59" t="n">
        <v>5.96167689947063e-06</v>
      </c>
      <c r="AG59" t="n">
        <v>4.366319444444445</v>
      </c>
      <c r="AH59" t="n">
        <v>222539.0481915005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6.6314</v>
      </c>
      <c r="E60" t="n">
        <v>15.08</v>
      </c>
      <c r="F60" t="n">
        <v>11.79</v>
      </c>
      <c r="G60" t="n">
        <v>70.70999999999999</v>
      </c>
      <c r="H60" t="n">
        <v>0.98</v>
      </c>
      <c r="I60" t="n">
        <v>10</v>
      </c>
      <c r="J60" t="n">
        <v>280.21</v>
      </c>
      <c r="K60" t="n">
        <v>59.19</v>
      </c>
      <c r="L60" t="n">
        <v>15.5</v>
      </c>
      <c r="M60" t="n">
        <v>8</v>
      </c>
      <c r="N60" t="n">
        <v>75.52</v>
      </c>
      <c r="O60" t="n">
        <v>34793.36</v>
      </c>
      <c r="P60" t="n">
        <v>179.94</v>
      </c>
      <c r="Q60" t="n">
        <v>460.69</v>
      </c>
      <c r="R60" t="n">
        <v>48.8</v>
      </c>
      <c r="S60" t="n">
        <v>32.19</v>
      </c>
      <c r="T60" t="n">
        <v>4393.15</v>
      </c>
      <c r="U60" t="n">
        <v>0.66</v>
      </c>
      <c r="V60" t="n">
        <v>0.76</v>
      </c>
      <c r="W60" t="n">
        <v>1.46</v>
      </c>
      <c r="X60" t="n">
        <v>0.25</v>
      </c>
      <c r="Y60" t="n">
        <v>1</v>
      </c>
      <c r="Z60" t="n">
        <v>10</v>
      </c>
      <c r="AA60" t="n">
        <v>179.4106221276041</v>
      </c>
      <c r="AB60" t="n">
        <v>245.477528232909</v>
      </c>
      <c r="AC60" t="n">
        <v>222.0494974683062</v>
      </c>
      <c r="AD60" t="n">
        <v>179410.6221276041</v>
      </c>
      <c r="AE60" t="n">
        <v>245477.528232909</v>
      </c>
      <c r="AF60" t="n">
        <v>5.966625543873215e-06</v>
      </c>
      <c r="AG60" t="n">
        <v>4.363425925925926</v>
      </c>
      <c r="AH60" t="n">
        <v>222049.4974683062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6.6243</v>
      </c>
      <c r="E61" t="n">
        <v>15.1</v>
      </c>
      <c r="F61" t="n">
        <v>11.8</v>
      </c>
      <c r="G61" t="n">
        <v>70.81</v>
      </c>
      <c r="H61" t="n">
        <v>1</v>
      </c>
      <c r="I61" t="n">
        <v>10</v>
      </c>
      <c r="J61" t="n">
        <v>280.7</v>
      </c>
      <c r="K61" t="n">
        <v>59.19</v>
      </c>
      <c r="L61" t="n">
        <v>15.75</v>
      </c>
      <c r="M61" t="n">
        <v>8</v>
      </c>
      <c r="N61" t="n">
        <v>75.76000000000001</v>
      </c>
      <c r="O61" t="n">
        <v>34854.15</v>
      </c>
      <c r="P61" t="n">
        <v>179.5</v>
      </c>
      <c r="Q61" t="n">
        <v>460.69</v>
      </c>
      <c r="R61" t="n">
        <v>49.23</v>
      </c>
      <c r="S61" t="n">
        <v>32.19</v>
      </c>
      <c r="T61" t="n">
        <v>4609.92</v>
      </c>
      <c r="U61" t="n">
        <v>0.65</v>
      </c>
      <c r="V61" t="n">
        <v>0.76</v>
      </c>
      <c r="W61" t="n">
        <v>1.46</v>
      </c>
      <c r="X61" t="n">
        <v>0.27</v>
      </c>
      <c r="Y61" t="n">
        <v>1</v>
      </c>
      <c r="Z61" t="n">
        <v>10</v>
      </c>
      <c r="AA61" t="n">
        <v>179.3638953576723</v>
      </c>
      <c r="AB61" t="n">
        <v>245.4135946048486</v>
      </c>
      <c r="AC61" t="n">
        <v>221.9916655759764</v>
      </c>
      <c r="AD61" t="n">
        <v>179363.8953576723</v>
      </c>
      <c r="AE61" t="n">
        <v>245413.5946048486</v>
      </c>
      <c r="AF61" t="n">
        <v>5.960237293826241e-06</v>
      </c>
      <c r="AG61" t="n">
        <v>4.369212962962963</v>
      </c>
      <c r="AH61" t="n">
        <v>221991.6655759764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6.6688</v>
      </c>
      <c r="E62" t="n">
        <v>15</v>
      </c>
      <c r="F62" t="n">
        <v>11.75</v>
      </c>
      <c r="G62" t="n">
        <v>78.34</v>
      </c>
      <c r="H62" t="n">
        <v>1.01</v>
      </c>
      <c r="I62" t="n">
        <v>9</v>
      </c>
      <c r="J62" t="n">
        <v>281.2</v>
      </c>
      <c r="K62" t="n">
        <v>59.19</v>
      </c>
      <c r="L62" t="n">
        <v>16</v>
      </c>
      <c r="M62" t="n">
        <v>7</v>
      </c>
      <c r="N62" t="n">
        <v>76</v>
      </c>
      <c r="O62" t="n">
        <v>34915.03</v>
      </c>
      <c r="P62" t="n">
        <v>178.21</v>
      </c>
      <c r="Q62" t="n">
        <v>460.7</v>
      </c>
      <c r="R62" t="n">
        <v>47.53</v>
      </c>
      <c r="S62" t="n">
        <v>32.19</v>
      </c>
      <c r="T62" t="n">
        <v>3761.75</v>
      </c>
      <c r="U62" t="n">
        <v>0.68</v>
      </c>
      <c r="V62" t="n">
        <v>0.76</v>
      </c>
      <c r="W62" t="n">
        <v>1.46</v>
      </c>
      <c r="X62" t="n">
        <v>0.22</v>
      </c>
      <c r="Y62" t="n">
        <v>1</v>
      </c>
      <c r="Z62" t="n">
        <v>10</v>
      </c>
      <c r="AA62" t="n">
        <v>178.2113337045862</v>
      </c>
      <c r="AB62" t="n">
        <v>243.8366089036655</v>
      </c>
      <c r="AC62" t="n">
        <v>220.5651851768004</v>
      </c>
      <c r="AD62" t="n">
        <v>178211.3337045862</v>
      </c>
      <c r="AE62" t="n">
        <v>243836.6089036655</v>
      </c>
      <c r="AF62" t="n">
        <v>6.000276325810794e-06</v>
      </c>
      <c r="AG62" t="n">
        <v>4.340277777777778</v>
      </c>
      <c r="AH62" t="n">
        <v>220565.1851768004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6.6638</v>
      </c>
      <c r="E63" t="n">
        <v>15.01</v>
      </c>
      <c r="F63" t="n">
        <v>11.76</v>
      </c>
      <c r="G63" t="n">
        <v>78.41</v>
      </c>
      <c r="H63" t="n">
        <v>1.03</v>
      </c>
      <c r="I63" t="n">
        <v>9</v>
      </c>
      <c r="J63" t="n">
        <v>281.69</v>
      </c>
      <c r="K63" t="n">
        <v>59.19</v>
      </c>
      <c r="L63" t="n">
        <v>16.25</v>
      </c>
      <c r="M63" t="n">
        <v>7</v>
      </c>
      <c r="N63" t="n">
        <v>76.25</v>
      </c>
      <c r="O63" t="n">
        <v>34976</v>
      </c>
      <c r="P63" t="n">
        <v>178.48</v>
      </c>
      <c r="Q63" t="n">
        <v>460.69</v>
      </c>
      <c r="R63" t="n">
        <v>47.81</v>
      </c>
      <c r="S63" t="n">
        <v>32.19</v>
      </c>
      <c r="T63" t="n">
        <v>3902.35</v>
      </c>
      <c r="U63" t="n">
        <v>0.67</v>
      </c>
      <c r="V63" t="n">
        <v>0.76</v>
      </c>
      <c r="W63" t="n">
        <v>1.46</v>
      </c>
      <c r="X63" t="n">
        <v>0.23</v>
      </c>
      <c r="Y63" t="n">
        <v>1</v>
      </c>
      <c r="Z63" t="n">
        <v>10</v>
      </c>
      <c r="AA63" t="n">
        <v>178.3938488091423</v>
      </c>
      <c r="AB63" t="n">
        <v>244.0863341217172</v>
      </c>
      <c r="AC63" t="n">
        <v>220.7910769705329</v>
      </c>
      <c r="AD63" t="n">
        <v>178393.8488091423</v>
      </c>
      <c r="AE63" t="n">
        <v>244086.3341217172</v>
      </c>
      <c r="AF63" t="n">
        <v>5.99577755817208e-06</v>
      </c>
      <c r="AG63" t="n">
        <v>4.343171296296297</v>
      </c>
      <c r="AH63" t="n">
        <v>220791.0769705329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6.6706</v>
      </c>
      <c r="E64" t="n">
        <v>14.99</v>
      </c>
      <c r="F64" t="n">
        <v>11.75</v>
      </c>
      <c r="G64" t="n">
        <v>78.31</v>
      </c>
      <c r="H64" t="n">
        <v>1.04</v>
      </c>
      <c r="I64" t="n">
        <v>9</v>
      </c>
      <c r="J64" t="n">
        <v>282.19</v>
      </c>
      <c r="K64" t="n">
        <v>59.19</v>
      </c>
      <c r="L64" t="n">
        <v>16.5</v>
      </c>
      <c r="M64" t="n">
        <v>7</v>
      </c>
      <c r="N64" t="n">
        <v>76.48999999999999</v>
      </c>
      <c r="O64" t="n">
        <v>35037.08</v>
      </c>
      <c r="P64" t="n">
        <v>178.48</v>
      </c>
      <c r="Q64" t="n">
        <v>460.69</v>
      </c>
      <c r="R64" t="n">
        <v>47.46</v>
      </c>
      <c r="S64" t="n">
        <v>32.19</v>
      </c>
      <c r="T64" t="n">
        <v>3728.89</v>
      </c>
      <c r="U64" t="n">
        <v>0.68</v>
      </c>
      <c r="V64" t="n">
        <v>0.76</v>
      </c>
      <c r="W64" t="n">
        <v>1.46</v>
      </c>
      <c r="X64" t="n">
        <v>0.21</v>
      </c>
      <c r="Y64" t="n">
        <v>1</v>
      </c>
      <c r="Z64" t="n">
        <v>10</v>
      </c>
      <c r="AA64" t="n">
        <v>178.2857230528228</v>
      </c>
      <c r="AB64" t="n">
        <v>243.9383916917492</v>
      </c>
      <c r="AC64" t="n">
        <v>220.6572539584425</v>
      </c>
      <c r="AD64" t="n">
        <v>178285.7230528228</v>
      </c>
      <c r="AE64" t="n">
        <v>243938.3916917492</v>
      </c>
      <c r="AF64" t="n">
        <v>6.001895882160731e-06</v>
      </c>
      <c r="AG64" t="n">
        <v>4.33738425925926</v>
      </c>
      <c r="AH64" t="n">
        <v>220657.2539584425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6.6642</v>
      </c>
      <c r="E65" t="n">
        <v>15.01</v>
      </c>
      <c r="F65" t="n">
        <v>11.76</v>
      </c>
      <c r="G65" t="n">
        <v>78.40000000000001</v>
      </c>
      <c r="H65" t="n">
        <v>1.06</v>
      </c>
      <c r="I65" t="n">
        <v>9</v>
      </c>
      <c r="J65" t="n">
        <v>282.68</v>
      </c>
      <c r="K65" t="n">
        <v>59.19</v>
      </c>
      <c r="L65" t="n">
        <v>16.75</v>
      </c>
      <c r="M65" t="n">
        <v>7</v>
      </c>
      <c r="N65" t="n">
        <v>76.73999999999999</v>
      </c>
      <c r="O65" t="n">
        <v>35098.25</v>
      </c>
      <c r="P65" t="n">
        <v>178.72</v>
      </c>
      <c r="Q65" t="n">
        <v>460.69</v>
      </c>
      <c r="R65" t="n">
        <v>47.83</v>
      </c>
      <c r="S65" t="n">
        <v>32.19</v>
      </c>
      <c r="T65" t="n">
        <v>3914.1</v>
      </c>
      <c r="U65" t="n">
        <v>0.67</v>
      </c>
      <c r="V65" t="n">
        <v>0.76</v>
      </c>
      <c r="W65" t="n">
        <v>1.46</v>
      </c>
      <c r="X65" t="n">
        <v>0.23</v>
      </c>
      <c r="Y65" t="n">
        <v>1</v>
      </c>
      <c r="Z65" t="n">
        <v>10</v>
      </c>
      <c r="AA65" t="n">
        <v>178.475712370102</v>
      </c>
      <c r="AB65" t="n">
        <v>244.1983434573876</v>
      </c>
      <c r="AC65" t="n">
        <v>220.892396292413</v>
      </c>
      <c r="AD65" t="n">
        <v>178475.712370102</v>
      </c>
      <c r="AE65" t="n">
        <v>244198.3434573876</v>
      </c>
      <c r="AF65" t="n">
        <v>5.996137459583178e-06</v>
      </c>
      <c r="AG65" t="n">
        <v>4.343171296296297</v>
      </c>
      <c r="AH65" t="n">
        <v>220892.396292413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6.6607</v>
      </c>
      <c r="E66" t="n">
        <v>15.01</v>
      </c>
      <c r="F66" t="n">
        <v>11.77</v>
      </c>
      <c r="G66" t="n">
        <v>78.45999999999999</v>
      </c>
      <c r="H66" t="n">
        <v>1.07</v>
      </c>
      <c r="I66" t="n">
        <v>9</v>
      </c>
      <c r="J66" t="n">
        <v>283.18</v>
      </c>
      <c r="K66" t="n">
        <v>59.19</v>
      </c>
      <c r="L66" t="n">
        <v>17</v>
      </c>
      <c r="M66" t="n">
        <v>7</v>
      </c>
      <c r="N66" t="n">
        <v>76.98</v>
      </c>
      <c r="O66" t="n">
        <v>35159.52</v>
      </c>
      <c r="P66" t="n">
        <v>178.99</v>
      </c>
      <c r="Q66" t="n">
        <v>460.69</v>
      </c>
      <c r="R66" t="n">
        <v>48.12</v>
      </c>
      <c r="S66" t="n">
        <v>32.19</v>
      </c>
      <c r="T66" t="n">
        <v>4056.05</v>
      </c>
      <c r="U66" t="n">
        <v>0.67</v>
      </c>
      <c r="V66" t="n">
        <v>0.76</v>
      </c>
      <c r="W66" t="n">
        <v>1.46</v>
      </c>
      <c r="X66" t="n">
        <v>0.23</v>
      </c>
      <c r="Y66" t="n">
        <v>1</v>
      </c>
      <c r="Z66" t="n">
        <v>10</v>
      </c>
      <c r="AA66" t="n">
        <v>178.6388321039134</v>
      </c>
      <c r="AB66" t="n">
        <v>244.421531073523</v>
      </c>
      <c r="AC66" t="n">
        <v>221.0942831957103</v>
      </c>
      <c r="AD66" t="n">
        <v>178638.8321039134</v>
      </c>
      <c r="AE66" t="n">
        <v>244421.531073523</v>
      </c>
      <c r="AF66" t="n">
        <v>5.992988322236078e-06</v>
      </c>
      <c r="AG66" t="n">
        <v>4.343171296296297</v>
      </c>
      <c r="AH66" t="n">
        <v>221094.2831957103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6.6625</v>
      </c>
      <c r="E67" t="n">
        <v>15.01</v>
      </c>
      <c r="F67" t="n">
        <v>11.76</v>
      </c>
      <c r="G67" t="n">
        <v>78.43000000000001</v>
      </c>
      <c r="H67" t="n">
        <v>1.08</v>
      </c>
      <c r="I67" t="n">
        <v>9</v>
      </c>
      <c r="J67" t="n">
        <v>283.68</v>
      </c>
      <c r="K67" t="n">
        <v>59.19</v>
      </c>
      <c r="L67" t="n">
        <v>17.25</v>
      </c>
      <c r="M67" t="n">
        <v>7</v>
      </c>
      <c r="N67" t="n">
        <v>77.23</v>
      </c>
      <c r="O67" t="n">
        <v>35220.89</v>
      </c>
      <c r="P67" t="n">
        <v>178.39</v>
      </c>
      <c r="Q67" t="n">
        <v>460.69</v>
      </c>
      <c r="R67" t="n">
        <v>47.96</v>
      </c>
      <c r="S67" t="n">
        <v>32.19</v>
      </c>
      <c r="T67" t="n">
        <v>3976.72</v>
      </c>
      <c r="U67" t="n">
        <v>0.67</v>
      </c>
      <c r="V67" t="n">
        <v>0.76</v>
      </c>
      <c r="W67" t="n">
        <v>1.46</v>
      </c>
      <c r="X67" t="n">
        <v>0.23</v>
      </c>
      <c r="Y67" t="n">
        <v>1</v>
      </c>
      <c r="Z67" t="n">
        <v>10</v>
      </c>
      <c r="AA67" t="n">
        <v>178.3782109974031</v>
      </c>
      <c r="AB67" t="n">
        <v>244.0649377778041</v>
      </c>
      <c r="AC67" t="n">
        <v>220.7717226636529</v>
      </c>
      <c r="AD67" t="n">
        <v>178378.2109974031</v>
      </c>
      <c r="AE67" t="n">
        <v>244064.9377778041</v>
      </c>
      <c r="AF67" t="n">
        <v>5.994607878586015e-06</v>
      </c>
      <c r="AG67" t="n">
        <v>4.343171296296297</v>
      </c>
      <c r="AH67" t="n">
        <v>220771.7226636529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6.6612</v>
      </c>
      <c r="E68" t="n">
        <v>15.01</v>
      </c>
      <c r="F68" t="n">
        <v>11.77</v>
      </c>
      <c r="G68" t="n">
        <v>78.45</v>
      </c>
      <c r="H68" t="n">
        <v>1.1</v>
      </c>
      <c r="I68" t="n">
        <v>9</v>
      </c>
      <c r="J68" t="n">
        <v>284.17</v>
      </c>
      <c r="K68" t="n">
        <v>59.19</v>
      </c>
      <c r="L68" t="n">
        <v>17.5</v>
      </c>
      <c r="M68" t="n">
        <v>7</v>
      </c>
      <c r="N68" t="n">
        <v>77.48</v>
      </c>
      <c r="O68" t="n">
        <v>35282.36</v>
      </c>
      <c r="P68" t="n">
        <v>177.59</v>
      </c>
      <c r="Q68" t="n">
        <v>460.71</v>
      </c>
      <c r="R68" t="n">
        <v>48.06</v>
      </c>
      <c r="S68" t="n">
        <v>32.19</v>
      </c>
      <c r="T68" t="n">
        <v>4026.28</v>
      </c>
      <c r="U68" t="n">
        <v>0.67</v>
      </c>
      <c r="V68" t="n">
        <v>0.76</v>
      </c>
      <c r="W68" t="n">
        <v>1.46</v>
      </c>
      <c r="X68" t="n">
        <v>0.23</v>
      </c>
      <c r="Y68" t="n">
        <v>1</v>
      </c>
      <c r="Z68" t="n">
        <v>10</v>
      </c>
      <c r="AA68" t="n">
        <v>178.1239277936793</v>
      </c>
      <c r="AB68" t="n">
        <v>243.7170162802861</v>
      </c>
      <c r="AC68" t="n">
        <v>220.457006305547</v>
      </c>
      <c r="AD68" t="n">
        <v>178123.9277936793</v>
      </c>
      <c r="AE68" t="n">
        <v>243717.0162802861</v>
      </c>
      <c r="AF68" t="n">
        <v>5.993438198999949e-06</v>
      </c>
      <c r="AG68" t="n">
        <v>4.343171296296297</v>
      </c>
      <c r="AH68" t="n">
        <v>220457.006305547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6.6625</v>
      </c>
      <c r="E69" t="n">
        <v>15.01</v>
      </c>
      <c r="F69" t="n">
        <v>11.76</v>
      </c>
      <c r="G69" t="n">
        <v>78.43000000000001</v>
      </c>
      <c r="H69" t="n">
        <v>1.11</v>
      </c>
      <c r="I69" t="n">
        <v>9</v>
      </c>
      <c r="J69" t="n">
        <v>284.67</v>
      </c>
      <c r="K69" t="n">
        <v>59.19</v>
      </c>
      <c r="L69" t="n">
        <v>17.75</v>
      </c>
      <c r="M69" t="n">
        <v>7</v>
      </c>
      <c r="N69" t="n">
        <v>77.73</v>
      </c>
      <c r="O69" t="n">
        <v>35343.92</v>
      </c>
      <c r="P69" t="n">
        <v>177.76</v>
      </c>
      <c r="Q69" t="n">
        <v>460.69</v>
      </c>
      <c r="R69" t="n">
        <v>48.05</v>
      </c>
      <c r="S69" t="n">
        <v>32.19</v>
      </c>
      <c r="T69" t="n">
        <v>4022.9</v>
      </c>
      <c r="U69" t="n">
        <v>0.67</v>
      </c>
      <c r="V69" t="n">
        <v>0.76</v>
      </c>
      <c r="W69" t="n">
        <v>1.46</v>
      </c>
      <c r="X69" t="n">
        <v>0.23</v>
      </c>
      <c r="Y69" t="n">
        <v>1</v>
      </c>
      <c r="Z69" t="n">
        <v>10</v>
      </c>
      <c r="AA69" t="n">
        <v>178.1495057968405</v>
      </c>
      <c r="AB69" t="n">
        <v>243.7520132326332</v>
      </c>
      <c r="AC69" t="n">
        <v>220.4886631978806</v>
      </c>
      <c r="AD69" t="n">
        <v>178149.5057968405</v>
      </c>
      <c r="AE69" t="n">
        <v>243752.0132326332</v>
      </c>
      <c r="AF69" t="n">
        <v>5.994607878586015e-06</v>
      </c>
      <c r="AG69" t="n">
        <v>4.343171296296297</v>
      </c>
      <c r="AH69" t="n">
        <v>220488.6631978806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6.6646</v>
      </c>
      <c r="E70" t="n">
        <v>15</v>
      </c>
      <c r="F70" t="n">
        <v>11.76</v>
      </c>
      <c r="G70" t="n">
        <v>78.40000000000001</v>
      </c>
      <c r="H70" t="n">
        <v>1.12</v>
      </c>
      <c r="I70" t="n">
        <v>9</v>
      </c>
      <c r="J70" t="n">
        <v>285.17</v>
      </c>
      <c r="K70" t="n">
        <v>59.19</v>
      </c>
      <c r="L70" t="n">
        <v>18</v>
      </c>
      <c r="M70" t="n">
        <v>7</v>
      </c>
      <c r="N70" t="n">
        <v>77.98</v>
      </c>
      <c r="O70" t="n">
        <v>35405.59</v>
      </c>
      <c r="P70" t="n">
        <v>176.87</v>
      </c>
      <c r="Q70" t="n">
        <v>460.69</v>
      </c>
      <c r="R70" t="n">
        <v>47.79</v>
      </c>
      <c r="S70" t="n">
        <v>32.19</v>
      </c>
      <c r="T70" t="n">
        <v>3893.26</v>
      </c>
      <c r="U70" t="n">
        <v>0.67</v>
      </c>
      <c r="V70" t="n">
        <v>0.76</v>
      </c>
      <c r="W70" t="n">
        <v>1.46</v>
      </c>
      <c r="X70" t="n">
        <v>0.23</v>
      </c>
      <c r="Y70" t="n">
        <v>1</v>
      </c>
      <c r="Z70" t="n">
        <v>10</v>
      </c>
      <c r="AA70" t="n">
        <v>177.7990847481715</v>
      </c>
      <c r="AB70" t="n">
        <v>243.2725516943588</v>
      </c>
      <c r="AC70" t="n">
        <v>220.0549607958905</v>
      </c>
      <c r="AD70" t="n">
        <v>177799.0847481715</v>
      </c>
      <c r="AE70" t="n">
        <v>243272.5516943588</v>
      </c>
      <c r="AF70" t="n">
        <v>5.996497360994274e-06</v>
      </c>
      <c r="AG70" t="n">
        <v>4.340277777777778</v>
      </c>
      <c r="AH70" t="n">
        <v>220054.9607958905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6.6954</v>
      </c>
      <c r="E71" t="n">
        <v>14.94</v>
      </c>
      <c r="F71" t="n">
        <v>11.74</v>
      </c>
      <c r="G71" t="n">
        <v>88.05</v>
      </c>
      <c r="H71" t="n">
        <v>1.14</v>
      </c>
      <c r="I71" t="n">
        <v>8</v>
      </c>
      <c r="J71" t="n">
        <v>285.67</v>
      </c>
      <c r="K71" t="n">
        <v>59.19</v>
      </c>
      <c r="L71" t="n">
        <v>18.25</v>
      </c>
      <c r="M71" t="n">
        <v>6</v>
      </c>
      <c r="N71" t="n">
        <v>78.23</v>
      </c>
      <c r="O71" t="n">
        <v>35467.36</v>
      </c>
      <c r="P71" t="n">
        <v>176.28</v>
      </c>
      <c r="Q71" t="n">
        <v>460.7</v>
      </c>
      <c r="R71" t="n">
        <v>47.15</v>
      </c>
      <c r="S71" t="n">
        <v>32.19</v>
      </c>
      <c r="T71" t="n">
        <v>3578.2</v>
      </c>
      <c r="U71" t="n">
        <v>0.68</v>
      </c>
      <c r="V71" t="n">
        <v>0.76</v>
      </c>
      <c r="W71" t="n">
        <v>1.46</v>
      </c>
      <c r="X71" t="n">
        <v>0.21</v>
      </c>
      <c r="Y71" t="n">
        <v>1</v>
      </c>
      <c r="Z71" t="n">
        <v>10</v>
      </c>
      <c r="AA71" t="n">
        <v>177.1489682667805</v>
      </c>
      <c r="AB71" t="n">
        <v>242.3830336434053</v>
      </c>
      <c r="AC71" t="n">
        <v>219.2503370992733</v>
      </c>
      <c r="AD71" t="n">
        <v>177148.9682667805</v>
      </c>
      <c r="AE71" t="n">
        <v>242383.0336434053</v>
      </c>
      <c r="AF71" t="n">
        <v>6.024209769648751e-06</v>
      </c>
      <c r="AG71" t="n">
        <v>4.322916666666667</v>
      </c>
      <c r="AH71" t="n">
        <v>219250.3370992733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6.7018</v>
      </c>
      <c r="E72" t="n">
        <v>14.92</v>
      </c>
      <c r="F72" t="n">
        <v>11.73</v>
      </c>
      <c r="G72" t="n">
        <v>87.94</v>
      </c>
      <c r="H72" t="n">
        <v>1.15</v>
      </c>
      <c r="I72" t="n">
        <v>8</v>
      </c>
      <c r="J72" t="n">
        <v>286.18</v>
      </c>
      <c r="K72" t="n">
        <v>59.19</v>
      </c>
      <c r="L72" t="n">
        <v>18.5</v>
      </c>
      <c r="M72" t="n">
        <v>6</v>
      </c>
      <c r="N72" t="n">
        <v>78.48</v>
      </c>
      <c r="O72" t="n">
        <v>35529.23</v>
      </c>
      <c r="P72" t="n">
        <v>176.01</v>
      </c>
      <c r="Q72" t="n">
        <v>460.7</v>
      </c>
      <c r="R72" t="n">
        <v>46.73</v>
      </c>
      <c r="S72" t="n">
        <v>32.19</v>
      </c>
      <c r="T72" t="n">
        <v>3369.03</v>
      </c>
      <c r="U72" t="n">
        <v>0.6899999999999999</v>
      </c>
      <c r="V72" t="n">
        <v>0.76</v>
      </c>
      <c r="W72" t="n">
        <v>1.46</v>
      </c>
      <c r="X72" t="n">
        <v>0.19</v>
      </c>
      <c r="Y72" t="n">
        <v>1</v>
      </c>
      <c r="Z72" t="n">
        <v>10</v>
      </c>
      <c r="AA72" t="n">
        <v>176.9503035759302</v>
      </c>
      <c r="AB72" t="n">
        <v>242.1112118489164</v>
      </c>
      <c r="AC72" t="n">
        <v>219.004457595346</v>
      </c>
      <c r="AD72" t="n">
        <v>176950.3035759302</v>
      </c>
      <c r="AE72" t="n">
        <v>242111.2118489164</v>
      </c>
      <c r="AF72" t="n">
        <v>6.029968192226305e-06</v>
      </c>
      <c r="AG72" t="n">
        <v>4.31712962962963</v>
      </c>
      <c r="AH72" t="n">
        <v>219004.457595346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6.7002</v>
      </c>
      <c r="E73" t="n">
        <v>14.92</v>
      </c>
      <c r="F73" t="n">
        <v>11.73</v>
      </c>
      <c r="G73" t="n">
        <v>87.97</v>
      </c>
      <c r="H73" t="n">
        <v>1.16</v>
      </c>
      <c r="I73" t="n">
        <v>8</v>
      </c>
      <c r="J73" t="n">
        <v>286.68</v>
      </c>
      <c r="K73" t="n">
        <v>59.19</v>
      </c>
      <c r="L73" t="n">
        <v>18.75</v>
      </c>
      <c r="M73" t="n">
        <v>6</v>
      </c>
      <c r="N73" t="n">
        <v>78.73999999999999</v>
      </c>
      <c r="O73" t="n">
        <v>35591.33</v>
      </c>
      <c r="P73" t="n">
        <v>176.34</v>
      </c>
      <c r="Q73" t="n">
        <v>460.69</v>
      </c>
      <c r="R73" t="n">
        <v>46.89</v>
      </c>
      <c r="S73" t="n">
        <v>32.19</v>
      </c>
      <c r="T73" t="n">
        <v>3447.95</v>
      </c>
      <c r="U73" t="n">
        <v>0.6899999999999999</v>
      </c>
      <c r="V73" t="n">
        <v>0.76</v>
      </c>
      <c r="W73" t="n">
        <v>1.46</v>
      </c>
      <c r="X73" t="n">
        <v>0.2</v>
      </c>
      <c r="Y73" t="n">
        <v>1</v>
      </c>
      <c r="Z73" t="n">
        <v>10</v>
      </c>
      <c r="AA73" t="n">
        <v>177.0899301543745</v>
      </c>
      <c r="AB73" t="n">
        <v>242.3022550934337</v>
      </c>
      <c r="AC73" t="n">
        <v>219.1772679407375</v>
      </c>
      <c r="AD73" t="n">
        <v>177089.9301543745</v>
      </c>
      <c r="AE73" t="n">
        <v>242302.2550934337</v>
      </c>
      <c r="AF73" t="n">
        <v>6.028528586581916e-06</v>
      </c>
      <c r="AG73" t="n">
        <v>4.31712962962963</v>
      </c>
      <c r="AH73" t="n">
        <v>219177.2679407375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6.703</v>
      </c>
      <c r="E74" t="n">
        <v>14.92</v>
      </c>
      <c r="F74" t="n">
        <v>11.72</v>
      </c>
      <c r="G74" t="n">
        <v>87.92</v>
      </c>
      <c r="H74" t="n">
        <v>1.18</v>
      </c>
      <c r="I74" t="n">
        <v>8</v>
      </c>
      <c r="J74" t="n">
        <v>287.18</v>
      </c>
      <c r="K74" t="n">
        <v>59.19</v>
      </c>
      <c r="L74" t="n">
        <v>19</v>
      </c>
      <c r="M74" t="n">
        <v>6</v>
      </c>
      <c r="N74" t="n">
        <v>78.98999999999999</v>
      </c>
      <c r="O74" t="n">
        <v>35653.4</v>
      </c>
      <c r="P74" t="n">
        <v>175.85</v>
      </c>
      <c r="Q74" t="n">
        <v>460.7</v>
      </c>
      <c r="R74" t="n">
        <v>46.53</v>
      </c>
      <c r="S74" t="n">
        <v>32.19</v>
      </c>
      <c r="T74" t="n">
        <v>3266.56</v>
      </c>
      <c r="U74" t="n">
        <v>0.6899999999999999</v>
      </c>
      <c r="V74" t="n">
        <v>0.76</v>
      </c>
      <c r="W74" t="n">
        <v>1.46</v>
      </c>
      <c r="X74" t="n">
        <v>0.19</v>
      </c>
      <c r="Y74" t="n">
        <v>1</v>
      </c>
      <c r="Z74" t="n">
        <v>10</v>
      </c>
      <c r="AA74" t="n">
        <v>176.8581613991809</v>
      </c>
      <c r="AB74" t="n">
        <v>241.9851388576622</v>
      </c>
      <c r="AC74" t="n">
        <v>218.8904168334325</v>
      </c>
      <c r="AD74" t="n">
        <v>176858.1613991809</v>
      </c>
      <c r="AE74" t="n">
        <v>241985.1388576622</v>
      </c>
      <c r="AF74" t="n">
        <v>6.031047896459595e-06</v>
      </c>
      <c r="AG74" t="n">
        <v>4.31712962962963</v>
      </c>
      <c r="AH74" t="n">
        <v>218890.4168334325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6.698</v>
      </c>
      <c r="E75" t="n">
        <v>14.93</v>
      </c>
      <c r="F75" t="n">
        <v>11.73</v>
      </c>
      <c r="G75" t="n">
        <v>88</v>
      </c>
      <c r="H75" t="n">
        <v>1.19</v>
      </c>
      <c r="I75" t="n">
        <v>8</v>
      </c>
      <c r="J75" t="n">
        <v>287.69</v>
      </c>
      <c r="K75" t="n">
        <v>59.19</v>
      </c>
      <c r="L75" t="n">
        <v>19.25</v>
      </c>
      <c r="M75" t="n">
        <v>6</v>
      </c>
      <c r="N75" t="n">
        <v>79.23999999999999</v>
      </c>
      <c r="O75" t="n">
        <v>35715.58</v>
      </c>
      <c r="P75" t="n">
        <v>175.89</v>
      </c>
      <c r="Q75" t="n">
        <v>460.69</v>
      </c>
      <c r="R75" t="n">
        <v>47.01</v>
      </c>
      <c r="S75" t="n">
        <v>32.19</v>
      </c>
      <c r="T75" t="n">
        <v>3507.53</v>
      </c>
      <c r="U75" t="n">
        <v>0.68</v>
      </c>
      <c r="V75" t="n">
        <v>0.76</v>
      </c>
      <c r="W75" t="n">
        <v>1.46</v>
      </c>
      <c r="X75" t="n">
        <v>0.2</v>
      </c>
      <c r="Y75" t="n">
        <v>1</v>
      </c>
      <c r="Z75" t="n">
        <v>10</v>
      </c>
      <c r="AA75" t="n">
        <v>176.9556814341553</v>
      </c>
      <c r="AB75" t="n">
        <v>242.1185700717943</v>
      </c>
      <c r="AC75" t="n">
        <v>219.0111135597598</v>
      </c>
      <c r="AD75" t="n">
        <v>176955.6814341553</v>
      </c>
      <c r="AE75" t="n">
        <v>242118.5700717943</v>
      </c>
      <c r="AF75" t="n">
        <v>6.026549128820883e-06</v>
      </c>
      <c r="AG75" t="n">
        <v>4.320023148148148</v>
      </c>
      <c r="AH75" t="n">
        <v>219011.1135597598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6.7014</v>
      </c>
      <c r="E76" t="n">
        <v>14.92</v>
      </c>
      <c r="F76" t="n">
        <v>11.73</v>
      </c>
      <c r="G76" t="n">
        <v>87.95</v>
      </c>
      <c r="H76" t="n">
        <v>1.2</v>
      </c>
      <c r="I76" t="n">
        <v>8</v>
      </c>
      <c r="J76" t="n">
        <v>288.19</v>
      </c>
      <c r="K76" t="n">
        <v>59.19</v>
      </c>
      <c r="L76" t="n">
        <v>19.5</v>
      </c>
      <c r="M76" t="n">
        <v>6</v>
      </c>
      <c r="N76" t="n">
        <v>79.5</v>
      </c>
      <c r="O76" t="n">
        <v>35777.86</v>
      </c>
      <c r="P76" t="n">
        <v>175.54</v>
      </c>
      <c r="Q76" t="n">
        <v>460.69</v>
      </c>
      <c r="R76" t="n">
        <v>46.77</v>
      </c>
      <c r="S76" t="n">
        <v>32.19</v>
      </c>
      <c r="T76" t="n">
        <v>3388.01</v>
      </c>
      <c r="U76" t="n">
        <v>0.6899999999999999</v>
      </c>
      <c r="V76" t="n">
        <v>0.76</v>
      </c>
      <c r="W76" t="n">
        <v>1.46</v>
      </c>
      <c r="X76" t="n">
        <v>0.19</v>
      </c>
      <c r="Y76" t="n">
        <v>1</v>
      </c>
      <c r="Z76" t="n">
        <v>10</v>
      </c>
      <c r="AA76" t="n">
        <v>176.7857974042352</v>
      </c>
      <c r="AB76" t="n">
        <v>241.8861272473033</v>
      </c>
      <c r="AC76" t="n">
        <v>218.8008547522026</v>
      </c>
      <c r="AD76" t="n">
        <v>176785.7974042352</v>
      </c>
      <c r="AE76" t="n">
        <v>241886.1272473033</v>
      </c>
      <c r="AF76" t="n">
        <v>6.029608290815207e-06</v>
      </c>
      <c r="AG76" t="n">
        <v>4.31712962962963</v>
      </c>
      <c r="AH76" t="n">
        <v>218800.8547522026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6.6992</v>
      </c>
      <c r="E77" t="n">
        <v>14.93</v>
      </c>
      <c r="F77" t="n">
        <v>11.73</v>
      </c>
      <c r="G77" t="n">
        <v>87.98</v>
      </c>
      <c r="H77" t="n">
        <v>1.22</v>
      </c>
      <c r="I77" t="n">
        <v>8</v>
      </c>
      <c r="J77" t="n">
        <v>288.7</v>
      </c>
      <c r="K77" t="n">
        <v>59.19</v>
      </c>
      <c r="L77" t="n">
        <v>19.75</v>
      </c>
      <c r="M77" t="n">
        <v>6</v>
      </c>
      <c r="N77" t="n">
        <v>79.75</v>
      </c>
      <c r="O77" t="n">
        <v>35840.25</v>
      </c>
      <c r="P77" t="n">
        <v>175.17</v>
      </c>
      <c r="Q77" t="n">
        <v>460.69</v>
      </c>
      <c r="R77" t="n">
        <v>47.01</v>
      </c>
      <c r="S77" t="n">
        <v>32.19</v>
      </c>
      <c r="T77" t="n">
        <v>3505.6</v>
      </c>
      <c r="U77" t="n">
        <v>0.68</v>
      </c>
      <c r="V77" t="n">
        <v>0.76</v>
      </c>
      <c r="W77" t="n">
        <v>1.46</v>
      </c>
      <c r="X77" t="n">
        <v>0.2</v>
      </c>
      <c r="Y77" t="n">
        <v>1</v>
      </c>
      <c r="Z77" t="n">
        <v>10</v>
      </c>
      <c r="AA77" t="n">
        <v>176.680355685833</v>
      </c>
      <c r="AB77" t="n">
        <v>241.7418572364252</v>
      </c>
      <c r="AC77" t="n">
        <v>218.6703536686784</v>
      </c>
      <c r="AD77" t="n">
        <v>176680.355685833</v>
      </c>
      <c r="AE77" t="n">
        <v>241741.8572364252</v>
      </c>
      <c r="AF77" t="n">
        <v>6.027628833054174e-06</v>
      </c>
      <c r="AG77" t="n">
        <v>4.320023148148148</v>
      </c>
      <c r="AH77" t="n">
        <v>218670.3536686784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6.7002</v>
      </c>
      <c r="E78" t="n">
        <v>14.92</v>
      </c>
      <c r="F78" t="n">
        <v>11.73</v>
      </c>
      <c r="G78" t="n">
        <v>87.97</v>
      </c>
      <c r="H78" t="n">
        <v>1.23</v>
      </c>
      <c r="I78" t="n">
        <v>8</v>
      </c>
      <c r="J78" t="n">
        <v>289.2</v>
      </c>
      <c r="K78" t="n">
        <v>59.19</v>
      </c>
      <c r="L78" t="n">
        <v>20</v>
      </c>
      <c r="M78" t="n">
        <v>6</v>
      </c>
      <c r="N78" t="n">
        <v>80.01000000000001</v>
      </c>
      <c r="O78" t="n">
        <v>35902.74</v>
      </c>
      <c r="P78" t="n">
        <v>174.76</v>
      </c>
      <c r="Q78" t="n">
        <v>460.69</v>
      </c>
      <c r="R78" t="n">
        <v>46.84</v>
      </c>
      <c r="S78" t="n">
        <v>32.19</v>
      </c>
      <c r="T78" t="n">
        <v>3421.81</v>
      </c>
      <c r="U78" t="n">
        <v>0.6899999999999999</v>
      </c>
      <c r="V78" t="n">
        <v>0.76</v>
      </c>
      <c r="W78" t="n">
        <v>1.46</v>
      </c>
      <c r="X78" t="n">
        <v>0.2</v>
      </c>
      <c r="Y78" t="n">
        <v>1</v>
      </c>
      <c r="Z78" t="n">
        <v>10</v>
      </c>
      <c r="AA78" t="n">
        <v>176.5195793830348</v>
      </c>
      <c r="AB78" t="n">
        <v>241.5218760059868</v>
      </c>
      <c r="AC78" t="n">
        <v>218.4713671381274</v>
      </c>
      <c r="AD78" t="n">
        <v>176519.5793830348</v>
      </c>
      <c r="AE78" t="n">
        <v>241521.8760059868</v>
      </c>
      <c r="AF78" t="n">
        <v>6.028528586581916e-06</v>
      </c>
      <c r="AG78" t="n">
        <v>4.31712962962963</v>
      </c>
      <c r="AH78" t="n">
        <v>218471.3671381274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6.6993</v>
      </c>
      <c r="E79" t="n">
        <v>14.93</v>
      </c>
      <c r="F79" t="n">
        <v>11.73</v>
      </c>
      <c r="G79" t="n">
        <v>87.98</v>
      </c>
      <c r="H79" t="n">
        <v>1.24</v>
      </c>
      <c r="I79" t="n">
        <v>8</v>
      </c>
      <c r="J79" t="n">
        <v>289.71</v>
      </c>
      <c r="K79" t="n">
        <v>59.19</v>
      </c>
      <c r="L79" t="n">
        <v>20.25</v>
      </c>
      <c r="M79" t="n">
        <v>6</v>
      </c>
      <c r="N79" t="n">
        <v>80.27</v>
      </c>
      <c r="O79" t="n">
        <v>35965.33</v>
      </c>
      <c r="P79" t="n">
        <v>174.11</v>
      </c>
      <c r="Q79" t="n">
        <v>460.71</v>
      </c>
      <c r="R79" t="n">
        <v>46.93</v>
      </c>
      <c r="S79" t="n">
        <v>32.19</v>
      </c>
      <c r="T79" t="n">
        <v>3466.48</v>
      </c>
      <c r="U79" t="n">
        <v>0.6899999999999999</v>
      </c>
      <c r="V79" t="n">
        <v>0.76</v>
      </c>
      <c r="W79" t="n">
        <v>1.46</v>
      </c>
      <c r="X79" t="n">
        <v>0.2</v>
      </c>
      <c r="Y79" t="n">
        <v>1</v>
      </c>
      <c r="Z79" t="n">
        <v>10</v>
      </c>
      <c r="AA79" t="n">
        <v>176.2963863297555</v>
      </c>
      <c r="AB79" t="n">
        <v>241.2164934239077</v>
      </c>
      <c r="AC79" t="n">
        <v>218.1951298410747</v>
      </c>
      <c r="AD79" t="n">
        <v>176296.3863297555</v>
      </c>
      <c r="AE79" t="n">
        <v>241216.4934239077</v>
      </c>
      <c r="AF79" t="n">
        <v>6.027718808406947e-06</v>
      </c>
      <c r="AG79" t="n">
        <v>4.320023148148148</v>
      </c>
      <c r="AH79" t="n">
        <v>218195.1298410747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6.6917</v>
      </c>
      <c r="E80" t="n">
        <v>14.94</v>
      </c>
      <c r="F80" t="n">
        <v>11.75</v>
      </c>
      <c r="G80" t="n">
        <v>88.11</v>
      </c>
      <c r="H80" t="n">
        <v>1.26</v>
      </c>
      <c r="I80" t="n">
        <v>8</v>
      </c>
      <c r="J80" t="n">
        <v>290.22</v>
      </c>
      <c r="K80" t="n">
        <v>59.19</v>
      </c>
      <c r="L80" t="n">
        <v>20.5</v>
      </c>
      <c r="M80" t="n">
        <v>6</v>
      </c>
      <c r="N80" t="n">
        <v>80.53</v>
      </c>
      <c r="O80" t="n">
        <v>36028.03</v>
      </c>
      <c r="P80" t="n">
        <v>173.46</v>
      </c>
      <c r="Q80" t="n">
        <v>460.69</v>
      </c>
      <c r="R80" t="n">
        <v>47.35</v>
      </c>
      <c r="S80" t="n">
        <v>32.19</v>
      </c>
      <c r="T80" t="n">
        <v>3678.5</v>
      </c>
      <c r="U80" t="n">
        <v>0.68</v>
      </c>
      <c r="V80" t="n">
        <v>0.76</v>
      </c>
      <c r="W80" t="n">
        <v>1.46</v>
      </c>
      <c r="X80" t="n">
        <v>0.21</v>
      </c>
      <c r="Y80" t="n">
        <v>1</v>
      </c>
      <c r="Z80" t="n">
        <v>10</v>
      </c>
      <c r="AA80" t="n">
        <v>176.1963607306789</v>
      </c>
      <c r="AB80" t="n">
        <v>241.0796339864332</v>
      </c>
      <c r="AC80" t="n">
        <v>218.0713320762292</v>
      </c>
      <c r="AD80" t="n">
        <v>176196.3607306789</v>
      </c>
      <c r="AE80" t="n">
        <v>241079.6339864332</v>
      </c>
      <c r="AF80" t="n">
        <v>6.020880681596102e-06</v>
      </c>
      <c r="AG80" t="n">
        <v>4.322916666666667</v>
      </c>
      <c r="AH80" t="n">
        <v>218071.3320762292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6.7273</v>
      </c>
      <c r="E81" t="n">
        <v>14.86</v>
      </c>
      <c r="F81" t="n">
        <v>11.72</v>
      </c>
      <c r="G81" t="n">
        <v>100.44</v>
      </c>
      <c r="H81" t="n">
        <v>1.27</v>
      </c>
      <c r="I81" t="n">
        <v>7</v>
      </c>
      <c r="J81" t="n">
        <v>290.73</v>
      </c>
      <c r="K81" t="n">
        <v>59.19</v>
      </c>
      <c r="L81" t="n">
        <v>20.75</v>
      </c>
      <c r="M81" t="n">
        <v>5</v>
      </c>
      <c r="N81" t="n">
        <v>80.79000000000001</v>
      </c>
      <c r="O81" t="n">
        <v>36090.84</v>
      </c>
      <c r="P81" t="n">
        <v>173.26</v>
      </c>
      <c r="Q81" t="n">
        <v>460.72</v>
      </c>
      <c r="R81" t="n">
        <v>46.53</v>
      </c>
      <c r="S81" t="n">
        <v>32.19</v>
      </c>
      <c r="T81" t="n">
        <v>3274.87</v>
      </c>
      <c r="U81" t="n">
        <v>0.6899999999999999</v>
      </c>
      <c r="V81" t="n">
        <v>0.76</v>
      </c>
      <c r="W81" t="n">
        <v>1.46</v>
      </c>
      <c r="X81" t="n">
        <v>0.18</v>
      </c>
      <c r="Y81" t="n">
        <v>1</v>
      </c>
      <c r="Z81" t="n">
        <v>10</v>
      </c>
      <c r="AA81" t="n">
        <v>175.6171882972834</v>
      </c>
      <c r="AB81" t="n">
        <v>240.2871847117774</v>
      </c>
      <c r="AC81" t="n">
        <v>217.3545130481368</v>
      </c>
      <c r="AD81" t="n">
        <v>175617.1882972834</v>
      </c>
      <c r="AE81" t="n">
        <v>240287.1847117774</v>
      </c>
      <c r="AF81" t="n">
        <v>6.052911907183744e-06</v>
      </c>
      <c r="AG81" t="n">
        <v>4.299768518518518</v>
      </c>
      <c r="AH81" t="n">
        <v>217354.5130481368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6.7292</v>
      </c>
      <c r="E82" t="n">
        <v>14.86</v>
      </c>
      <c r="F82" t="n">
        <v>11.71</v>
      </c>
      <c r="G82" t="n">
        <v>100.4</v>
      </c>
      <c r="H82" t="n">
        <v>1.28</v>
      </c>
      <c r="I82" t="n">
        <v>7</v>
      </c>
      <c r="J82" t="n">
        <v>291.24</v>
      </c>
      <c r="K82" t="n">
        <v>59.19</v>
      </c>
      <c r="L82" t="n">
        <v>21</v>
      </c>
      <c r="M82" t="n">
        <v>5</v>
      </c>
      <c r="N82" t="n">
        <v>81.05</v>
      </c>
      <c r="O82" t="n">
        <v>36153.75</v>
      </c>
      <c r="P82" t="n">
        <v>173.37</v>
      </c>
      <c r="Q82" t="n">
        <v>460.69</v>
      </c>
      <c r="R82" t="n">
        <v>46.41</v>
      </c>
      <c r="S82" t="n">
        <v>32.19</v>
      </c>
      <c r="T82" t="n">
        <v>3213.27</v>
      </c>
      <c r="U82" t="n">
        <v>0.6899999999999999</v>
      </c>
      <c r="V82" t="n">
        <v>0.76</v>
      </c>
      <c r="W82" t="n">
        <v>1.46</v>
      </c>
      <c r="X82" t="n">
        <v>0.18</v>
      </c>
      <c r="Y82" t="n">
        <v>1</v>
      </c>
      <c r="Z82" t="n">
        <v>10</v>
      </c>
      <c r="AA82" t="n">
        <v>175.6138949863851</v>
      </c>
      <c r="AB82" t="n">
        <v>240.2826786585157</v>
      </c>
      <c r="AC82" t="n">
        <v>217.3504370462742</v>
      </c>
      <c r="AD82" t="n">
        <v>175613.8949863851</v>
      </c>
      <c r="AE82" t="n">
        <v>240282.6786585157</v>
      </c>
      <c r="AF82" t="n">
        <v>6.054621438886455e-06</v>
      </c>
      <c r="AG82" t="n">
        <v>4.299768518518518</v>
      </c>
      <c r="AH82" t="n">
        <v>217350.4370462742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6.732</v>
      </c>
      <c r="E83" t="n">
        <v>14.85</v>
      </c>
      <c r="F83" t="n">
        <v>11.71</v>
      </c>
      <c r="G83" t="n">
        <v>100.35</v>
      </c>
      <c r="H83" t="n">
        <v>1.3</v>
      </c>
      <c r="I83" t="n">
        <v>7</v>
      </c>
      <c r="J83" t="n">
        <v>291.75</v>
      </c>
      <c r="K83" t="n">
        <v>59.19</v>
      </c>
      <c r="L83" t="n">
        <v>21.25</v>
      </c>
      <c r="M83" t="n">
        <v>5</v>
      </c>
      <c r="N83" t="n">
        <v>81.31</v>
      </c>
      <c r="O83" t="n">
        <v>36216.77</v>
      </c>
      <c r="P83" t="n">
        <v>173.29</v>
      </c>
      <c r="Q83" t="n">
        <v>460.69</v>
      </c>
      <c r="R83" t="n">
        <v>46.08</v>
      </c>
      <c r="S83" t="n">
        <v>32.19</v>
      </c>
      <c r="T83" t="n">
        <v>3048.38</v>
      </c>
      <c r="U83" t="n">
        <v>0.7</v>
      </c>
      <c r="V83" t="n">
        <v>0.76</v>
      </c>
      <c r="W83" t="n">
        <v>1.46</v>
      </c>
      <c r="X83" t="n">
        <v>0.17</v>
      </c>
      <c r="Y83" t="n">
        <v>1</v>
      </c>
      <c r="Z83" t="n">
        <v>10</v>
      </c>
      <c r="AA83" t="n">
        <v>175.5499985139919</v>
      </c>
      <c r="AB83" t="n">
        <v>240.1952526860741</v>
      </c>
      <c r="AC83" t="n">
        <v>217.2713548859392</v>
      </c>
      <c r="AD83" t="n">
        <v>175549.9985139919</v>
      </c>
      <c r="AE83" t="n">
        <v>240195.2526860741</v>
      </c>
      <c r="AF83" t="n">
        <v>6.057140748764136e-06</v>
      </c>
      <c r="AG83" t="n">
        <v>4.296875</v>
      </c>
      <c r="AH83" t="n">
        <v>217271.3548859392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6.7296</v>
      </c>
      <c r="E84" t="n">
        <v>14.86</v>
      </c>
      <c r="F84" t="n">
        <v>11.71</v>
      </c>
      <c r="G84" t="n">
        <v>100.39</v>
      </c>
      <c r="H84" t="n">
        <v>1.31</v>
      </c>
      <c r="I84" t="n">
        <v>7</v>
      </c>
      <c r="J84" t="n">
        <v>292.26</v>
      </c>
      <c r="K84" t="n">
        <v>59.19</v>
      </c>
      <c r="L84" t="n">
        <v>21.5</v>
      </c>
      <c r="M84" t="n">
        <v>5</v>
      </c>
      <c r="N84" t="n">
        <v>81.56999999999999</v>
      </c>
      <c r="O84" t="n">
        <v>36279.9</v>
      </c>
      <c r="P84" t="n">
        <v>173.64</v>
      </c>
      <c r="Q84" t="n">
        <v>460.69</v>
      </c>
      <c r="R84" t="n">
        <v>46.28</v>
      </c>
      <c r="S84" t="n">
        <v>32.19</v>
      </c>
      <c r="T84" t="n">
        <v>3149.82</v>
      </c>
      <c r="U84" t="n">
        <v>0.7</v>
      </c>
      <c r="V84" t="n">
        <v>0.76</v>
      </c>
      <c r="W84" t="n">
        <v>1.46</v>
      </c>
      <c r="X84" t="n">
        <v>0.18</v>
      </c>
      <c r="Y84" t="n">
        <v>1</v>
      </c>
      <c r="Z84" t="n">
        <v>10</v>
      </c>
      <c r="AA84" t="n">
        <v>175.7059103471846</v>
      </c>
      <c r="AB84" t="n">
        <v>240.4085781345927</v>
      </c>
      <c r="AC84" t="n">
        <v>217.4643208530554</v>
      </c>
      <c r="AD84" t="n">
        <v>175705.9103471846</v>
      </c>
      <c r="AE84" t="n">
        <v>240408.5781345927</v>
      </c>
      <c r="AF84" t="n">
        <v>6.054981340297553e-06</v>
      </c>
      <c r="AG84" t="n">
        <v>4.299768518518518</v>
      </c>
      <c r="AH84" t="n">
        <v>217464.3208530554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6.7338</v>
      </c>
      <c r="E85" t="n">
        <v>14.85</v>
      </c>
      <c r="F85" t="n">
        <v>11.7</v>
      </c>
      <c r="G85" t="n">
        <v>100.31</v>
      </c>
      <c r="H85" t="n">
        <v>1.32</v>
      </c>
      <c r="I85" t="n">
        <v>7</v>
      </c>
      <c r="J85" t="n">
        <v>292.77</v>
      </c>
      <c r="K85" t="n">
        <v>59.19</v>
      </c>
      <c r="L85" t="n">
        <v>21.75</v>
      </c>
      <c r="M85" t="n">
        <v>5</v>
      </c>
      <c r="N85" t="n">
        <v>81.83</v>
      </c>
      <c r="O85" t="n">
        <v>36343.13</v>
      </c>
      <c r="P85" t="n">
        <v>173.7</v>
      </c>
      <c r="Q85" t="n">
        <v>460.69</v>
      </c>
      <c r="R85" t="n">
        <v>45.98</v>
      </c>
      <c r="S85" t="n">
        <v>32.19</v>
      </c>
      <c r="T85" t="n">
        <v>2996.92</v>
      </c>
      <c r="U85" t="n">
        <v>0.7</v>
      </c>
      <c r="V85" t="n">
        <v>0.76</v>
      </c>
      <c r="W85" t="n">
        <v>1.46</v>
      </c>
      <c r="X85" t="n">
        <v>0.17</v>
      </c>
      <c r="Y85" t="n">
        <v>1</v>
      </c>
      <c r="Z85" t="n">
        <v>10</v>
      </c>
      <c r="AA85" t="n">
        <v>175.6557347272502</v>
      </c>
      <c r="AB85" t="n">
        <v>240.3399256378065</v>
      </c>
      <c r="AC85" t="n">
        <v>217.402220454208</v>
      </c>
      <c r="AD85" t="n">
        <v>175655.7347272502</v>
      </c>
      <c r="AE85" t="n">
        <v>240339.9256378065</v>
      </c>
      <c r="AF85" t="n">
        <v>6.058760305114072e-06</v>
      </c>
      <c r="AG85" t="n">
        <v>4.296875</v>
      </c>
      <c r="AH85" t="n">
        <v>217402.220454208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6.7322</v>
      </c>
      <c r="E86" t="n">
        <v>14.85</v>
      </c>
      <c r="F86" t="n">
        <v>11.71</v>
      </c>
      <c r="G86" t="n">
        <v>100.34</v>
      </c>
      <c r="H86" t="n">
        <v>1.34</v>
      </c>
      <c r="I86" t="n">
        <v>7</v>
      </c>
      <c r="J86" t="n">
        <v>293.29</v>
      </c>
      <c r="K86" t="n">
        <v>59.19</v>
      </c>
      <c r="L86" t="n">
        <v>22</v>
      </c>
      <c r="M86" t="n">
        <v>5</v>
      </c>
      <c r="N86" t="n">
        <v>82.09</v>
      </c>
      <c r="O86" t="n">
        <v>36406.47</v>
      </c>
      <c r="P86" t="n">
        <v>173.54</v>
      </c>
      <c r="Q86" t="n">
        <v>460.69</v>
      </c>
      <c r="R86" t="n">
        <v>46.1</v>
      </c>
      <c r="S86" t="n">
        <v>32.19</v>
      </c>
      <c r="T86" t="n">
        <v>3056.57</v>
      </c>
      <c r="U86" t="n">
        <v>0.7</v>
      </c>
      <c r="V86" t="n">
        <v>0.76</v>
      </c>
      <c r="W86" t="n">
        <v>1.46</v>
      </c>
      <c r="X86" t="n">
        <v>0.17</v>
      </c>
      <c r="Y86" t="n">
        <v>1</v>
      </c>
      <c r="Z86" t="n">
        <v>10</v>
      </c>
      <c r="AA86" t="n">
        <v>175.637305874779</v>
      </c>
      <c r="AB86" t="n">
        <v>240.3147104688317</v>
      </c>
      <c r="AC86" t="n">
        <v>217.3794117855706</v>
      </c>
      <c r="AD86" t="n">
        <v>175637.305874779</v>
      </c>
      <c r="AE86" t="n">
        <v>240314.7104688317</v>
      </c>
      <c r="AF86" t="n">
        <v>6.057320699469683e-06</v>
      </c>
      <c r="AG86" t="n">
        <v>4.296875</v>
      </c>
      <c r="AH86" t="n">
        <v>217379.4117855706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6.7393</v>
      </c>
      <c r="E87" t="n">
        <v>14.84</v>
      </c>
      <c r="F87" t="n">
        <v>11.69</v>
      </c>
      <c r="G87" t="n">
        <v>100.21</v>
      </c>
      <c r="H87" t="n">
        <v>1.35</v>
      </c>
      <c r="I87" t="n">
        <v>7</v>
      </c>
      <c r="J87" t="n">
        <v>293.8</v>
      </c>
      <c r="K87" t="n">
        <v>59.19</v>
      </c>
      <c r="L87" t="n">
        <v>22.25</v>
      </c>
      <c r="M87" t="n">
        <v>5</v>
      </c>
      <c r="N87" t="n">
        <v>82.36</v>
      </c>
      <c r="O87" t="n">
        <v>36469.92</v>
      </c>
      <c r="P87" t="n">
        <v>172.61</v>
      </c>
      <c r="Q87" t="n">
        <v>460.7</v>
      </c>
      <c r="R87" t="n">
        <v>45.72</v>
      </c>
      <c r="S87" t="n">
        <v>32.19</v>
      </c>
      <c r="T87" t="n">
        <v>2866.07</v>
      </c>
      <c r="U87" t="n">
        <v>0.7</v>
      </c>
      <c r="V87" t="n">
        <v>0.76</v>
      </c>
      <c r="W87" t="n">
        <v>1.45</v>
      </c>
      <c r="X87" t="n">
        <v>0.16</v>
      </c>
      <c r="Y87" t="n">
        <v>1</v>
      </c>
      <c r="Z87" t="n">
        <v>10</v>
      </c>
      <c r="AA87" t="n">
        <v>175.176599028387</v>
      </c>
      <c r="AB87" t="n">
        <v>239.684351036647</v>
      </c>
      <c r="AC87" t="n">
        <v>216.8092129728783</v>
      </c>
      <c r="AD87" t="n">
        <v>175176.599028387</v>
      </c>
      <c r="AE87" t="n">
        <v>239684.351036647</v>
      </c>
      <c r="AF87" t="n">
        <v>6.063708949516657e-06</v>
      </c>
      <c r="AG87" t="n">
        <v>4.293981481481482</v>
      </c>
      <c r="AH87" t="n">
        <v>216809.2129728783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6.7359</v>
      </c>
      <c r="E88" t="n">
        <v>14.85</v>
      </c>
      <c r="F88" t="n">
        <v>11.7</v>
      </c>
      <c r="G88" t="n">
        <v>100.27</v>
      </c>
      <c r="H88" t="n">
        <v>1.36</v>
      </c>
      <c r="I88" t="n">
        <v>7</v>
      </c>
      <c r="J88" t="n">
        <v>294.32</v>
      </c>
      <c r="K88" t="n">
        <v>59.19</v>
      </c>
      <c r="L88" t="n">
        <v>22.5</v>
      </c>
      <c r="M88" t="n">
        <v>5</v>
      </c>
      <c r="N88" t="n">
        <v>82.62</v>
      </c>
      <c r="O88" t="n">
        <v>36533.49</v>
      </c>
      <c r="P88" t="n">
        <v>172.69</v>
      </c>
      <c r="Q88" t="n">
        <v>460.69</v>
      </c>
      <c r="R88" t="n">
        <v>45.86</v>
      </c>
      <c r="S88" t="n">
        <v>32.19</v>
      </c>
      <c r="T88" t="n">
        <v>2937.8</v>
      </c>
      <c r="U88" t="n">
        <v>0.7</v>
      </c>
      <c r="V88" t="n">
        <v>0.76</v>
      </c>
      <c r="W88" t="n">
        <v>1.46</v>
      </c>
      <c r="X88" t="n">
        <v>0.17</v>
      </c>
      <c r="Y88" t="n">
        <v>1</v>
      </c>
      <c r="Z88" t="n">
        <v>10</v>
      </c>
      <c r="AA88" t="n">
        <v>175.2667121776353</v>
      </c>
      <c r="AB88" t="n">
        <v>239.80764782296</v>
      </c>
      <c r="AC88" t="n">
        <v>216.9207424869537</v>
      </c>
      <c r="AD88" t="n">
        <v>175266.7121776353</v>
      </c>
      <c r="AE88" t="n">
        <v>239807.64782296</v>
      </c>
      <c r="AF88" t="n">
        <v>6.060649787522332e-06</v>
      </c>
      <c r="AG88" t="n">
        <v>4.296875</v>
      </c>
      <c r="AH88" t="n">
        <v>216920.7424869537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6.7348</v>
      </c>
      <c r="E89" t="n">
        <v>14.85</v>
      </c>
      <c r="F89" t="n">
        <v>11.7</v>
      </c>
      <c r="G89" t="n">
        <v>100.3</v>
      </c>
      <c r="H89" t="n">
        <v>1.37</v>
      </c>
      <c r="I89" t="n">
        <v>7</v>
      </c>
      <c r="J89" t="n">
        <v>294.83</v>
      </c>
      <c r="K89" t="n">
        <v>59.19</v>
      </c>
      <c r="L89" t="n">
        <v>22.75</v>
      </c>
      <c r="M89" t="n">
        <v>5</v>
      </c>
      <c r="N89" t="n">
        <v>82.89</v>
      </c>
      <c r="O89" t="n">
        <v>36597.16</v>
      </c>
      <c r="P89" t="n">
        <v>172.47</v>
      </c>
      <c r="Q89" t="n">
        <v>460.69</v>
      </c>
      <c r="R89" t="n">
        <v>45.92</v>
      </c>
      <c r="S89" t="n">
        <v>32.19</v>
      </c>
      <c r="T89" t="n">
        <v>2967.94</v>
      </c>
      <c r="U89" t="n">
        <v>0.7</v>
      </c>
      <c r="V89" t="n">
        <v>0.76</v>
      </c>
      <c r="W89" t="n">
        <v>1.46</v>
      </c>
      <c r="X89" t="n">
        <v>0.17</v>
      </c>
      <c r="Y89" t="n">
        <v>1</v>
      </c>
      <c r="Z89" t="n">
        <v>10</v>
      </c>
      <c r="AA89" t="n">
        <v>175.2014524427466</v>
      </c>
      <c r="AB89" t="n">
        <v>239.7183565746289</v>
      </c>
      <c r="AC89" t="n">
        <v>216.8399730700423</v>
      </c>
      <c r="AD89" t="n">
        <v>175201.4524427466</v>
      </c>
      <c r="AE89" t="n">
        <v>239718.3565746289</v>
      </c>
      <c r="AF89" t="n">
        <v>6.059660058641815e-06</v>
      </c>
      <c r="AG89" t="n">
        <v>4.296875</v>
      </c>
      <c r="AH89" t="n">
        <v>216839.9730700423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6.735</v>
      </c>
      <c r="E90" t="n">
        <v>14.85</v>
      </c>
      <c r="F90" t="n">
        <v>11.7</v>
      </c>
      <c r="G90" t="n">
        <v>100.29</v>
      </c>
      <c r="H90" t="n">
        <v>1.39</v>
      </c>
      <c r="I90" t="n">
        <v>7</v>
      </c>
      <c r="J90" t="n">
        <v>295.35</v>
      </c>
      <c r="K90" t="n">
        <v>59.19</v>
      </c>
      <c r="L90" t="n">
        <v>23</v>
      </c>
      <c r="M90" t="n">
        <v>5</v>
      </c>
      <c r="N90" t="n">
        <v>83.16</v>
      </c>
      <c r="O90" t="n">
        <v>36660.94</v>
      </c>
      <c r="P90" t="n">
        <v>171.88</v>
      </c>
      <c r="Q90" t="n">
        <v>460.69</v>
      </c>
      <c r="R90" t="n">
        <v>45.92</v>
      </c>
      <c r="S90" t="n">
        <v>32.19</v>
      </c>
      <c r="T90" t="n">
        <v>2968.52</v>
      </c>
      <c r="U90" t="n">
        <v>0.7</v>
      </c>
      <c r="V90" t="n">
        <v>0.76</v>
      </c>
      <c r="W90" t="n">
        <v>1.46</v>
      </c>
      <c r="X90" t="n">
        <v>0.17</v>
      </c>
      <c r="Y90" t="n">
        <v>1</v>
      </c>
      <c r="Z90" t="n">
        <v>10</v>
      </c>
      <c r="AA90" t="n">
        <v>174.9870761683353</v>
      </c>
      <c r="AB90" t="n">
        <v>239.4250374983659</v>
      </c>
      <c r="AC90" t="n">
        <v>216.5746479547418</v>
      </c>
      <c r="AD90" t="n">
        <v>174987.0761683353</v>
      </c>
      <c r="AE90" t="n">
        <v>239425.0374983659</v>
      </c>
      <c r="AF90" t="n">
        <v>6.059840009347364e-06</v>
      </c>
      <c r="AG90" t="n">
        <v>4.296875</v>
      </c>
      <c r="AH90" t="n">
        <v>216574.6479547418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6.7379</v>
      </c>
      <c r="E91" t="n">
        <v>14.84</v>
      </c>
      <c r="F91" t="n">
        <v>11.69</v>
      </c>
      <c r="G91" t="n">
        <v>100.24</v>
      </c>
      <c r="H91" t="n">
        <v>1.4</v>
      </c>
      <c r="I91" t="n">
        <v>7</v>
      </c>
      <c r="J91" t="n">
        <v>295.87</v>
      </c>
      <c r="K91" t="n">
        <v>59.19</v>
      </c>
      <c r="L91" t="n">
        <v>23.25</v>
      </c>
      <c r="M91" t="n">
        <v>5</v>
      </c>
      <c r="N91" t="n">
        <v>83.43000000000001</v>
      </c>
      <c r="O91" t="n">
        <v>36724.83</v>
      </c>
      <c r="P91" t="n">
        <v>171.53</v>
      </c>
      <c r="Q91" t="n">
        <v>460.69</v>
      </c>
      <c r="R91" t="n">
        <v>45.64</v>
      </c>
      <c r="S91" t="n">
        <v>32.19</v>
      </c>
      <c r="T91" t="n">
        <v>2827.32</v>
      </c>
      <c r="U91" t="n">
        <v>0.71</v>
      </c>
      <c r="V91" t="n">
        <v>0.76</v>
      </c>
      <c r="W91" t="n">
        <v>1.46</v>
      </c>
      <c r="X91" t="n">
        <v>0.16</v>
      </c>
      <c r="Y91" t="n">
        <v>1</v>
      </c>
      <c r="Z91" t="n">
        <v>10</v>
      </c>
      <c r="AA91" t="n">
        <v>174.8063912885148</v>
      </c>
      <c r="AB91" t="n">
        <v>239.1778164745413</v>
      </c>
      <c r="AC91" t="n">
        <v>216.3510213584541</v>
      </c>
      <c r="AD91" t="n">
        <v>174806.3912885148</v>
      </c>
      <c r="AE91" t="n">
        <v>239177.8164745413</v>
      </c>
      <c r="AF91" t="n">
        <v>6.062449294577817e-06</v>
      </c>
      <c r="AG91" t="n">
        <v>4.293981481481482</v>
      </c>
      <c r="AH91" t="n">
        <v>216351.0213584541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6.736</v>
      </c>
      <c r="E92" t="n">
        <v>14.85</v>
      </c>
      <c r="F92" t="n">
        <v>11.7</v>
      </c>
      <c r="G92" t="n">
        <v>100.27</v>
      </c>
      <c r="H92" t="n">
        <v>1.41</v>
      </c>
      <c r="I92" t="n">
        <v>7</v>
      </c>
      <c r="J92" t="n">
        <v>296.39</v>
      </c>
      <c r="K92" t="n">
        <v>59.19</v>
      </c>
      <c r="L92" t="n">
        <v>23.5</v>
      </c>
      <c r="M92" t="n">
        <v>5</v>
      </c>
      <c r="N92" t="n">
        <v>83.69</v>
      </c>
      <c r="O92" t="n">
        <v>36788.84</v>
      </c>
      <c r="P92" t="n">
        <v>171.02</v>
      </c>
      <c r="Q92" t="n">
        <v>460.69</v>
      </c>
      <c r="R92" t="n">
        <v>45.92</v>
      </c>
      <c r="S92" t="n">
        <v>32.19</v>
      </c>
      <c r="T92" t="n">
        <v>2966.59</v>
      </c>
      <c r="U92" t="n">
        <v>0.7</v>
      </c>
      <c r="V92" t="n">
        <v>0.76</v>
      </c>
      <c r="W92" t="n">
        <v>1.46</v>
      </c>
      <c r="X92" t="n">
        <v>0.16</v>
      </c>
      <c r="Y92" t="n">
        <v>1</v>
      </c>
      <c r="Z92" t="n">
        <v>10</v>
      </c>
      <c r="AA92" t="n">
        <v>174.6658273830201</v>
      </c>
      <c r="AB92" t="n">
        <v>238.9854907378016</v>
      </c>
      <c r="AC92" t="n">
        <v>216.1770509200979</v>
      </c>
      <c r="AD92" t="n">
        <v>174665.82738302</v>
      </c>
      <c r="AE92" t="n">
        <v>238985.4907378016</v>
      </c>
      <c r="AF92" t="n">
        <v>6.060739762875106e-06</v>
      </c>
      <c r="AG92" t="n">
        <v>4.296875</v>
      </c>
      <c r="AH92" t="n">
        <v>216177.0509200979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6.7339</v>
      </c>
      <c r="E93" t="n">
        <v>14.85</v>
      </c>
      <c r="F93" t="n">
        <v>11.7</v>
      </c>
      <c r="G93" t="n">
        <v>100.31</v>
      </c>
      <c r="H93" t="n">
        <v>1.42</v>
      </c>
      <c r="I93" t="n">
        <v>7</v>
      </c>
      <c r="J93" t="n">
        <v>296.91</v>
      </c>
      <c r="K93" t="n">
        <v>59.19</v>
      </c>
      <c r="L93" t="n">
        <v>23.75</v>
      </c>
      <c r="M93" t="n">
        <v>5</v>
      </c>
      <c r="N93" t="n">
        <v>83.95999999999999</v>
      </c>
      <c r="O93" t="n">
        <v>36852.96</v>
      </c>
      <c r="P93" t="n">
        <v>170.48</v>
      </c>
      <c r="Q93" t="n">
        <v>460.7</v>
      </c>
      <c r="R93" t="n">
        <v>45.92</v>
      </c>
      <c r="S93" t="n">
        <v>32.19</v>
      </c>
      <c r="T93" t="n">
        <v>2967.97</v>
      </c>
      <c r="U93" t="n">
        <v>0.7</v>
      </c>
      <c r="V93" t="n">
        <v>0.76</v>
      </c>
      <c r="W93" t="n">
        <v>1.46</v>
      </c>
      <c r="X93" t="n">
        <v>0.17</v>
      </c>
      <c r="Y93" t="n">
        <v>1</v>
      </c>
      <c r="Z93" t="n">
        <v>10</v>
      </c>
      <c r="AA93" t="n">
        <v>174.4979355812346</v>
      </c>
      <c r="AB93" t="n">
        <v>238.7557737677353</v>
      </c>
      <c r="AC93" t="n">
        <v>215.9692578152448</v>
      </c>
      <c r="AD93" t="n">
        <v>174497.9355812346</v>
      </c>
      <c r="AE93" t="n">
        <v>238755.7737677353</v>
      </c>
      <c r="AF93" t="n">
        <v>6.058850280466847e-06</v>
      </c>
      <c r="AG93" t="n">
        <v>4.296875</v>
      </c>
      <c r="AH93" t="n">
        <v>215969.2578152448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6.7329</v>
      </c>
      <c r="E94" t="n">
        <v>14.85</v>
      </c>
      <c r="F94" t="n">
        <v>11.71</v>
      </c>
      <c r="G94" t="n">
        <v>100.33</v>
      </c>
      <c r="H94" t="n">
        <v>1.44</v>
      </c>
      <c r="I94" t="n">
        <v>7</v>
      </c>
      <c r="J94" t="n">
        <v>297.43</v>
      </c>
      <c r="K94" t="n">
        <v>59.19</v>
      </c>
      <c r="L94" t="n">
        <v>24</v>
      </c>
      <c r="M94" t="n">
        <v>5</v>
      </c>
      <c r="N94" t="n">
        <v>84.23999999999999</v>
      </c>
      <c r="O94" t="n">
        <v>36917.19</v>
      </c>
      <c r="P94" t="n">
        <v>169.91</v>
      </c>
      <c r="Q94" t="n">
        <v>460.7</v>
      </c>
      <c r="R94" t="n">
        <v>46.13</v>
      </c>
      <c r="S94" t="n">
        <v>32.19</v>
      </c>
      <c r="T94" t="n">
        <v>3072.74</v>
      </c>
      <c r="U94" t="n">
        <v>0.7</v>
      </c>
      <c r="V94" t="n">
        <v>0.76</v>
      </c>
      <c r="W94" t="n">
        <v>1.46</v>
      </c>
      <c r="X94" t="n">
        <v>0.17</v>
      </c>
      <c r="Y94" t="n">
        <v>1</v>
      </c>
      <c r="Z94" t="n">
        <v>10</v>
      </c>
      <c r="AA94" t="n">
        <v>174.3245172784367</v>
      </c>
      <c r="AB94" t="n">
        <v>238.5184951951718</v>
      </c>
      <c r="AC94" t="n">
        <v>215.7546247766241</v>
      </c>
      <c r="AD94" t="n">
        <v>174324.5172784367</v>
      </c>
      <c r="AE94" t="n">
        <v>238518.4951951718</v>
      </c>
      <c r="AF94" t="n">
        <v>6.057950526939103e-06</v>
      </c>
      <c r="AG94" t="n">
        <v>4.296875</v>
      </c>
      <c r="AH94" t="n">
        <v>215754.6247766241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6.7712</v>
      </c>
      <c r="E95" t="n">
        <v>14.77</v>
      </c>
      <c r="F95" t="n">
        <v>11.67</v>
      </c>
      <c r="G95" t="n">
        <v>116.7</v>
      </c>
      <c r="H95" t="n">
        <v>1.45</v>
      </c>
      <c r="I95" t="n">
        <v>6</v>
      </c>
      <c r="J95" t="n">
        <v>297.95</v>
      </c>
      <c r="K95" t="n">
        <v>59.19</v>
      </c>
      <c r="L95" t="n">
        <v>24.25</v>
      </c>
      <c r="M95" t="n">
        <v>4</v>
      </c>
      <c r="N95" t="n">
        <v>84.51000000000001</v>
      </c>
      <c r="O95" t="n">
        <v>36981.53</v>
      </c>
      <c r="P95" t="n">
        <v>168.75</v>
      </c>
      <c r="Q95" t="n">
        <v>460.69</v>
      </c>
      <c r="R95" t="n">
        <v>44.92</v>
      </c>
      <c r="S95" t="n">
        <v>32.19</v>
      </c>
      <c r="T95" t="n">
        <v>2473.74</v>
      </c>
      <c r="U95" t="n">
        <v>0.72</v>
      </c>
      <c r="V95" t="n">
        <v>0.77</v>
      </c>
      <c r="W95" t="n">
        <v>1.46</v>
      </c>
      <c r="X95" t="n">
        <v>0.14</v>
      </c>
      <c r="Y95" t="n">
        <v>1</v>
      </c>
      <c r="Z95" t="n">
        <v>10</v>
      </c>
      <c r="AA95" t="n">
        <v>173.3639972234251</v>
      </c>
      <c r="AB95" t="n">
        <v>237.2042692807515</v>
      </c>
      <c r="AC95" t="n">
        <v>214.565826738948</v>
      </c>
      <c r="AD95" t="n">
        <v>173363.9972234251</v>
      </c>
      <c r="AE95" t="n">
        <v>237204.2692807515</v>
      </c>
      <c r="AF95" t="n">
        <v>6.092411087051652e-06</v>
      </c>
      <c r="AG95" t="n">
        <v>4.273726851851852</v>
      </c>
      <c r="AH95" t="n">
        <v>214565.826738948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6.7682</v>
      </c>
      <c r="E96" t="n">
        <v>14.78</v>
      </c>
      <c r="F96" t="n">
        <v>11.68</v>
      </c>
      <c r="G96" t="n">
        <v>116.77</v>
      </c>
      <c r="H96" t="n">
        <v>1.46</v>
      </c>
      <c r="I96" t="n">
        <v>6</v>
      </c>
      <c r="J96" t="n">
        <v>298.47</v>
      </c>
      <c r="K96" t="n">
        <v>59.19</v>
      </c>
      <c r="L96" t="n">
        <v>24.5</v>
      </c>
      <c r="M96" t="n">
        <v>4</v>
      </c>
      <c r="N96" t="n">
        <v>84.78</v>
      </c>
      <c r="O96" t="n">
        <v>37045.99</v>
      </c>
      <c r="P96" t="n">
        <v>168.68</v>
      </c>
      <c r="Q96" t="n">
        <v>460.69</v>
      </c>
      <c r="R96" t="n">
        <v>45.07</v>
      </c>
      <c r="S96" t="n">
        <v>32.19</v>
      </c>
      <c r="T96" t="n">
        <v>2547.19</v>
      </c>
      <c r="U96" t="n">
        <v>0.71</v>
      </c>
      <c r="V96" t="n">
        <v>0.77</v>
      </c>
      <c r="W96" t="n">
        <v>1.46</v>
      </c>
      <c r="X96" t="n">
        <v>0.14</v>
      </c>
      <c r="Y96" t="n">
        <v>1</v>
      </c>
      <c r="Z96" t="n">
        <v>10</v>
      </c>
      <c r="AA96" t="n">
        <v>173.3943043333204</v>
      </c>
      <c r="AB96" t="n">
        <v>237.2457368055655</v>
      </c>
      <c r="AC96" t="n">
        <v>214.6033366613939</v>
      </c>
      <c r="AD96" t="n">
        <v>173394.3043333204</v>
      </c>
      <c r="AE96" t="n">
        <v>237245.7368055655</v>
      </c>
      <c r="AF96" t="n">
        <v>6.089711826468423e-06</v>
      </c>
      <c r="AG96" t="n">
        <v>4.27662037037037</v>
      </c>
      <c r="AH96" t="n">
        <v>214603.3366613938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6.7705</v>
      </c>
      <c r="E97" t="n">
        <v>14.77</v>
      </c>
      <c r="F97" t="n">
        <v>11.67</v>
      </c>
      <c r="G97" t="n">
        <v>116.72</v>
      </c>
      <c r="H97" t="n">
        <v>1.47</v>
      </c>
      <c r="I97" t="n">
        <v>6</v>
      </c>
      <c r="J97" t="n">
        <v>299</v>
      </c>
      <c r="K97" t="n">
        <v>59.19</v>
      </c>
      <c r="L97" t="n">
        <v>24.75</v>
      </c>
      <c r="M97" t="n">
        <v>4</v>
      </c>
      <c r="N97" t="n">
        <v>85.05</v>
      </c>
      <c r="O97" t="n">
        <v>37110.57</v>
      </c>
      <c r="P97" t="n">
        <v>168.88</v>
      </c>
      <c r="Q97" t="n">
        <v>460.69</v>
      </c>
      <c r="R97" t="n">
        <v>44.89</v>
      </c>
      <c r="S97" t="n">
        <v>32.19</v>
      </c>
      <c r="T97" t="n">
        <v>2459.77</v>
      </c>
      <c r="U97" t="n">
        <v>0.72</v>
      </c>
      <c r="V97" t="n">
        <v>0.77</v>
      </c>
      <c r="W97" t="n">
        <v>1.46</v>
      </c>
      <c r="X97" t="n">
        <v>0.14</v>
      </c>
      <c r="Y97" t="n">
        <v>1</v>
      </c>
      <c r="Z97" t="n">
        <v>10</v>
      </c>
      <c r="AA97" t="n">
        <v>173.418943555649</v>
      </c>
      <c r="AB97" t="n">
        <v>237.2794492765612</v>
      </c>
      <c r="AC97" t="n">
        <v>214.6338316614735</v>
      </c>
      <c r="AD97" t="n">
        <v>173418.943555649</v>
      </c>
      <c r="AE97" t="n">
        <v>237279.4492765612</v>
      </c>
      <c r="AF97" t="n">
        <v>6.091781259582232e-06</v>
      </c>
      <c r="AG97" t="n">
        <v>4.273726851851852</v>
      </c>
      <c r="AH97" t="n">
        <v>214633.8316614735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6.7693</v>
      </c>
      <c r="E98" t="n">
        <v>14.77</v>
      </c>
      <c r="F98" t="n">
        <v>11.67</v>
      </c>
      <c r="G98" t="n">
        <v>116.74</v>
      </c>
      <c r="H98" t="n">
        <v>1.49</v>
      </c>
      <c r="I98" t="n">
        <v>6</v>
      </c>
      <c r="J98" t="n">
        <v>299.52</v>
      </c>
      <c r="K98" t="n">
        <v>59.19</v>
      </c>
      <c r="L98" t="n">
        <v>25</v>
      </c>
      <c r="M98" t="n">
        <v>4</v>
      </c>
      <c r="N98" t="n">
        <v>85.33</v>
      </c>
      <c r="O98" t="n">
        <v>37175.38</v>
      </c>
      <c r="P98" t="n">
        <v>169.01</v>
      </c>
      <c r="Q98" t="n">
        <v>460.69</v>
      </c>
      <c r="R98" t="n">
        <v>45.04</v>
      </c>
      <c r="S98" t="n">
        <v>32.19</v>
      </c>
      <c r="T98" t="n">
        <v>2533.37</v>
      </c>
      <c r="U98" t="n">
        <v>0.71</v>
      </c>
      <c r="V98" t="n">
        <v>0.77</v>
      </c>
      <c r="W98" t="n">
        <v>1.46</v>
      </c>
      <c r="X98" t="n">
        <v>0.14</v>
      </c>
      <c r="Y98" t="n">
        <v>1</v>
      </c>
      <c r="Z98" t="n">
        <v>10</v>
      </c>
      <c r="AA98" t="n">
        <v>173.4799861596165</v>
      </c>
      <c r="AB98" t="n">
        <v>237.3629704603191</v>
      </c>
      <c r="AC98" t="n">
        <v>214.7093817006763</v>
      </c>
      <c r="AD98" t="n">
        <v>173479.9861596165</v>
      </c>
      <c r="AE98" t="n">
        <v>237362.9704603191</v>
      </c>
      <c r="AF98" t="n">
        <v>6.09070155534894e-06</v>
      </c>
      <c r="AG98" t="n">
        <v>4.273726851851852</v>
      </c>
      <c r="AH98" t="n">
        <v>214709.3817006763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6.7709</v>
      </c>
      <c r="E99" t="n">
        <v>14.77</v>
      </c>
      <c r="F99" t="n">
        <v>11.67</v>
      </c>
      <c r="G99" t="n">
        <v>116.71</v>
      </c>
      <c r="H99" t="n">
        <v>1.5</v>
      </c>
      <c r="I99" t="n">
        <v>6</v>
      </c>
      <c r="J99" t="n">
        <v>300.05</v>
      </c>
      <c r="K99" t="n">
        <v>59.19</v>
      </c>
      <c r="L99" t="n">
        <v>25.25</v>
      </c>
      <c r="M99" t="n">
        <v>4</v>
      </c>
      <c r="N99" t="n">
        <v>85.59999999999999</v>
      </c>
      <c r="O99" t="n">
        <v>37240.19</v>
      </c>
      <c r="P99" t="n">
        <v>169.17</v>
      </c>
      <c r="Q99" t="n">
        <v>460.69</v>
      </c>
      <c r="R99" t="n">
        <v>44.98</v>
      </c>
      <c r="S99" t="n">
        <v>32.19</v>
      </c>
      <c r="T99" t="n">
        <v>2503.07</v>
      </c>
      <c r="U99" t="n">
        <v>0.72</v>
      </c>
      <c r="V99" t="n">
        <v>0.77</v>
      </c>
      <c r="W99" t="n">
        <v>1.46</v>
      </c>
      <c r="X99" t="n">
        <v>0.14</v>
      </c>
      <c r="Y99" t="n">
        <v>1</v>
      </c>
      <c r="Z99" t="n">
        <v>10</v>
      </c>
      <c r="AA99" t="n">
        <v>173.5176715707796</v>
      </c>
      <c r="AB99" t="n">
        <v>237.4145333024355</v>
      </c>
      <c r="AC99" t="n">
        <v>214.7560234575101</v>
      </c>
      <c r="AD99" t="n">
        <v>173517.6715707796</v>
      </c>
      <c r="AE99" t="n">
        <v>237414.5333024355</v>
      </c>
      <c r="AF99" t="n">
        <v>6.092141160993327e-06</v>
      </c>
      <c r="AG99" t="n">
        <v>4.273726851851852</v>
      </c>
      <c r="AH99" t="n">
        <v>214756.02345751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6.772</v>
      </c>
      <c r="E100" t="n">
        <v>14.77</v>
      </c>
      <c r="F100" t="n">
        <v>11.67</v>
      </c>
      <c r="G100" t="n">
        <v>116.68</v>
      </c>
      <c r="H100" t="n">
        <v>1.51</v>
      </c>
      <c r="I100" t="n">
        <v>6</v>
      </c>
      <c r="J100" t="n">
        <v>300.57</v>
      </c>
      <c r="K100" t="n">
        <v>59.19</v>
      </c>
      <c r="L100" t="n">
        <v>25.5</v>
      </c>
      <c r="M100" t="n">
        <v>4</v>
      </c>
      <c r="N100" t="n">
        <v>85.88</v>
      </c>
      <c r="O100" t="n">
        <v>37305.12</v>
      </c>
      <c r="P100" t="n">
        <v>169.25</v>
      </c>
      <c r="Q100" t="n">
        <v>460.69</v>
      </c>
      <c r="R100" t="n">
        <v>44.84</v>
      </c>
      <c r="S100" t="n">
        <v>32.19</v>
      </c>
      <c r="T100" t="n">
        <v>2431.37</v>
      </c>
      <c r="U100" t="n">
        <v>0.72</v>
      </c>
      <c r="V100" t="n">
        <v>0.77</v>
      </c>
      <c r="W100" t="n">
        <v>1.46</v>
      </c>
      <c r="X100" t="n">
        <v>0.13</v>
      </c>
      <c r="Y100" t="n">
        <v>1</v>
      </c>
      <c r="Z100" t="n">
        <v>10</v>
      </c>
      <c r="AA100" t="n">
        <v>173.5328553350913</v>
      </c>
      <c r="AB100" t="n">
        <v>237.4353083986271</v>
      </c>
      <c r="AC100" t="n">
        <v>214.7748158076792</v>
      </c>
      <c r="AD100" t="n">
        <v>173532.8553350913</v>
      </c>
      <c r="AE100" t="n">
        <v>237435.3083986272</v>
      </c>
      <c r="AF100" t="n">
        <v>6.093130889873846e-06</v>
      </c>
      <c r="AG100" t="n">
        <v>4.273726851851852</v>
      </c>
      <c r="AH100" t="n">
        <v>214774.8158076792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6.7707</v>
      </c>
      <c r="E101" t="n">
        <v>14.77</v>
      </c>
      <c r="F101" t="n">
        <v>11.67</v>
      </c>
      <c r="G101" t="n">
        <v>116.71</v>
      </c>
      <c r="H101" t="n">
        <v>1.52</v>
      </c>
      <c r="I101" t="n">
        <v>6</v>
      </c>
      <c r="J101" t="n">
        <v>301.1</v>
      </c>
      <c r="K101" t="n">
        <v>59.19</v>
      </c>
      <c r="L101" t="n">
        <v>25.75</v>
      </c>
      <c r="M101" t="n">
        <v>4</v>
      </c>
      <c r="N101" t="n">
        <v>86.16</v>
      </c>
      <c r="O101" t="n">
        <v>37370.16</v>
      </c>
      <c r="P101" t="n">
        <v>169.01</v>
      </c>
      <c r="Q101" t="n">
        <v>460.72</v>
      </c>
      <c r="R101" t="n">
        <v>44.95</v>
      </c>
      <c r="S101" t="n">
        <v>32.19</v>
      </c>
      <c r="T101" t="n">
        <v>2488.08</v>
      </c>
      <c r="U101" t="n">
        <v>0.72</v>
      </c>
      <c r="V101" t="n">
        <v>0.77</v>
      </c>
      <c r="W101" t="n">
        <v>1.46</v>
      </c>
      <c r="X101" t="n">
        <v>0.14</v>
      </c>
      <c r="Y101" t="n">
        <v>1</v>
      </c>
      <c r="Z101" t="n">
        <v>10</v>
      </c>
      <c r="AA101" t="n">
        <v>173.4629506797343</v>
      </c>
      <c r="AB101" t="n">
        <v>237.339661765192</v>
      </c>
      <c r="AC101" t="n">
        <v>214.6882975546981</v>
      </c>
      <c r="AD101" t="n">
        <v>173462.9506797343</v>
      </c>
      <c r="AE101" t="n">
        <v>237339.661765192</v>
      </c>
      <c r="AF101" t="n">
        <v>6.091961210287779e-06</v>
      </c>
      <c r="AG101" t="n">
        <v>4.273726851851852</v>
      </c>
      <c r="AH101" t="n">
        <v>214688.2975546981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6.7707</v>
      </c>
      <c r="E102" t="n">
        <v>14.77</v>
      </c>
      <c r="F102" t="n">
        <v>11.67</v>
      </c>
      <c r="G102" t="n">
        <v>116.71</v>
      </c>
      <c r="H102" t="n">
        <v>1.54</v>
      </c>
      <c r="I102" t="n">
        <v>6</v>
      </c>
      <c r="J102" t="n">
        <v>301.63</v>
      </c>
      <c r="K102" t="n">
        <v>59.19</v>
      </c>
      <c r="L102" t="n">
        <v>26</v>
      </c>
      <c r="M102" t="n">
        <v>4</v>
      </c>
      <c r="N102" t="n">
        <v>86.44</v>
      </c>
      <c r="O102" t="n">
        <v>37435.32</v>
      </c>
      <c r="P102" t="n">
        <v>168.99</v>
      </c>
      <c r="Q102" t="n">
        <v>460.69</v>
      </c>
      <c r="R102" t="n">
        <v>45.02</v>
      </c>
      <c r="S102" t="n">
        <v>32.19</v>
      </c>
      <c r="T102" t="n">
        <v>2521</v>
      </c>
      <c r="U102" t="n">
        <v>0.71</v>
      </c>
      <c r="V102" t="n">
        <v>0.77</v>
      </c>
      <c r="W102" t="n">
        <v>1.46</v>
      </c>
      <c r="X102" t="n">
        <v>0.14</v>
      </c>
      <c r="Y102" t="n">
        <v>1</v>
      </c>
      <c r="Z102" t="n">
        <v>10</v>
      </c>
      <c r="AA102" t="n">
        <v>173.4558062242068</v>
      </c>
      <c r="AB102" t="n">
        <v>237.3298864059482</v>
      </c>
      <c r="AC102" t="n">
        <v>214.6794551420208</v>
      </c>
      <c r="AD102" t="n">
        <v>173455.8062242068</v>
      </c>
      <c r="AE102" t="n">
        <v>237329.8864059482</v>
      </c>
      <c r="AF102" t="n">
        <v>6.091961210287779e-06</v>
      </c>
      <c r="AG102" t="n">
        <v>4.273726851851852</v>
      </c>
      <c r="AH102" t="n">
        <v>214679.4551420208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6.7693</v>
      </c>
      <c r="E103" t="n">
        <v>14.77</v>
      </c>
      <c r="F103" t="n">
        <v>11.67</v>
      </c>
      <c r="G103" t="n">
        <v>116.74</v>
      </c>
      <c r="H103" t="n">
        <v>1.55</v>
      </c>
      <c r="I103" t="n">
        <v>6</v>
      </c>
      <c r="J103" t="n">
        <v>302.16</v>
      </c>
      <c r="K103" t="n">
        <v>59.19</v>
      </c>
      <c r="L103" t="n">
        <v>26.25</v>
      </c>
      <c r="M103" t="n">
        <v>4</v>
      </c>
      <c r="N103" t="n">
        <v>86.72</v>
      </c>
      <c r="O103" t="n">
        <v>37500.6</v>
      </c>
      <c r="P103" t="n">
        <v>168.66</v>
      </c>
      <c r="Q103" t="n">
        <v>460.69</v>
      </c>
      <c r="R103" t="n">
        <v>45.06</v>
      </c>
      <c r="S103" t="n">
        <v>32.19</v>
      </c>
      <c r="T103" t="n">
        <v>2540.33</v>
      </c>
      <c r="U103" t="n">
        <v>0.71</v>
      </c>
      <c r="V103" t="n">
        <v>0.77</v>
      </c>
      <c r="W103" t="n">
        <v>1.46</v>
      </c>
      <c r="X103" t="n">
        <v>0.14</v>
      </c>
      <c r="Y103" t="n">
        <v>1</v>
      </c>
      <c r="Z103" t="n">
        <v>10</v>
      </c>
      <c r="AA103" t="n">
        <v>173.354932330093</v>
      </c>
      <c r="AB103" t="n">
        <v>237.1918662937796</v>
      </c>
      <c r="AC103" t="n">
        <v>214.554607475645</v>
      </c>
      <c r="AD103" t="n">
        <v>173354.932330093</v>
      </c>
      <c r="AE103" t="n">
        <v>237191.8662937796</v>
      </c>
      <c r="AF103" t="n">
        <v>6.09070155534894e-06</v>
      </c>
      <c r="AG103" t="n">
        <v>4.273726851851852</v>
      </c>
      <c r="AH103" t="n">
        <v>214554.607475645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6.7686</v>
      </c>
      <c r="E104" t="n">
        <v>14.77</v>
      </c>
      <c r="F104" t="n">
        <v>11.68</v>
      </c>
      <c r="G104" t="n">
        <v>116.76</v>
      </c>
      <c r="H104" t="n">
        <v>1.56</v>
      </c>
      <c r="I104" t="n">
        <v>6</v>
      </c>
      <c r="J104" t="n">
        <v>302.69</v>
      </c>
      <c r="K104" t="n">
        <v>59.19</v>
      </c>
      <c r="L104" t="n">
        <v>26.5</v>
      </c>
      <c r="M104" t="n">
        <v>4</v>
      </c>
      <c r="N104" t="n">
        <v>87</v>
      </c>
      <c r="O104" t="n">
        <v>37566</v>
      </c>
      <c r="P104" t="n">
        <v>168.53</v>
      </c>
      <c r="Q104" t="n">
        <v>460.69</v>
      </c>
      <c r="R104" t="n">
        <v>45.09</v>
      </c>
      <c r="S104" t="n">
        <v>32.19</v>
      </c>
      <c r="T104" t="n">
        <v>2558.93</v>
      </c>
      <c r="U104" t="n">
        <v>0.71</v>
      </c>
      <c r="V104" t="n">
        <v>0.77</v>
      </c>
      <c r="W104" t="n">
        <v>1.46</v>
      </c>
      <c r="X104" t="n">
        <v>0.14</v>
      </c>
      <c r="Y104" t="n">
        <v>1</v>
      </c>
      <c r="Z104" t="n">
        <v>10</v>
      </c>
      <c r="AA104" t="n">
        <v>173.3358405656971</v>
      </c>
      <c r="AB104" t="n">
        <v>237.165744099464</v>
      </c>
      <c r="AC104" t="n">
        <v>214.5309783468922</v>
      </c>
      <c r="AD104" t="n">
        <v>173335.8405656971</v>
      </c>
      <c r="AE104" t="n">
        <v>237165.744099464</v>
      </c>
      <c r="AF104" t="n">
        <v>6.09007172787952e-06</v>
      </c>
      <c r="AG104" t="n">
        <v>4.273726851851852</v>
      </c>
      <c r="AH104" t="n">
        <v>214530.9783468922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6.7743</v>
      </c>
      <c r="E105" t="n">
        <v>14.76</v>
      </c>
      <c r="F105" t="n">
        <v>11.66</v>
      </c>
      <c r="G105" t="n">
        <v>116.63</v>
      </c>
      <c r="H105" t="n">
        <v>1.57</v>
      </c>
      <c r="I105" t="n">
        <v>6</v>
      </c>
      <c r="J105" t="n">
        <v>303.22</v>
      </c>
      <c r="K105" t="n">
        <v>59.19</v>
      </c>
      <c r="L105" t="n">
        <v>26.75</v>
      </c>
      <c r="M105" t="n">
        <v>4</v>
      </c>
      <c r="N105" t="n">
        <v>87.28</v>
      </c>
      <c r="O105" t="n">
        <v>37631.52</v>
      </c>
      <c r="P105" t="n">
        <v>167.78</v>
      </c>
      <c r="Q105" t="n">
        <v>460.69</v>
      </c>
      <c r="R105" t="n">
        <v>44.8</v>
      </c>
      <c r="S105" t="n">
        <v>32.19</v>
      </c>
      <c r="T105" t="n">
        <v>2414.33</v>
      </c>
      <c r="U105" t="n">
        <v>0.72</v>
      </c>
      <c r="V105" t="n">
        <v>0.77</v>
      </c>
      <c r="W105" t="n">
        <v>1.45</v>
      </c>
      <c r="X105" t="n">
        <v>0.13</v>
      </c>
      <c r="Y105" t="n">
        <v>1</v>
      </c>
      <c r="Z105" t="n">
        <v>10</v>
      </c>
      <c r="AA105" t="n">
        <v>172.9611886841698</v>
      </c>
      <c r="AB105" t="n">
        <v>236.653128866684</v>
      </c>
      <c r="AC105" t="n">
        <v>214.0672863924686</v>
      </c>
      <c r="AD105" t="n">
        <v>172961.1886841698</v>
      </c>
      <c r="AE105" t="n">
        <v>236653.128866684</v>
      </c>
      <c r="AF105" t="n">
        <v>6.095200322987653e-06</v>
      </c>
      <c r="AG105" t="n">
        <v>4.270833333333333</v>
      </c>
      <c r="AH105" t="n">
        <v>214067.2863924686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6.773</v>
      </c>
      <c r="E106" t="n">
        <v>14.76</v>
      </c>
      <c r="F106" t="n">
        <v>11.67</v>
      </c>
      <c r="G106" t="n">
        <v>116.66</v>
      </c>
      <c r="H106" t="n">
        <v>1.58</v>
      </c>
      <c r="I106" t="n">
        <v>6</v>
      </c>
      <c r="J106" t="n">
        <v>303.75</v>
      </c>
      <c r="K106" t="n">
        <v>59.19</v>
      </c>
      <c r="L106" t="n">
        <v>27</v>
      </c>
      <c r="M106" t="n">
        <v>4</v>
      </c>
      <c r="N106" t="n">
        <v>87.56</v>
      </c>
      <c r="O106" t="n">
        <v>37697.16</v>
      </c>
      <c r="P106" t="n">
        <v>167.23</v>
      </c>
      <c r="Q106" t="n">
        <v>460.69</v>
      </c>
      <c r="R106" t="n">
        <v>44.76</v>
      </c>
      <c r="S106" t="n">
        <v>32.19</v>
      </c>
      <c r="T106" t="n">
        <v>2392.04</v>
      </c>
      <c r="U106" t="n">
        <v>0.72</v>
      </c>
      <c r="V106" t="n">
        <v>0.77</v>
      </c>
      <c r="W106" t="n">
        <v>1.46</v>
      </c>
      <c r="X106" t="n">
        <v>0.13</v>
      </c>
      <c r="Y106" t="n">
        <v>1</v>
      </c>
      <c r="Z106" t="n">
        <v>10</v>
      </c>
      <c r="AA106" t="n">
        <v>172.7993384933153</v>
      </c>
      <c r="AB106" t="n">
        <v>236.4316782952306</v>
      </c>
      <c r="AC106" t="n">
        <v>213.8669707527468</v>
      </c>
      <c r="AD106" t="n">
        <v>172799.3384933153</v>
      </c>
      <c r="AE106" t="n">
        <v>236431.6782952306</v>
      </c>
      <c r="AF106" t="n">
        <v>6.094030643401588e-06</v>
      </c>
      <c r="AG106" t="n">
        <v>4.270833333333333</v>
      </c>
      <c r="AH106" t="n">
        <v>213866.9707527468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6.7672</v>
      </c>
      <c r="E107" t="n">
        <v>14.78</v>
      </c>
      <c r="F107" t="n">
        <v>11.68</v>
      </c>
      <c r="G107" t="n">
        <v>116.79</v>
      </c>
      <c r="H107" t="n">
        <v>1.6</v>
      </c>
      <c r="I107" t="n">
        <v>6</v>
      </c>
      <c r="J107" t="n">
        <v>304.29</v>
      </c>
      <c r="K107" t="n">
        <v>59.19</v>
      </c>
      <c r="L107" t="n">
        <v>27.25</v>
      </c>
      <c r="M107" t="n">
        <v>4</v>
      </c>
      <c r="N107" t="n">
        <v>87.84</v>
      </c>
      <c r="O107" t="n">
        <v>37762.92</v>
      </c>
      <c r="P107" t="n">
        <v>166.39</v>
      </c>
      <c r="Q107" t="n">
        <v>460.69</v>
      </c>
      <c r="R107" t="n">
        <v>45.26</v>
      </c>
      <c r="S107" t="n">
        <v>32.19</v>
      </c>
      <c r="T107" t="n">
        <v>2640.8</v>
      </c>
      <c r="U107" t="n">
        <v>0.71</v>
      </c>
      <c r="V107" t="n">
        <v>0.77</v>
      </c>
      <c r="W107" t="n">
        <v>1.46</v>
      </c>
      <c r="X107" t="n">
        <v>0.15</v>
      </c>
      <c r="Y107" t="n">
        <v>1</v>
      </c>
      <c r="Z107" t="n">
        <v>10</v>
      </c>
      <c r="AA107" t="n">
        <v>172.5880029165315</v>
      </c>
      <c r="AB107" t="n">
        <v>236.1425196356076</v>
      </c>
      <c r="AC107" t="n">
        <v>213.6054089897613</v>
      </c>
      <c r="AD107" t="n">
        <v>172588.0029165315</v>
      </c>
      <c r="AE107" t="n">
        <v>236142.5196356075</v>
      </c>
      <c r="AF107" t="n">
        <v>6.088812072940679e-06</v>
      </c>
      <c r="AG107" t="n">
        <v>4.27662037037037</v>
      </c>
      <c r="AH107" t="n">
        <v>213605.4089897613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6.7653</v>
      </c>
      <c r="E108" t="n">
        <v>14.78</v>
      </c>
      <c r="F108" t="n">
        <v>11.68</v>
      </c>
      <c r="G108" t="n">
        <v>116.83</v>
      </c>
      <c r="H108" t="n">
        <v>1.61</v>
      </c>
      <c r="I108" t="n">
        <v>6</v>
      </c>
      <c r="J108" t="n">
        <v>304.82</v>
      </c>
      <c r="K108" t="n">
        <v>59.19</v>
      </c>
      <c r="L108" t="n">
        <v>27.5</v>
      </c>
      <c r="M108" t="n">
        <v>4</v>
      </c>
      <c r="N108" t="n">
        <v>88.13</v>
      </c>
      <c r="O108" t="n">
        <v>37828.81</v>
      </c>
      <c r="P108" t="n">
        <v>166.85</v>
      </c>
      <c r="Q108" t="n">
        <v>460.71</v>
      </c>
      <c r="R108" t="n">
        <v>45.32</v>
      </c>
      <c r="S108" t="n">
        <v>32.19</v>
      </c>
      <c r="T108" t="n">
        <v>2673.98</v>
      </c>
      <c r="U108" t="n">
        <v>0.71</v>
      </c>
      <c r="V108" t="n">
        <v>0.76</v>
      </c>
      <c r="W108" t="n">
        <v>1.46</v>
      </c>
      <c r="X108" t="n">
        <v>0.15</v>
      </c>
      <c r="Y108" t="n">
        <v>1</v>
      </c>
      <c r="Z108" t="n">
        <v>10</v>
      </c>
      <c r="AA108" t="n">
        <v>172.7753440790777</v>
      </c>
      <c r="AB108" t="n">
        <v>236.3988480791118</v>
      </c>
      <c r="AC108" t="n">
        <v>213.8372738063769</v>
      </c>
      <c r="AD108" t="n">
        <v>172775.3440790777</v>
      </c>
      <c r="AE108" t="n">
        <v>236398.8480791118</v>
      </c>
      <c r="AF108" t="n">
        <v>6.087102541237969e-06</v>
      </c>
      <c r="AG108" t="n">
        <v>4.27662037037037</v>
      </c>
      <c r="AH108" t="n">
        <v>213837.2738063769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6.7672</v>
      </c>
      <c r="E109" t="n">
        <v>14.78</v>
      </c>
      <c r="F109" t="n">
        <v>11.68</v>
      </c>
      <c r="G109" t="n">
        <v>116.79</v>
      </c>
      <c r="H109" t="n">
        <v>1.62</v>
      </c>
      <c r="I109" t="n">
        <v>6</v>
      </c>
      <c r="J109" t="n">
        <v>305.36</v>
      </c>
      <c r="K109" t="n">
        <v>59.19</v>
      </c>
      <c r="L109" t="n">
        <v>27.75</v>
      </c>
      <c r="M109" t="n">
        <v>4</v>
      </c>
      <c r="N109" t="n">
        <v>88.41</v>
      </c>
      <c r="O109" t="n">
        <v>37894.82</v>
      </c>
      <c r="P109" t="n">
        <v>166.28</v>
      </c>
      <c r="Q109" t="n">
        <v>460.69</v>
      </c>
      <c r="R109" t="n">
        <v>45.15</v>
      </c>
      <c r="S109" t="n">
        <v>32.19</v>
      </c>
      <c r="T109" t="n">
        <v>2589.31</v>
      </c>
      <c r="U109" t="n">
        <v>0.71</v>
      </c>
      <c r="V109" t="n">
        <v>0.77</v>
      </c>
      <c r="W109" t="n">
        <v>1.46</v>
      </c>
      <c r="X109" t="n">
        <v>0.15</v>
      </c>
      <c r="Y109" t="n">
        <v>1</v>
      </c>
      <c r="Z109" t="n">
        <v>10</v>
      </c>
      <c r="AA109" t="n">
        <v>172.5486880879883</v>
      </c>
      <c r="AB109" t="n">
        <v>236.0887273527469</v>
      </c>
      <c r="AC109" t="n">
        <v>213.5567505668789</v>
      </c>
      <c r="AD109" t="n">
        <v>172548.6880879883</v>
      </c>
      <c r="AE109" t="n">
        <v>236088.7273527469</v>
      </c>
      <c r="AF109" t="n">
        <v>6.088812072940679e-06</v>
      </c>
      <c r="AG109" t="n">
        <v>4.27662037037037</v>
      </c>
      <c r="AH109" t="n">
        <v>213556.7505668789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6.7696</v>
      </c>
      <c r="E110" t="n">
        <v>14.77</v>
      </c>
      <c r="F110" t="n">
        <v>11.67</v>
      </c>
      <c r="G110" t="n">
        <v>116.74</v>
      </c>
      <c r="H110" t="n">
        <v>1.63</v>
      </c>
      <c r="I110" t="n">
        <v>6</v>
      </c>
      <c r="J110" t="n">
        <v>305.89</v>
      </c>
      <c r="K110" t="n">
        <v>59.19</v>
      </c>
      <c r="L110" t="n">
        <v>28</v>
      </c>
      <c r="M110" t="n">
        <v>4</v>
      </c>
      <c r="N110" t="n">
        <v>88.7</v>
      </c>
      <c r="O110" t="n">
        <v>37960.95</v>
      </c>
      <c r="P110" t="n">
        <v>165.01</v>
      </c>
      <c r="Q110" t="n">
        <v>460.69</v>
      </c>
      <c r="R110" t="n">
        <v>45.11</v>
      </c>
      <c r="S110" t="n">
        <v>32.19</v>
      </c>
      <c r="T110" t="n">
        <v>2566.36</v>
      </c>
      <c r="U110" t="n">
        <v>0.71</v>
      </c>
      <c r="V110" t="n">
        <v>0.77</v>
      </c>
      <c r="W110" t="n">
        <v>1.45</v>
      </c>
      <c r="X110" t="n">
        <v>0.14</v>
      </c>
      <c r="Y110" t="n">
        <v>1</v>
      </c>
      <c r="Z110" t="n">
        <v>10</v>
      </c>
      <c r="AA110" t="n">
        <v>172.0472118188464</v>
      </c>
      <c r="AB110" t="n">
        <v>235.4025853977357</v>
      </c>
      <c r="AC110" t="n">
        <v>212.9360930370475</v>
      </c>
      <c r="AD110" t="n">
        <v>172047.2118188464</v>
      </c>
      <c r="AE110" t="n">
        <v>235402.5853977357</v>
      </c>
      <c r="AF110" t="n">
        <v>6.090971481407262e-06</v>
      </c>
      <c r="AG110" t="n">
        <v>4.273726851851852</v>
      </c>
      <c r="AH110" t="n">
        <v>212936.0930370475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6.7702</v>
      </c>
      <c r="E111" t="n">
        <v>14.77</v>
      </c>
      <c r="F111" t="n">
        <v>11.67</v>
      </c>
      <c r="G111" t="n">
        <v>116.72</v>
      </c>
      <c r="H111" t="n">
        <v>1.64</v>
      </c>
      <c r="I111" t="n">
        <v>6</v>
      </c>
      <c r="J111" t="n">
        <v>306.43</v>
      </c>
      <c r="K111" t="n">
        <v>59.19</v>
      </c>
      <c r="L111" t="n">
        <v>28.25</v>
      </c>
      <c r="M111" t="n">
        <v>4</v>
      </c>
      <c r="N111" t="n">
        <v>88.98999999999999</v>
      </c>
      <c r="O111" t="n">
        <v>38027.2</v>
      </c>
      <c r="P111" t="n">
        <v>164.53</v>
      </c>
      <c r="Q111" t="n">
        <v>460.72</v>
      </c>
      <c r="R111" t="n">
        <v>45.09</v>
      </c>
      <c r="S111" t="n">
        <v>32.19</v>
      </c>
      <c r="T111" t="n">
        <v>2556.15</v>
      </c>
      <c r="U111" t="n">
        <v>0.71</v>
      </c>
      <c r="V111" t="n">
        <v>0.77</v>
      </c>
      <c r="W111" t="n">
        <v>1.45</v>
      </c>
      <c r="X111" t="n">
        <v>0.14</v>
      </c>
      <c r="Y111" t="n">
        <v>1</v>
      </c>
      <c r="Z111" t="n">
        <v>10</v>
      </c>
      <c r="AA111" t="n">
        <v>171.8685577414116</v>
      </c>
      <c r="AB111" t="n">
        <v>235.1581430073279</v>
      </c>
      <c r="AC111" t="n">
        <v>212.7149798853031</v>
      </c>
      <c r="AD111" t="n">
        <v>171868.5577414116</v>
      </c>
      <c r="AE111" t="n">
        <v>235158.1430073279</v>
      </c>
      <c r="AF111" t="n">
        <v>6.091511333523909e-06</v>
      </c>
      <c r="AG111" t="n">
        <v>4.273726851851852</v>
      </c>
      <c r="AH111" t="n">
        <v>212714.9798853031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6.7663</v>
      </c>
      <c r="E112" t="n">
        <v>14.78</v>
      </c>
      <c r="F112" t="n">
        <v>11.68</v>
      </c>
      <c r="G112" t="n">
        <v>116.81</v>
      </c>
      <c r="H112" t="n">
        <v>1.65</v>
      </c>
      <c r="I112" t="n">
        <v>6</v>
      </c>
      <c r="J112" t="n">
        <v>306.97</v>
      </c>
      <c r="K112" t="n">
        <v>59.19</v>
      </c>
      <c r="L112" t="n">
        <v>28.5</v>
      </c>
      <c r="M112" t="n">
        <v>4</v>
      </c>
      <c r="N112" t="n">
        <v>89.27</v>
      </c>
      <c r="O112" t="n">
        <v>38093.58</v>
      </c>
      <c r="P112" t="n">
        <v>163.84</v>
      </c>
      <c r="Q112" t="n">
        <v>460.69</v>
      </c>
      <c r="R112" t="n">
        <v>45.18</v>
      </c>
      <c r="S112" t="n">
        <v>32.19</v>
      </c>
      <c r="T112" t="n">
        <v>2603.34</v>
      </c>
      <c r="U112" t="n">
        <v>0.71</v>
      </c>
      <c r="V112" t="n">
        <v>0.76</v>
      </c>
      <c r="W112" t="n">
        <v>1.46</v>
      </c>
      <c r="X112" t="n">
        <v>0.15</v>
      </c>
      <c r="Y112" t="n">
        <v>1</v>
      </c>
      <c r="Z112" t="n">
        <v>10</v>
      </c>
      <c r="AA112" t="n">
        <v>171.6873323403794</v>
      </c>
      <c r="AB112" t="n">
        <v>234.9101824185353</v>
      </c>
      <c r="AC112" t="n">
        <v>212.4906843070899</v>
      </c>
      <c r="AD112" t="n">
        <v>171687.3323403794</v>
      </c>
      <c r="AE112" t="n">
        <v>234910.1824185353</v>
      </c>
      <c r="AF112" t="n">
        <v>6.088002294765712e-06</v>
      </c>
      <c r="AG112" t="n">
        <v>4.27662037037037</v>
      </c>
      <c r="AH112" t="n">
        <v>212490.6843070899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6.7696</v>
      </c>
      <c r="E113" t="n">
        <v>14.77</v>
      </c>
      <c r="F113" t="n">
        <v>11.67</v>
      </c>
      <c r="G113" t="n">
        <v>116.74</v>
      </c>
      <c r="H113" t="n">
        <v>1.67</v>
      </c>
      <c r="I113" t="n">
        <v>6</v>
      </c>
      <c r="J113" t="n">
        <v>307.51</v>
      </c>
      <c r="K113" t="n">
        <v>59.19</v>
      </c>
      <c r="L113" t="n">
        <v>28.75</v>
      </c>
      <c r="M113" t="n">
        <v>4</v>
      </c>
      <c r="N113" t="n">
        <v>89.56</v>
      </c>
      <c r="O113" t="n">
        <v>38160.09</v>
      </c>
      <c r="P113" t="n">
        <v>162.65</v>
      </c>
      <c r="Q113" t="n">
        <v>460.69</v>
      </c>
      <c r="R113" t="n">
        <v>45.01</v>
      </c>
      <c r="S113" t="n">
        <v>32.19</v>
      </c>
      <c r="T113" t="n">
        <v>2517.94</v>
      </c>
      <c r="U113" t="n">
        <v>0.72</v>
      </c>
      <c r="V113" t="n">
        <v>0.77</v>
      </c>
      <c r="W113" t="n">
        <v>1.46</v>
      </c>
      <c r="X113" t="n">
        <v>0.14</v>
      </c>
      <c r="Y113" t="n">
        <v>1</v>
      </c>
      <c r="Z113" t="n">
        <v>10</v>
      </c>
      <c r="AA113" t="n">
        <v>171.2040290791459</v>
      </c>
      <c r="AB113" t="n">
        <v>234.2489055746809</v>
      </c>
      <c r="AC113" t="n">
        <v>211.8925187971049</v>
      </c>
      <c r="AD113" t="n">
        <v>171204.0290791459</v>
      </c>
      <c r="AE113" t="n">
        <v>234248.9055746809</v>
      </c>
      <c r="AF113" t="n">
        <v>6.090971481407262e-06</v>
      </c>
      <c r="AG113" t="n">
        <v>4.273726851851852</v>
      </c>
      <c r="AH113" t="n">
        <v>211892.5187971049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6.7697</v>
      </c>
      <c r="E114" t="n">
        <v>14.77</v>
      </c>
      <c r="F114" t="n">
        <v>11.67</v>
      </c>
      <c r="G114" t="n">
        <v>116.73</v>
      </c>
      <c r="H114" t="n">
        <v>1.68</v>
      </c>
      <c r="I114" t="n">
        <v>6</v>
      </c>
      <c r="J114" t="n">
        <v>308.05</v>
      </c>
      <c r="K114" t="n">
        <v>59.19</v>
      </c>
      <c r="L114" t="n">
        <v>29</v>
      </c>
      <c r="M114" t="n">
        <v>4</v>
      </c>
      <c r="N114" t="n">
        <v>89.84999999999999</v>
      </c>
      <c r="O114" t="n">
        <v>38226.72</v>
      </c>
      <c r="P114" t="n">
        <v>162.8</v>
      </c>
      <c r="Q114" t="n">
        <v>460.69</v>
      </c>
      <c r="R114" t="n">
        <v>45.03</v>
      </c>
      <c r="S114" t="n">
        <v>32.19</v>
      </c>
      <c r="T114" t="n">
        <v>2526.6</v>
      </c>
      <c r="U114" t="n">
        <v>0.71</v>
      </c>
      <c r="V114" t="n">
        <v>0.77</v>
      </c>
      <c r="W114" t="n">
        <v>1.46</v>
      </c>
      <c r="X114" t="n">
        <v>0.14</v>
      </c>
      <c r="Y114" t="n">
        <v>1</v>
      </c>
      <c r="Z114" t="n">
        <v>10</v>
      </c>
      <c r="AA114" t="n">
        <v>171.2564370308112</v>
      </c>
      <c r="AB114" t="n">
        <v>234.3206124462249</v>
      </c>
      <c r="AC114" t="n">
        <v>211.95738206547</v>
      </c>
      <c r="AD114" t="n">
        <v>171256.4370308112</v>
      </c>
      <c r="AE114" t="n">
        <v>234320.6124462249</v>
      </c>
      <c r="AF114" t="n">
        <v>6.091061456760037e-06</v>
      </c>
      <c r="AG114" t="n">
        <v>4.273726851851852</v>
      </c>
      <c r="AH114" t="n">
        <v>211957.38206547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6.8046</v>
      </c>
      <c r="E115" t="n">
        <v>14.7</v>
      </c>
      <c r="F115" t="n">
        <v>11.65</v>
      </c>
      <c r="G115" t="n">
        <v>139.76</v>
      </c>
      <c r="H115" t="n">
        <v>1.69</v>
      </c>
      <c r="I115" t="n">
        <v>5</v>
      </c>
      <c r="J115" t="n">
        <v>308.59</v>
      </c>
      <c r="K115" t="n">
        <v>59.19</v>
      </c>
      <c r="L115" t="n">
        <v>29.25</v>
      </c>
      <c r="M115" t="n">
        <v>3</v>
      </c>
      <c r="N115" t="n">
        <v>90.14</v>
      </c>
      <c r="O115" t="n">
        <v>38293.47</v>
      </c>
      <c r="P115" t="n">
        <v>162.58</v>
      </c>
      <c r="Q115" t="n">
        <v>460.69</v>
      </c>
      <c r="R115" t="n">
        <v>44.17</v>
      </c>
      <c r="S115" t="n">
        <v>32.19</v>
      </c>
      <c r="T115" t="n">
        <v>2103.22</v>
      </c>
      <c r="U115" t="n">
        <v>0.73</v>
      </c>
      <c r="V115" t="n">
        <v>0.77</v>
      </c>
      <c r="W115" t="n">
        <v>1.45</v>
      </c>
      <c r="X115" t="n">
        <v>0.11</v>
      </c>
      <c r="Y115" t="n">
        <v>1</v>
      </c>
      <c r="Z115" t="n">
        <v>10</v>
      </c>
      <c r="AA115" t="n">
        <v>170.7295805538768</v>
      </c>
      <c r="AB115" t="n">
        <v>233.5997441712163</v>
      </c>
      <c r="AC115" t="n">
        <v>211.305312446883</v>
      </c>
      <c r="AD115" t="n">
        <v>170729.5805538768</v>
      </c>
      <c r="AE115" t="n">
        <v>233599.7441712163</v>
      </c>
      <c r="AF115" t="n">
        <v>6.122462854878258e-06</v>
      </c>
      <c r="AG115" t="n">
        <v>4.253472222222222</v>
      </c>
      <c r="AH115" t="n">
        <v>211305.312446883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6.8062</v>
      </c>
      <c r="E116" t="n">
        <v>14.69</v>
      </c>
      <c r="F116" t="n">
        <v>11.64</v>
      </c>
      <c r="G116" t="n">
        <v>139.72</v>
      </c>
      <c r="H116" t="n">
        <v>1.7</v>
      </c>
      <c r="I116" t="n">
        <v>5</v>
      </c>
      <c r="J116" t="n">
        <v>309.13</v>
      </c>
      <c r="K116" t="n">
        <v>59.19</v>
      </c>
      <c r="L116" t="n">
        <v>29.5</v>
      </c>
      <c r="M116" t="n">
        <v>3</v>
      </c>
      <c r="N116" t="n">
        <v>90.44</v>
      </c>
      <c r="O116" t="n">
        <v>38360.36</v>
      </c>
      <c r="P116" t="n">
        <v>162.84</v>
      </c>
      <c r="Q116" t="n">
        <v>460.69</v>
      </c>
      <c r="R116" t="n">
        <v>44.08</v>
      </c>
      <c r="S116" t="n">
        <v>32.19</v>
      </c>
      <c r="T116" t="n">
        <v>2056.79</v>
      </c>
      <c r="U116" t="n">
        <v>0.73</v>
      </c>
      <c r="V116" t="n">
        <v>0.77</v>
      </c>
      <c r="W116" t="n">
        <v>1.45</v>
      </c>
      <c r="X116" t="n">
        <v>0.11</v>
      </c>
      <c r="Y116" t="n">
        <v>1</v>
      </c>
      <c r="Z116" t="n">
        <v>10</v>
      </c>
      <c r="AA116" t="n">
        <v>170.7845030352148</v>
      </c>
      <c r="AB116" t="n">
        <v>233.6748915331918</v>
      </c>
      <c r="AC116" t="n">
        <v>211.3732878501015</v>
      </c>
      <c r="AD116" t="n">
        <v>170784.5030352148</v>
      </c>
      <c r="AE116" t="n">
        <v>233674.8915331918</v>
      </c>
      <c r="AF116" t="n">
        <v>6.123902460522646e-06</v>
      </c>
      <c r="AG116" t="n">
        <v>4.250578703703703</v>
      </c>
      <c r="AH116" t="n">
        <v>211373.2878501015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6.8076</v>
      </c>
      <c r="E117" t="n">
        <v>14.69</v>
      </c>
      <c r="F117" t="n">
        <v>11.64</v>
      </c>
      <c r="G117" t="n">
        <v>139.68</v>
      </c>
      <c r="H117" t="n">
        <v>1.71</v>
      </c>
      <c r="I117" t="n">
        <v>5</v>
      </c>
      <c r="J117" t="n">
        <v>309.67</v>
      </c>
      <c r="K117" t="n">
        <v>59.19</v>
      </c>
      <c r="L117" t="n">
        <v>29.75</v>
      </c>
      <c r="M117" t="n">
        <v>3</v>
      </c>
      <c r="N117" t="n">
        <v>90.73</v>
      </c>
      <c r="O117" t="n">
        <v>38427.37</v>
      </c>
      <c r="P117" t="n">
        <v>163.39</v>
      </c>
      <c r="Q117" t="n">
        <v>460.69</v>
      </c>
      <c r="R117" t="n">
        <v>43.94</v>
      </c>
      <c r="S117" t="n">
        <v>32.19</v>
      </c>
      <c r="T117" t="n">
        <v>1989.39</v>
      </c>
      <c r="U117" t="n">
        <v>0.73</v>
      </c>
      <c r="V117" t="n">
        <v>0.77</v>
      </c>
      <c r="W117" t="n">
        <v>1.46</v>
      </c>
      <c r="X117" t="n">
        <v>0.11</v>
      </c>
      <c r="Y117" t="n">
        <v>1</v>
      </c>
      <c r="Z117" t="n">
        <v>10</v>
      </c>
      <c r="AA117" t="n">
        <v>170.9635217923869</v>
      </c>
      <c r="AB117" t="n">
        <v>233.9198328945048</v>
      </c>
      <c r="AC117" t="n">
        <v>211.5948523516683</v>
      </c>
      <c r="AD117" t="n">
        <v>170963.5217923869</v>
      </c>
      <c r="AE117" t="n">
        <v>233919.8328945048</v>
      </c>
      <c r="AF117" t="n">
        <v>6.125162115461487e-06</v>
      </c>
      <c r="AG117" t="n">
        <v>4.250578703703703</v>
      </c>
      <c r="AH117" t="n">
        <v>211594.8523516683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6.8065</v>
      </c>
      <c r="E118" t="n">
        <v>14.69</v>
      </c>
      <c r="F118" t="n">
        <v>11.64</v>
      </c>
      <c r="G118" t="n">
        <v>139.71</v>
      </c>
      <c r="H118" t="n">
        <v>1.72</v>
      </c>
      <c r="I118" t="n">
        <v>5</v>
      </c>
      <c r="J118" t="n">
        <v>310.22</v>
      </c>
      <c r="K118" t="n">
        <v>59.19</v>
      </c>
      <c r="L118" t="n">
        <v>30</v>
      </c>
      <c r="M118" t="n">
        <v>3</v>
      </c>
      <c r="N118" t="n">
        <v>91.02</v>
      </c>
      <c r="O118" t="n">
        <v>38494.52</v>
      </c>
      <c r="P118" t="n">
        <v>163.67</v>
      </c>
      <c r="Q118" t="n">
        <v>460.69</v>
      </c>
      <c r="R118" t="n">
        <v>43.94</v>
      </c>
      <c r="S118" t="n">
        <v>32.19</v>
      </c>
      <c r="T118" t="n">
        <v>1988.61</v>
      </c>
      <c r="U118" t="n">
        <v>0.73</v>
      </c>
      <c r="V118" t="n">
        <v>0.77</v>
      </c>
      <c r="W118" t="n">
        <v>1.46</v>
      </c>
      <c r="X118" t="n">
        <v>0.11</v>
      </c>
      <c r="Y118" t="n">
        <v>1</v>
      </c>
      <c r="Z118" t="n">
        <v>10</v>
      </c>
      <c r="AA118" t="n">
        <v>171.0759260168839</v>
      </c>
      <c r="AB118" t="n">
        <v>234.0736293133859</v>
      </c>
      <c r="AC118" t="n">
        <v>211.733970656186</v>
      </c>
      <c r="AD118" t="n">
        <v>171075.9260168839</v>
      </c>
      <c r="AE118" t="n">
        <v>234073.6293133858</v>
      </c>
      <c r="AF118" t="n">
        <v>6.124172386580969e-06</v>
      </c>
      <c r="AG118" t="n">
        <v>4.250578703703703</v>
      </c>
      <c r="AH118" t="n">
        <v>211733.970656186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6.8058</v>
      </c>
      <c r="E119" t="n">
        <v>14.69</v>
      </c>
      <c r="F119" t="n">
        <v>11.64</v>
      </c>
      <c r="G119" t="n">
        <v>139.73</v>
      </c>
      <c r="H119" t="n">
        <v>1.73</v>
      </c>
      <c r="I119" t="n">
        <v>5</v>
      </c>
      <c r="J119" t="n">
        <v>310.76</v>
      </c>
      <c r="K119" t="n">
        <v>59.19</v>
      </c>
      <c r="L119" t="n">
        <v>30.25</v>
      </c>
      <c r="M119" t="n">
        <v>3</v>
      </c>
      <c r="N119" t="n">
        <v>91.31999999999999</v>
      </c>
      <c r="O119" t="n">
        <v>38561.79</v>
      </c>
      <c r="P119" t="n">
        <v>164.25</v>
      </c>
      <c r="Q119" t="n">
        <v>460.69</v>
      </c>
      <c r="R119" t="n">
        <v>44</v>
      </c>
      <c r="S119" t="n">
        <v>32.19</v>
      </c>
      <c r="T119" t="n">
        <v>2016.15</v>
      </c>
      <c r="U119" t="n">
        <v>0.73</v>
      </c>
      <c r="V119" t="n">
        <v>0.77</v>
      </c>
      <c r="W119" t="n">
        <v>1.46</v>
      </c>
      <c r="X119" t="n">
        <v>0.11</v>
      </c>
      <c r="Y119" t="n">
        <v>1</v>
      </c>
      <c r="Z119" t="n">
        <v>10</v>
      </c>
      <c r="AA119" t="n">
        <v>171.2902732216017</v>
      </c>
      <c r="AB119" t="n">
        <v>234.366908615212</v>
      </c>
      <c r="AC119" t="n">
        <v>211.999259793066</v>
      </c>
      <c r="AD119" t="n">
        <v>171290.2732216017</v>
      </c>
      <c r="AE119" t="n">
        <v>234366.908615212</v>
      </c>
      <c r="AF119" t="n">
        <v>6.123542559111549e-06</v>
      </c>
      <c r="AG119" t="n">
        <v>4.250578703703703</v>
      </c>
      <c r="AH119" t="n">
        <v>211999.259793066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6.8061</v>
      </c>
      <c r="E120" t="n">
        <v>14.69</v>
      </c>
      <c r="F120" t="n">
        <v>11.64</v>
      </c>
      <c r="G120" t="n">
        <v>139.72</v>
      </c>
      <c r="H120" t="n">
        <v>1.75</v>
      </c>
      <c r="I120" t="n">
        <v>5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164.32</v>
      </c>
      <c r="Q120" t="n">
        <v>460.69</v>
      </c>
      <c r="R120" t="n">
        <v>44.07</v>
      </c>
      <c r="S120" t="n">
        <v>32.19</v>
      </c>
      <c r="T120" t="n">
        <v>2054.71</v>
      </c>
      <c r="U120" t="n">
        <v>0.73</v>
      </c>
      <c r="V120" t="n">
        <v>0.77</v>
      </c>
      <c r="W120" t="n">
        <v>1.45</v>
      </c>
      <c r="X120" t="n">
        <v>0.11</v>
      </c>
      <c r="Y120" t="n">
        <v>1</v>
      </c>
      <c r="Z120" t="n">
        <v>10</v>
      </c>
      <c r="AA120" t="n">
        <v>171.3116138016944</v>
      </c>
      <c r="AB120" t="n">
        <v>234.3961077383747</v>
      </c>
      <c r="AC120" t="n">
        <v>212.0256721928953</v>
      </c>
      <c r="AD120" t="n">
        <v>171311.6138016944</v>
      </c>
      <c r="AE120" t="n">
        <v>234396.1077383747</v>
      </c>
      <c r="AF120" t="n">
        <v>6.123812485169872e-06</v>
      </c>
      <c r="AG120" t="n">
        <v>4.250578703703703</v>
      </c>
      <c r="AH120" t="n">
        <v>212025.6721928953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6.8076</v>
      </c>
      <c r="E121" t="n">
        <v>14.69</v>
      </c>
      <c r="F121" t="n">
        <v>11.64</v>
      </c>
      <c r="G121" t="n">
        <v>139.68</v>
      </c>
      <c r="H121" t="n">
        <v>1.76</v>
      </c>
      <c r="I121" t="n">
        <v>5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164.21</v>
      </c>
      <c r="Q121" t="n">
        <v>460.71</v>
      </c>
      <c r="R121" t="n">
        <v>43.96</v>
      </c>
      <c r="S121" t="n">
        <v>32.19</v>
      </c>
      <c r="T121" t="n">
        <v>1995.98</v>
      </c>
      <c r="U121" t="n">
        <v>0.73</v>
      </c>
      <c r="V121" t="n">
        <v>0.77</v>
      </c>
      <c r="W121" t="n">
        <v>1.45</v>
      </c>
      <c r="X121" t="n">
        <v>0.11</v>
      </c>
      <c r="Y121" t="n">
        <v>1</v>
      </c>
      <c r="Z121" t="n">
        <v>10</v>
      </c>
      <c r="AA121" t="n">
        <v>171.2548567072798</v>
      </c>
      <c r="AB121" t="n">
        <v>234.3184501778504</v>
      </c>
      <c r="AC121" t="n">
        <v>211.9554261609544</v>
      </c>
      <c r="AD121" t="n">
        <v>171254.8567072798</v>
      </c>
      <c r="AE121" t="n">
        <v>234318.4501778504</v>
      </c>
      <c r="AF121" t="n">
        <v>6.125162115461487e-06</v>
      </c>
      <c r="AG121" t="n">
        <v>4.250578703703703</v>
      </c>
      <c r="AH121" t="n">
        <v>211955.4261609544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6.8041</v>
      </c>
      <c r="E122" t="n">
        <v>14.7</v>
      </c>
      <c r="F122" t="n">
        <v>11.65</v>
      </c>
      <c r="G122" t="n">
        <v>139.77</v>
      </c>
      <c r="H122" t="n">
        <v>1.77</v>
      </c>
      <c r="I122" t="n">
        <v>5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164.56</v>
      </c>
      <c r="Q122" t="n">
        <v>460.69</v>
      </c>
      <c r="R122" t="n">
        <v>44.11</v>
      </c>
      <c r="S122" t="n">
        <v>32.19</v>
      </c>
      <c r="T122" t="n">
        <v>2074.17</v>
      </c>
      <c r="U122" t="n">
        <v>0.73</v>
      </c>
      <c r="V122" t="n">
        <v>0.77</v>
      </c>
      <c r="W122" t="n">
        <v>1.46</v>
      </c>
      <c r="X122" t="n">
        <v>0.11</v>
      </c>
      <c r="Y122" t="n">
        <v>1</v>
      </c>
      <c r="Z122" t="n">
        <v>10</v>
      </c>
      <c r="AA122" t="n">
        <v>171.4392617683954</v>
      </c>
      <c r="AB122" t="n">
        <v>234.5707613178457</v>
      </c>
      <c r="AC122" t="n">
        <v>212.1836570798695</v>
      </c>
      <c r="AD122" t="n">
        <v>171439.2617683954</v>
      </c>
      <c r="AE122" t="n">
        <v>234570.7613178457</v>
      </c>
      <c r="AF122" t="n">
        <v>6.122012978114386e-06</v>
      </c>
      <c r="AG122" t="n">
        <v>4.253472222222222</v>
      </c>
      <c r="AH122" t="n">
        <v>212183.6570798695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6.8041</v>
      </c>
      <c r="E123" t="n">
        <v>14.7</v>
      </c>
      <c r="F123" t="n">
        <v>11.65</v>
      </c>
      <c r="G123" t="n">
        <v>139.77</v>
      </c>
      <c r="H123" t="n">
        <v>1.78</v>
      </c>
      <c r="I123" t="n">
        <v>5</v>
      </c>
      <c r="J123" t="n">
        <v>312.96</v>
      </c>
      <c r="K123" t="n">
        <v>59.19</v>
      </c>
      <c r="L123" t="n">
        <v>31.25</v>
      </c>
      <c r="M123" t="n">
        <v>1</v>
      </c>
      <c r="N123" t="n">
        <v>92.51000000000001</v>
      </c>
      <c r="O123" t="n">
        <v>38832.33</v>
      </c>
      <c r="P123" t="n">
        <v>164.83</v>
      </c>
      <c r="Q123" t="n">
        <v>460.69</v>
      </c>
      <c r="R123" t="n">
        <v>44.1</v>
      </c>
      <c r="S123" t="n">
        <v>32.19</v>
      </c>
      <c r="T123" t="n">
        <v>2066.16</v>
      </c>
      <c r="U123" t="n">
        <v>0.73</v>
      </c>
      <c r="V123" t="n">
        <v>0.77</v>
      </c>
      <c r="W123" t="n">
        <v>1.46</v>
      </c>
      <c r="X123" t="n">
        <v>0.11</v>
      </c>
      <c r="Y123" t="n">
        <v>1</v>
      </c>
      <c r="Z123" t="n">
        <v>10</v>
      </c>
      <c r="AA123" t="n">
        <v>171.5352384630405</v>
      </c>
      <c r="AB123" t="n">
        <v>234.702080865652</v>
      </c>
      <c r="AC123" t="n">
        <v>212.3024436743414</v>
      </c>
      <c r="AD123" t="n">
        <v>171535.2384630405</v>
      </c>
      <c r="AE123" t="n">
        <v>234702.080865652</v>
      </c>
      <c r="AF123" t="n">
        <v>6.122012978114386e-06</v>
      </c>
      <c r="AG123" t="n">
        <v>4.253472222222222</v>
      </c>
      <c r="AH123" t="n">
        <v>212302.4436743414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6.8045</v>
      </c>
      <c r="E124" t="n">
        <v>14.7</v>
      </c>
      <c r="F124" t="n">
        <v>11.65</v>
      </c>
      <c r="G124" t="n">
        <v>139.76</v>
      </c>
      <c r="H124" t="n">
        <v>1.79</v>
      </c>
      <c r="I124" t="n">
        <v>5</v>
      </c>
      <c r="J124" t="n">
        <v>313.51</v>
      </c>
      <c r="K124" t="n">
        <v>59.19</v>
      </c>
      <c r="L124" t="n">
        <v>31.5</v>
      </c>
      <c r="M124" t="n">
        <v>1</v>
      </c>
      <c r="N124" t="n">
        <v>92.81</v>
      </c>
      <c r="O124" t="n">
        <v>38900.27</v>
      </c>
      <c r="P124" t="n">
        <v>165.01</v>
      </c>
      <c r="Q124" t="n">
        <v>460.69</v>
      </c>
      <c r="R124" t="n">
        <v>44.1</v>
      </c>
      <c r="S124" t="n">
        <v>32.19</v>
      </c>
      <c r="T124" t="n">
        <v>2068.03</v>
      </c>
      <c r="U124" t="n">
        <v>0.73</v>
      </c>
      <c r="V124" t="n">
        <v>0.77</v>
      </c>
      <c r="W124" t="n">
        <v>1.46</v>
      </c>
      <c r="X124" t="n">
        <v>0.11</v>
      </c>
      <c r="Y124" t="n">
        <v>1</v>
      </c>
      <c r="Z124" t="n">
        <v>10</v>
      </c>
      <c r="AA124" t="n">
        <v>171.5944903833825</v>
      </c>
      <c r="AB124" t="n">
        <v>234.7831519570741</v>
      </c>
      <c r="AC124" t="n">
        <v>212.3757774545822</v>
      </c>
      <c r="AD124" t="n">
        <v>171594.4903833825</v>
      </c>
      <c r="AE124" t="n">
        <v>234783.1519570741</v>
      </c>
      <c r="AF124" t="n">
        <v>6.122372879525484e-06</v>
      </c>
      <c r="AG124" t="n">
        <v>4.253472222222222</v>
      </c>
      <c r="AH124" t="n">
        <v>212375.7774545822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6.8048</v>
      </c>
      <c r="E125" t="n">
        <v>14.7</v>
      </c>
      <c r="F125" t="n">
        <v>11.65</v>
      </c>
      <c r="G125" t="n">
        <v>139.75</v>
      </c>
      <c r="H125" t="n">
        <v>1.8</v>
      </c>
      <c r="I125" t="n">
        <v>5</v>
      </c>
      <c r="J125" t="n">
        <v>314.06</v>
      </c>
      <c r="K125" t="n">
        <v>59.19</v>
      </c>
      <c r="L125" t="n">
        <v>31.75</v>
      </c>
      <c r="M125" t="n">
        <v>1</v>
      </c>
      <c r="N125" t="n">
        <v>93.12</v>
      </c>
      <c r="O125" t="n">
        <v>38968.34</v>
      </c>
      <c r="P125" t="n">
        <v>165.12</v>
      </c>
      <c r="Q125" t="n">
        <v>460.7</v>
      </c>
      <c r="R125" t="n">
        <v>44.06</v>
      </c>
      <c r="S125" t="n">
        <v>32.19</v>
      </c>
      <c r="T125" t="n">
        <v>2045.3</v>
      </c>
      <c r="U125" t="n">
        <v>0.73</v>
      </c>
      <c r="V125" t="n">
        <v>0.77</v>
      </c>
      <c r="W125" t="n">
        <v>1.46</v>
      </c>
      <c r="X125" t="n">
        <v>0.11</v>
      </c>
      <c r="Y125" t="n">
        <v>1</v>
      </c>
      <c r="Z125" t="n">
        <v>10</v>
      </c>
      <c r="AA125" t="n">
        <v>171.6300389354486</v>
      </c>
      <c r="AB125" t="n">
        <v>234.8317910543025</v>
      </c>
      <c r="AC125" t="n">
        <v>212.4197745046365</v>
      </c>
      <c r="AD125" t="n">
        <v>171630.0389354486</v>
      </c>
      <c r="AE125" t="n">
        <v>234831.7910543025</v>
      </c>
      <c r="AF125" t="n">
        <v>6.122642805583807e-06</v>
      </c>
      <c r="AG125" t="n">
        <v>4.253472222222222</v>
      </c>
      <c r="AH125" t="n">
        <v>212419.7745046364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6.8054</v>
      </c>
      <c r="E126" t="n">
        <v>14.69</v>
      </c>
      <c r="F126" t="n">
        <v>11.64</v>
      </c>
      <c r="G126" t="n">
        <v>139.74</v>
      </c>
      <c r="H126" t="n">
        <v>1.81</v>
      </c>
      <c r="I126" t="n">
        <v>5</v>
      </c>
      <c r="J126" t="n">
        <v>314.61</v>
      </c>
      <c r="K126" t="n">
        <v>59.19</v>
      </c>
      <c r="L126" t="n">
        <v>32</v>
      </c>
      <c r="M126" t="n">
        <v>1</v>
      </c>
      <c r="N126" t="n">
        <v>93.42</v>
      </c>
      <c r="O126" t="n">
        <v>39036.55</v>
      </c>
      <c r="P126" t="n">
        <v>165.27</v>
      </c>
      <c r="Q126" t="n">
        <v>460.69</v>
      </c>
      <c r="R126" t="n">
        <v>43.99</v>
      </c>
      <c r="S126" t="n">
        <v>32.19</v>
      </c>
      <c r="T126" t="n">
        <v>2013.33</v>
      </c>
      <c r="U126" t="n">
        <v>0.73</v>
      </c>
      <c r="V126" t="n">
        <v>0.77</v>
      </c>
      <c r="W126" t="n">
        <v>1.46</v>
      </c>
      <c r="X126" t="n">
        <v>0.11</v>
      </c>
      <c r="Y126" t="n">
        <v>1</v>
      </c>
      <c r="Z126" t="n">
        <v>10</v>
      </c>
      <c r="AA126" t="n">
        <v>171.657496342111</v>
      </c>
      <c r="AB126" t="n">
        <v>234.8693594894332</v>
      </c>
      <c r="AC126" t="n">
        <v>212.453757461046</v>
      </c>
      <c r="AD126" t="n">
        <v>171657.496342111</v>
      </c>
      <c r="AE126" t="n">
        <v>234869.3594894332</v>
      </c>
      <c r="AF126" t="n">
        <v>6.123182657700452e-06</v>
      </c>
      <c r="AG126" t="n">
        <v>4.250578703703703</v>
      </c>
      <c r="AH126" t="n">
        <v>212453.757461046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6.8036</v>
      </c>
      <c r="E127" t="n">
        <v>14.7</v>
      </c>
      <c r="F127" t="n">
        <v>11.65</v>
      </c>
      <c r="G127" t="n">
        <v>139.78</v>
      </c>
      <c r="H127" t="n">
        <v>1.82</v>
      </c>
      <c r="I127" t="n">
        <v>5</v>
      </c>
      <c r="J127" t="n">
        <v>315.17</v>
      </c>
      <c r="K127" t="n">
        <v>59.19</v>
      </c>
      <c r="L127" t="n">
        <v>32.25</v>
      </c>
      <c r="M127" t="n">
        <v>1</v>
      </c>
      <c r="N127" t="n">
        <v>93.72</v>
      </c>
      <c r="O127" t="n">
        <v>39104.89</v>
      </c>
      <c r="P127" t="n">
        <v>165.45</v>
      </c>
      <c r="Q127" t="n">
        <v>460.69</v>
      </c>
      <c r="R127" t="n">
        <v>44.13</v>
      </c>
      <c r="S127" t="n">
        <v>32.19</v>
      </c>
      <c r="T127" t="n">
        <v>2082.17</v>
      </c>
      <c r="U127" t="n">
        <v>0.73</v>
      </c>
      <c r="V127" t="n">
        <v>0.77</v>
      </c>
      <c r="W127" t="n">
        <v>1.46</v>
      </c>
      <c r="X127" t="n">
        <v>0.12</v>
      </c>
      <c r="Y127" t="n">
        <v>1</v>
      </c>
      <c r="Z127" t="n">
        <v>10</v>
      </c>
      <c r="AA127" t="n">
        <v>171.7615573468617</v>
      </c>
      <c r="AB127" t="n">
        <v>235.0117403469804</v>
      </c>
      <c r="AC127" t="n">
        <v>212.5825496893817</v>
      </c>
      <c r="AD127" t="n">
        <v>171761.5573468617</v>
      </c>
      <c r="AE127" t="n">
        <v>235011.7403469805</v>
      </c>
      <c r="AF127" t="n">
        <v>6.121563101350516e-06</v>
      </c>
      <c r="AG127" t="n">
        <v>4.253472222222222</v>
      </c>
      <c r="AH127" t="n">
        <v>212582.5496893817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6.8035</v>
      </c>
      <c r="E128" t="n">
        <v>14.7</v>
      </c>
      <c r="F128" t="n">
        <v>11.65</v>
      </c>
      <c r="G128" t="n">
        <v>139.79</v>
      </c>
      <c r="H128" t="n">
        <v>1.83</v>
      </c>
      <c r="I128" t="n">
        <v>5</v>
      </c>
      <c r="J128" t="n">
        <v>315.72</v>
      </c>
      <c r="K128" t="n">
        <v>59.19</v>
      </c>
      <c r="L128" t="n">
        <v>32.5</v>
      </c>
      <c r="M128" t="n">
        <v>1</v>
      </c>
      <c r="N128" t="n">
        <v>94.03</v>
      </c>
      <c r="O128" t="n">
        <v>39173.37</v>
      </c>
      <c r="P128" t="n">
        <v>165.59</v>
      </c>
      <c r="Q128" t="n">
        <v>460.69</v>
      </c>
      <c r="R128" t="n">
        <v>44.16</v>
      </c>
      <c r="S128" t="n">
        <v>32.19</v>
      </c>
      <c r="T128" t="n">
        <v>2097.28</v>
      </c>
      <c r="U128" t="n">
        <v>0.73</v>
      </c>
      <c r="V128" t="n">
        <v>0.77</v>
      </c>
      <c r="W128" t="n">
        <v>1.46</v>
      </c>
      <c r="X128" t="n">
        <v>0.12</v>
      </c>
      <c r="Y128" t="n">
        <v>1</v>
      </c>
      <c r="Z128" t="n">
        <v>10</v>
      </c>
      <c r="AA128" t="n">
        <v>171.8125131248455</v>
      </c>
      <c r="AB128" t="n">
        <v>235.0814602904282</v>
      </c>
      <c r="AC128" t="n">
        <v>212.6456156592794</v>
      </c>
      <c r="AD128" t="n">
        <v>171812.5131248455</v>
      </c>
      <c r="AE128" t="n">
        <v>235081.4602904282</v>
      </c>
      <c r="AF128" t="n">
        <v>6.121473125997741e-06</v>
      </c>
      <c r="AG128" t="n">
        <v>4.253472222222222</v>
      </c>
      <c r="AH128" t="n">
        <v>212645.6156592794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6.8035</v>
      </c>
      <c r="E129" t="n">
        <v>14.7</v>
      </c>
      <c r="F129" t="n">
        <v>11.65</v>
      </c>
      <c r="G129" t="n">
        <v>139.79</v>
      </c>
      <c r="H129" t="n">
        <v>1.84</v>
      </c>
      <c r="I129" t="n">
        <v>5</v>
      </c>
      <c r="J129" t="n">
        <v>316.28</v>
      </c>
      <c r="K129" t="n">
        <v>59.19</v>
      </c>
      <c r="L129" t="n">
        <v>32.75</v>
      </c>
      <c r="M129" t="n">
        <v>1</v>
      </c>
      <c r="N129" t="n">
        <v>94.33</v>
      </c>
      <c r="O129" t="n">
        <v>39241.99</v>
      </c>
      <c r="P129" t="n">
        <v>165.73</v>
      </c>
      <c r="Q129" t="n">
        <v>460.69</v>
      </c>
      <c r="R129" t="n">
        <v>44.19</v>
      </c>
      <c r="S129" t="n">
        <v>32.19</v>
      </c>
      <c r="T129" t="n">
        <v>2110.3</v>
      </c>
      <c r="U129" t="n">
        <v>0.73</v>
      </c>
      <c r="V129" t="n">
        <v>0.77</v>
      </c>
      <c r="W129" t="n">
        <v>1.46</v>
      </c>
      <c r="X129" t="n">
        <v>0.12</v>
      </c>
      <c r="Y129" t="n">
        <v>1</v>
      </c>
      <c r="Z129" t="n">
        <v>10</v>
      </c>
      <c r="AA129" t="n">
        <v>171.8622832071969</v>
      </c>
      <c r="AB129" t="n">
        <v>235.1495579128023</v>
      </c>
      <c r="AC129" t="n">
        <v>212.7072141401498</v>
      </c>
      <c r="AD129" t="n">
        <v>171862.2832071969</v>
      </c>
      <c r="AE129" t="n">
        <v>235149.5579128023</v>
      </c>
      <c r="AF129" t="n">
        <v>6.121473125997741e-06</v>
      </c>
      <c r="AG129" t="n">
        <v>4.253472222222222</v>
      </c>
      <c r="AH129" t="n">
        <v>212707.2141401498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6.8037</v>
      </c>
      <c r="E130" t="n">
        <v>14.7</v>
      </c>
      <c r="F130" t="n">
        <v>11.65</v>
      </c>
      <c r="G130" t="n">
        <v>139.78</v>
      </c>
      <c r="H130" t="n">
        <v>1.86</v>
      </c>
      <c r="I130" t="n">
        <v>5</v>
      </c>
      <c r="J130" t="n">
        <v>316.84</v>
      </c>
      <c r="K130" t="n">
        <v>59.19</v>
      </c>
      <c r="L130" t="n">
        <v>33</v>
      </c>
      <c r="M130" t="n">
        <v>1</v>
      </c>
      <c r="N130" t="n">
        <v>94.64</v>
      </c>
      <c r="O130" t="n">
        <v>39310.75</v>
      </c>
      <c r="P130" t="n">
        <v>165.96</v>
      </c>
      <c r="Q130" t="n">
        <v>460.69</v>
      </c>
      <c r="R130" t="n">
        <v>44.17</v>
      </c>
      <c r="S130" t="n">
        <v>32.19</v>
      </c>
      <c r="T130" t="n">
        <v>2101.17</v>
      </c>
      <c r="U130" t="n">
        <v>0.73</v>
      </c>
      <c r="V130" t="n">
        <v>0.77</v>
      </c>
      <c r="W130" t="n">
        <v>1.46</v>
      </c>
      <c r="X130" t="n">
        <v>0.11</v>
      </c>
      <c r="Y130" t="n">
        <v>1</v>
      </c>
      <c r="Z130" t="n">
        <v>10</v>
      </c>
      <c r="AA130" t="n">
        <v>171.9416716564689</v>
      </c>
      <c r="AB130" t="n">
        <v>235.2581806914675</v>
      </c>
      <c r="AC130" t="n">
        <v>212.8054701132722</v>
      </c>
      <c r="AD130" t="n">
        <v>171941.6716564689</v>
      </c>
      <c r="AE130" t="n">
        <v>235258.1806914675</v>
      </c>
      <c r="AF130" t="n">
        <v>6.12165307670329e-06</v>
      </c>
      <c r="AG130" t="n">
        <v>4.253472222222222</v>
      </c>
      <c r="AH130" t="n">
        <v>212805.4701132722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6.8032</v>
      </c>
      <c r="E131" t="n">
        <v>14.7</v>
      </c>
      <c r="F131" t="n">
        <v>11.65</v>
      </c>
      <c r="G131" t="n">
        <v>139.79</v>
      </c>
      <c r="H131" t="n">
        <v>1.87</v>
      </c>
      <c r="I131" t="n">
        <v>5</v>
      </c>
      <c r="J131" t="n">
        <v>317.39</v>
      </c>
      <c r="K131" t="n">
        <v>59.19</v>
      </c>
      <c r="L131" t="n">
        <v>33.25</v>
      </c>
      <c r="M131" t="n">
        <v>1</v>
      </c>
      <c r="N131" t="n">
        <v>94.95</v>
      </c>
      <c r="O131" t="n">
        <v>39379.65</v>
      </c>
      <c r="P131" t="n">
        <v>166.14</v>
      </c>
      <c r="Q131" t="n">
        <v>460.69</v>
      </c>
      <c r="R131" t="n">
        <v>44.21</v>
      </c>
      <c r="S131" t="n">
        <v>32.19</v>
      </c>
      <c r="T131" t="n">
        <v>2120.08</v>
      </c>
      <c r="U131" t="n">
        <v>0.73</v>
      </c>
      <c r="V131" t="n">
        <v>0.77</v>
      </c>
      <c r="W131" t="n">
        <v>1.46</v>
      </c>
      <c r="X131" t="n">
        <v>0.12</v>
      </c>
      <c r="Y131" t="n">
        <v>1</v>
      </c>
      <c r="Z131" t="n">
        <v>10</v>
      </c>
      <c r="AA131" t="n">
        <v>172.0116065611741</v>
      </c>
      <c r="AB131" t="n">
        <v>235.3538687133953</v>
      </c>
      <c r="AC131" t="n">
        <v>212.8920258046862</v>
      </c>
      <c r="AD131" t="n">
        <v>172011.6065611741</v>
      </c>
      <c r="AE131" t="n">
        <v>235353.8687133953</v>
      </c>
      <c r="AF131" t="n">
        <v>6.121203199939419e-06</v>
      </c>
      <c r="AG131" t="n">
        <v>4.253472222222222</v>
      </c>
      <c r="AH131" t="n">
        <v>212892.0258046862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6.8031</v>
      </c>
      <c r="E132" t="n">
        <v>14.7</v>
      </c>
      <c r="F132" t="n">
        <v>11.65</v>
      </c>
      <c r="G132" t="n">
        <v>139.8</v>
      </c>
      <c r="H132" t="n">
        <v>1.88</v>
      </c>
      <c r="I132" t="n">
        <v>5</v>
      </c>
      <c r="J132" t="n">
        <v>317.95</v>
      </c>
      <c r="K132" t="n">
        <v>59.19</v>
      </c>
      <c r="L132" t="n">
        <v>33.5</v>
      </c>
      <c r="M132" t="n">
        <v>1</v>
      </c>
      <c r="N132" t="n">
        <v>95.26000000000001</v>
      </c>
      <c r="O132" t="n">
        <v>39448.69</v>
      </c>
      <c r="P132" t="n">
        <v>166.27</v>
      </c>
      <c r="Q132" t="n">
        <v>460.69</v>
      </c>
      <c r="R132" t="n">
        <v>44.21</v>
      </c>
      <c r="S132" t="n">
        <v>32.19</v>
      </c>
      <c r="T132" t="n">
        <v>2123.79</v>
      </c>
      <c r="U132" t="n">
        <v>0.73</v>
      </c>
      <c r="V132" t="n">
        <v>0.77</v>
      </c>
      <c r="W132" t="n">
        <v>1.46</v>
      </c>
      <c r="X132" t="n">
        <v>0.12</v>
      </c>
      <c r="Y132" t="n">
        <v>1</v>
      </c>
      <c r="Z132" t="n">
        <v>10</v>
      </c>
      <c r="AA132" t="n">
        <v>172.0590137958046</v>
      </c>
      <c r="AB132" t="n">
        <v>235.4187333832764</v>
      </c>
      <c r="AC132" t="n">
        <v>212.950699881512</v>
      </c>
      <c r="AD132" t="n">
        <v>172059.0137958046</v>
      </c>
      <c r="AE132" t="n">
        <v>235418.7333832764</v>
      </c>
      <c r="AF132" t="n">
        <v>6.121113224586643e-06</v>
      </c>
      <c r="AG132" t="n">
        <v>4.253472222222222</v>
      </c>
      <c r="AH132" t="n">
        <v>212950.699881512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6.8036</v>
      </c>
      <c r="E133" t="n">
        <v>14.7</v>
      </c>
      <c r="F133" t="n">
        <v>11.65</v>
      </c>
      <c r="G133" t="n">
        <v>139.78</v>
      </c>
      <c r="H133" t="n">
        <v>1.89</v>
      </c>
      <c r="I133" t="n">
        <v>5</v>
      </c>
      <c r="J133" t="n">
        <v>318.52</v>
      </c>
      <c r="K133" t="n">
        <v>59.19</v>
      </c>
      <c r="L133" t="n">
        <v>33.75</v>
      </c>
      <c r="M133" t="n">
        <v>1</v>
      </c>
      <c r="N133" t="n">
        <v>95.56999999999999</v>
      </c>
      <c r="O133" t="n">
        <v>39517.87</v>
      </c>
      <c r="P133" t="n">
        <v>166.41</v>
      </c>
      <c r="Q133" t="n">
        <v>460.69</v>
      </c>
      <c r="R133" t="n">
        <v>44.16</v>
      </c>
      <c r="S133" t="n">
        <v>32.19</v>
      </c>
      <c r="T133" t="n">
        <v>2098.87</v>
      </c>
      <c r="U133" t="n">
        <v>0.73</v>
      </c>
      <c r="V133" t="n">
        <v>0.77</v>
      </c>
      <c r="W133" t="n">
        <v>1.46</v>
      </c>
      <c r="X133" t="n">
        <v>0.12</v>
      </c>
      <c r="Y133" t="n">
        <v>1</v>
      </c>
      <c r="Z133" t="n">
        <v>10</v>
      </c>
      <c r="AA133" t="n">
        <v>172.1028328953804</v>
      </c>
      <c r="AB133" t="n">
        <v>235.4786886084782</v>
      </c>
      <c r="AC133" t="n">
        <v>213.0049330641683</v>
      </c>
      <c r="AD133" t="n">
        <v>172102.8328953804</v>
      </c>
      <c r="AE133" t="n">
        <v>235478.6886084782</v>
      </c>
      <c r="AF133" t="n">
        <v>6.121563101350516e-06</v>
      </c>
      <c r="AG133" t="n">
        <v>4.253472222222222</v>
      </c>
      <c r="AH133" t="n">
        <v>213004.9330641683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6.8034</v>
      </c>
      <c r="E134" t="n">
        <v>14.7</v>
      </c>
      <c r="F134" t="n">
        <v>11.65</v>
      </c>
      <c r="G134" t="n">
        <v>139.79</v>
      </c>
      <c r="H134" t="n">
        <v>1.9</v>
      </c>
      <c r="I134" t="n">
        <v>5</v>
      </c>
      <c r="J134" t="n">
        <v>319.08</v>
      </c>
      <c r="K134" t="n">
        <v>59.19</v>
      </c>
      <c r="L134" t="n">
        <v>34</v>
      </c>
      <c r="M134" t="n">
        <v>1</v>
      </c>
      <c r="N134" t="n">
        <v>95.88</v>
      </c>
      <c r="O134" t="n">
        <v>39587.19</v>
      </c>
      <c r="P134" t="n">
        <v>166.52</v>
      </c>
      <c r="Q134" t="n">
        <v>460.69</v>
      </c>
      <c r="R134" t="n">
        <v>44.19</v>
      </c>
      <c r="S134" t="n">
        <v>32.19</v>
      </c>
      <c r="T134" t="n">
        <v>2111.1</v>
      </c>
      <c r="U134" t="n">
        <v>0.73</v>
      </c>
      <c r="V134" t="n">
        <v>0.77</v>
      </c>
      <c r="W134" t="n">
        <v>1.46</v>
      </c>
      <c r="X134" t="n">
        <v>0.12</v>
      </c>
      <c r="Y134" t="n">
        <v>1</v>
      </c>
      <c r="Z134" t="n">
        <v>10</v>
      </c>
      <c r="AA134" t="n">
        <v>172.144319993493</v>
      </c>
      <c r="AB134" t="n">
        <v>235.5354530863974</v>
      </c>
      <c r="AC134" t="n">
        <v>213.0562800199843</v>
      </c>
      <c r="AD134" t="n">
        <v>172144.319993493</v>
      </c>
      <c r="AE134" t="n">
        <v>235535.4530863974</v>
      </c>
      <c r="AF134" t="n">
        <v>6.121383150644968e-06</v>
      </c>
      <c r="AG134" t="n">
        <v>4.253472222222222</v>
      </c>
      <c r="AH134" t="n">
        <v>213056.2800199843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6.8018</v>
      </c>
      <c r="E135" t="n">
        <v>14.7</v>
      </c>
      <c r="F135" t="n">
        <v>11.65</v>
      </c>
      <c r="G135" t="n">
        <v>139.83</v>
      </c>
      <c r="H135" t="n">
        <v>1.91</v>
      </c>
      <c r="I135" t="n">
        <v>5</v>
      </c>
      <c r="J135" t="n">
        <v>319.64</v>
      </c>
      <c r="K135" t="n">
        <v>59.19</v>
      </c>
      <c r="L135" t="n">
        <v>34.25</v>
      </c>
      <c r="M135" t="n">
        <v>1</v>
      </c>
      <c r="N135" t="n">
        <v>96.2</v>
      </c>
      <c r="O135" t="n">
        <v>39656.65</v>
      </c>
      <c r="P135" t="n">
        <v>166.66</v>
      </c>
      <c r="Q135" t="n">
        <v>460.69</v>
      </c>
      <c r="R135" t="n">
        <v>44.27</v>
      </c>
      <c r="S135" t="n">
        <v>32.19</v>
      </c>
      <c r="T135" t="n">
        <v>2151.23</v>
      </c>
      <c r="U135" t="n">
        <v>0.73</v>
      </c>
      <c r="V135" t="n">
        <v>0.77</v>
      </c>
      <c r="W135" t="n">
        <v>1.46</v>
      </c>
      <c r="X135" t="n">
        <v>0.12</v>
      </c>
      <c r="Y135" t="n">
        <v>1</v>
      </c>
      <c r="Z135" t="n">
        <v>10</v>
      </c>
      <c r="AA135" t="n">
        <v>172.2131684246854</v>
      </c>
      <c r="AB135" t="n">
        <v>235.6296545473332</v>
      </c>
      <c r="AC135" t="n">
        <v>213.141491025701</v>
      </c>
      <c r="AD135" t="n">
        <v>172213.1684246854</v>
      </c>
      <c r="AE135" t="n">
        <v>235629.6545473332</v>
      </c>
      <c r="AF135" t="n">
        <v>6.119943545000579e-06</v>
      </c>
      <c r="AG135" t="n">
        <v>4.253472222222222</v>
      </c>
      <c r="AH135" t="n">
        <v>213141.491025701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6.8018</v>
      </c>
      <c r="E136" t="n">
        <v>14.7</v>
      </c>
      <c r="F136" t="n">
        <v>11.65</v>
      </c>
      <c r="G136" t="n">
        <v>139.83</v>
      </c>
      <c r="H136" t="n">
        <v>1.92</v>
      </c>
      <c r="I136" t="n">
        <v>5</v>
      </c>
      <c r="J136" t="n">
        <v>320.21</v>
      </c>
      <c r="K136" t="n">
        <v>59.19</v>
      </c>
      <c r="L136" t="n">
        <v>34.5</v>
      </c>
      <c r="M136" t="n">
        <v>0</v>
      </c>
      <c r="N136" t="n">
        <v>96.51000000000001</v>
      </c>
      <c r="O136" t="n">
        <v>39726.26</v>
      </c>
      <c r="P136" t="n">
        <v>166.95</v>
      </c>
      <c r="Q136" t="n">
        <v>460.69</v>
      </c>
      <c r="R136" t="n">
        <v>44.28</v>
      </c>
      <c r="S136" t="n">
        <v>32.19</v>
      </c>
      <c r="T136" t="n">
        <v>2156.84</v>
      </c>
      <c r="U136" t="n">
        <v>0.73</v>
      </c>
      <c r="V136" t="n">
        <v>0.77</v>
      </c>
      <c r="W136" t="n">
        <v>1.46</v>
      </c>
      <c r="X136" t="n">
        <v>0.12</v>
      </c>
      <c r="Y136" t="n">
        <v>1</v>
      </c>
      <c r="Z136" t="n">
        <v>10</v>
      </c>
      <c r="AA136" t="n">
        <v>172.3162893622423</v>
      </c>
      <c r="AB136" t="n">
        <v>235.7707491634732</v>
      </c>
      <c r="AC136" t="n">
        <v>213.2691197697042</v>
      </c>
      <c r="AD136" t="n">
        <v>172316.2893622423</v>
      </c>
      <c r="AE136" t="n">
        <v>235770.7491634732</v>
      </c>
      <c r="AF136" t="n">
        <v>6.119943545000579e-06</v>
      </c>
      <c r="AG136" t="n">
        <v>4.253472222222222</v>
      </c>
      <c r="AH136" t="n">
        <v>213269.1197697042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4.6033</v>
      </c>
      <c r="E2" t="n">
        <v>21.72</v>
      </c>
      <c r="F2" t="n">
        <v>15.41</v>
      </c>
      <c r="G2" t="n">
        <v>7.01</v>
      </c>
      <c r="H2" t="n">
        <v>0.12</v>
      </c>
      <c r="I2" t="n">
        <v>132</v>
      </c>
      <c r="J2" t="n">
        <v>150.44</v>
      </c>
      <c r="K2" t="n">
        <v>49.1</v>
      </c>
      <c r="L2" t="n">
        <v>1</v>
      </c>
      <c r="M2" t="n">
        <v>130</v>
      </c>
      <c r="N2" t="n">
        <v>25.34</v>
      </c>
      <c r="O2" t="n">
        <v>18787.76</v>
      </c>
      <c r="P2" t="n">
        <v>181.23</v>
      </c>
      <c r="Q2" t="n">
        <v>460.91</v>
      </c>
      <c r="R2" t="n">
        <v>167.43</v>
      </c>
      <c r="S2" t="n">
        <v>32.19</v>
      </c>
      <c r="T2" t="n">
        <v>63098.46</v>
      </c>
      <c r="U2" t="n">
        <v>0.19</v>
      </c>
      <c r="V2" t="n">
        <v>0.58</v>
      </c>
      <c r="W2" t="n">
        <v>1.65</v>
      </c>
      <c r="X2" t="n">
        <v>3.88</v>
      </c>
      <c r="Y2" t="n">
        <v>1</v>
      </c>
      <c r="Z2" t="n">
        <v>10</v>
      </c>
      <c r="AA2" t="n">
        <v>247.8731934831262</v>
      </c>
      <c r="AB2" t="n">
        <v>339.1510387169696</v>
      </c>
      <c r="AC2" t="n">
        <v>306.7829395833955</v>
      </c>
      <c r="AD2" t="n">
        <v>247873.1934831262</v>
      </c>
      <c r="AE2" t="n">
        <v>339151.0387169696</v>
      </c>
      <c r="AF2" t="n">
        <v>4.854261821556815e-06</v>
      </c>
      <c r="AG2" t="n">
        <v>6.284722222222222</v>
      </c>
      <c r="AH2" t="n">
        <v>306782.9395833955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5.0929</v>
      </c>
      <c r="E3" t="n">
        <v>19.64</v>
      </c>
      <c r="F3" t="n">
        <v>14.36</v>
      </c>
      <c r="G3" t="n">
        <v>8.789999999999999</v>
      </c>
      <c r="H3" t="n">
        <v>0.15</v>
      </c>
      <c r="I3" t="n">
        <v>98</v>
      </c>
      <c r="J3" t="n">
        <v>150.78</v>
      </c>
      <c r="K3" t="n">
        <v>49.1</v>
      </c>
      <c r="L3" t="n">
        <v>1.25</v>
      </c>
      <c r="M3" t="n">
        <v>96</v>
      </c>
      <c r="N3" t="n">
        <v>25.44</v>
      </c>
      <c r="O3" t="n">
        <v>18830.65</v>
      </c>
      <c r="P3" t="n">
        <v>168.19</v>
      </c>
      <c r="Q3" t="n">
        <v>460.8</v>
      </c>
      <c r="R3" t="n">
        <v>132.9</v>
      </c>
      <c r="S3" t="n">
        <v>32.19</v>
      </c>
      <c r="T3" t="n">
        <v>46003.19</v>
      </c>
      <c r="U3" t="n">
        <v>0.24</v>
      </c>
      <c r="V3" t="n">
        <v>0.62</v>
      </c>
      <c r="W3" t="n">
        <v>1.6</v>
      </c>
      <c r="X3" t="n">
        <v>2.83</v>
      </c>
      <c r="Y3" t="n">
        <v>1</v>
      </c>
      <c r="Z3" t="n">
        <v>10</v>
      </c>
      <c r="AA3" t="n">
        <v>215.4834177640037</v>
      </c>
      <c r="AB3" t="n">
        <v>294.8339186420329</v>
      </c>
      <c r="AC3" t="n">
        <v>266.695383248928</v>
      </c>
      <c r="AD3" t="n">
        <v>215483.4177640037</v>
      </c>
      <c r="AE3" t="n">
        <v>294833.9186420329</v>
      </c>
      <c r="AF3" t="n">
        <v>5.370553739927162e-06</v>
      </c>
      <c r="AG3" t="n">
        <v>5.68287037037037</v>
      </c>
      <c r="AH3" t="n">
        <v>266695.383248928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5.4077</v>
      </c>
      <c r="E4" t="n">
        <v>18.49</v>
      </c>
      <c r="F4" t="n">
        <v>13.8</v>
      </c>
      <c r="G4" t="n">
        <v>10.48</v>
      </c>
      <c r="H4" t="n">
        <v>0.18</v>
      </c>
      <c r="I4" t="n">
        <v>79</v>
      </c>
      <c r="J4" t="n">
        <v>151.13</v>
      </c>
      <c r="K4" t="n">
        <v>49.1</v>
      </c>
      <c r="L4" t="n">
        <v>1.5</v>
      </c>
      <c r="M4" t="n">
        <v>77</v>
      </c>
      <c r="N4" t="n">
        <v>25.54</v>
      </c>
      <c r="O4" t="n">
        <v>18873.58</v>
      </c>
      <c r="P4" t="n">
        <v>161.06</v>
      </c>
      <c r="Q4" t="n">
        <v>460.74</v>
      </c>
      <c r="R4" t="n">
        <v>114.45</v>
      </c>
      <c r="S4" t="n">
        <v>32.19</v>
      </c>
      <c r="T4" t="n">
        <v>36873.4</v>
      </c>
      <c r="U4" t="n">
        <v>0.28</v>
      </c>
      <c r="V4" t="n">
        <v>0.65</v>
      </c>
      <c r="W4" t="n">
        <v>1.57</v>
      </c>
      <c r="X4" t="n">
        <v>2.27</v>
      </c>
      <c r="Y4" t="n">
        <v>1</v>
      </c>
      <c r="Z4" t="n">
        <v>10</v>
      </c>
      <c r="AA4" t="n">
        <v>204.7376514562486</v>
      </c>
      <c r="AB4" t="n">
        <v>280.1310871100184</v>
      </c>
      <c r="AC4" t="n">
        <v>253.3957693227705</v>
      </c>
      <c r="AD4" t="n">
        <v>204737.6514562486</v>
      </c>
      <c r="AE4" t="n">
        <v>280131.0871100184</v>
      </c>
      <c r="AF4" t="n">
        <v>5.702515945611364e-06</v>
      </c>
      <c r="AG4" t="n">
        <v>5.35011574074074</v>
      </c>
      <c r="AH4" t="n">
        <v>253395.7693227706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5.6639</v>
      </c>
      <c r="E5" t="n">
        <v>17.66</v>
      </c>
      <c r="F5" t="n">
        <v>13.39</v>
      </c>
      <c r="G5" t="n">
        <v>12.36</v>
      </c>
      <c r="H5" t="n">
        <v>0.2</v>
      </c>
      <c r="I5" t="n">
        <v>65</v>
      </c>
      <c r="J5" t="n">
        <v>151.48</v>
      </c>
      <c r="K5" t="n">
        <v>49.1</v>
      </c>
      <c r="L5" t="n">
        <v>1.75</v>
      </c>
      <c r="M5" t="n">
        <v>63</v>
      </c>
      <c r="N5" t="n">
        <v>25.64</v>
      </c>
      <c r="O5" t="n">
        <v>18916.54</v>
      </c>
      <c r="P5" t="n">
        <v>155.69</v>
      </c>
      <c r="Q5" t="n">
        <v>460.72</v>
      </c>
      <c r="R5" t="n">
        <v>101.13</v>
      </c>
      <c r="S5" t="n">
        <v>32.19</v>
      </c>
      <c r="T5" t="n">
        <v>30280.77</v>
      </c>
      <c r="U5" t="n">
        <v>0.32</v>
      </c>
      <c r="V5" t="n">
        <v>0.67</v>
      </c>
      <c r="W5" t="n">
        <v>1.55</v>
      </c>
      <c r="X5" t="n">
        <v>1.86</v>
      </c>
      <c r="Y5" t="n">
        <v>1</v>
      </c>
      <c r="Z5" t="n">
        <v>10</v>
      </c>
      <c r="AA5" t="n">
        <v>185.7908938750384</v>
      </c>
      <c r="AB5" t="n">
        <v>254.2072975154681</v>
      </c>
      <c r="AC5" t="n">
        <v>229.9461098228487</v>
      </c>
      <c r="AD5" t="n">
        <v>185790.8938750385</v>
      </c>
      <c r="AE5" t="n">
        <v>254207.2975154681</v>
      </c>
      <c r="AF5" t="n">
        <v>5.972683407797807e-06</v>
      </c>
      <c r="AG5" t="n">
        <v>5.109953703703704</v>
      </c>
      <c r="AH5" t="n">
        <v>229946.1098228487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5.84</v>
      </c>
      <c r="E6" t="n">
        <v>17.12</v>
      </c>
      <c r="F6" t="n">
        <v>13.14</v>
      </c>
      <c r="G6" t="n">
        <v>14.07</v>
      </c>
      <c r="H6" t="n">
        <v>0.23</v>
      </c>
      <c r="I6" t="n">
        <v>56</v>
      </c>
      <c r="J6" t="n">
        <v>151.83</v>
      </c>
      <c r="K6" t="n">
        <v>49.1</v>
      </c>
      <c r="L6" t="n">
        <v>2</v>
      </c>
      <c r="M6" t="n">
        <v>54</v>
      </c>
      <c r="N6" t="n">
        <v>25.73</v>
      </c>
      <c r="O6" t="n">
        <v>18959.54</v>
      </c>
      <c r="P6" t="n">
        <v>152.14</v>
      </c>
      <c r="Q6" t="n">
        <v>460.69</v>
      </c>
      <c r="R6" t="n">
        <v>92.53</v>
      </c>
      <c r="S6" t="n">
        <v>32.19</v>
      </c>
      <c r="T6" t="n">
        <v>26029.27</v>
      </c>
      <c r="U6" t="n">
        <v>0.35</v>
      </c>
      <c r="V6" t="n">
        <v>0.68</v>
      </c>
      <c r="W6" t="n">
        <v>1.54</v>
      </c>
      <c r="X6" t="n">
        <v>1.6</v>
      </c>
      <c r="Y6" t="n">
        <v>1</v>
      </c>
      <c r="Z6" t="n">
        <v>10</v>
      </c>
      <c r="AA6" t="n">
        <v>180.9789753492281</v>
      </c>
      <c r="AB6" t="n">
        <v>247.6234183015947</v>
      </c>
      <c r="AC6" t="n">
        <v>223.9905868006128</v>
      </c>
      <c r="AD6" t="n">
        <v>180978.9753492281</v>
      </c>
      <c r="AE6" t="n">
        <v>247623.4183015947</v>
      </c>
      <c r="AF6" t="n">
        <v>6.158383993633219e-06</v>
      </c>
      <c r="AG6" t="n">
        <v>4.953703703703704</v>
      </c>
      <c r="AH6" t="n">
        <v>223990.5868006129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5.9903</v>
      </c>
      <c r="E7" t="n">
        <v>16.69</v>
      </c>
      <c r="F7" t="n">
        <v>12.92</v>
      </c>
      <c r="G7" t="n">
        <v>15.82</v>
      </c>
      <c r="H7" t="n">
        <v>0.26</v>
      </c>
      <c r="I7" t="n">
        <v>49</v>
      </c>
      <c r="J7" t="n">
        <v>152.18</v>
      </c>
      <c r="K7" t="n">
        <v>49.1</v>
      </c>
      <c r="L7" t="n">
        <v>2.25</v>
      </c>
      <c r="M7" t="n">
        <v>47</v>
      </c>
      <c r="N7" t="n">
        <v>25.83</v>
      </c>
      <c r="O7" t="n">
        <v>19002.56</v>
      </c>
      <c r="P7" t="n">
        <v>148.93</v>
      </c>
      <c r="Q7" t="n">
        <v>460.71</v>
      </c>
      <c r="R7" t="n">
        <v>85.78</v>
      </c>
      <c r="S7" t="n">
        <v>32.19</v>
      </c>
      <c r="T7" t="n">
        <v>22687.85</v>
      </c>
      <c r="U7" t="n">
        <v>0.38</v>
      </c>
      <c r="V7" t="n">
        <v>0.6899999999999999</v>
      </c>
      <c r="W7" t="n">
        <v>1.52</v>
      </c>
      <c r="X7" t="n">
        <v>1.39</v>
      </c>
      <c r="Y7" t="n">
        <v>1</v>
      </c>
      <c r="Z7" t="n">
        <v>10</v>
      </c>
      <c r="AA7" t="n">
        <v>177.149457684039</v>
      </c>
      <c r="AB7" t="n">
        <v>242.3837032856898</v>
      </c>
      <c r="AC7" t="n">
        <v>219.250942831838</v>
      </c>
      <c r="AD7" t="n">
        <v>177149.457684039</v>
      </c>
      <c r="AE7" t="n">
        <v>242383.7032856898</v>
      </c>
      <c r="AF7" t="n">
        <v>6.316878020044705e-06</v>
      </c>
      <c r="AG7" t="n">
        <v>4.829282407407407</v>
      </c>
      <c r="AH7" t="n">
        <v>219250.942831838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6.0952</v>
      </c>
      <c r="E8" t="n">
        <v>16.41</v>
      </c>
      <c r="F8" t="n">
        <v>12.79</v>
      </c>
      <c r="G8" t="n">
        <v>17.43</v>
      </c>
      <c r="H8" t="n">
        <v>0.29</v>
      </c>
      <c r="I8" t="n">
        <v>44</v>
      </c>
      <c r="J8" t="n">
        <v>152.53</v>
      </c>
      <c r="K8" t="n">
        <v>49.1</v>
      </c>
      <c r="L8" t="n">
        <v>2.5</v>
      </c>
      <c r="M8" t="n">
        <v>42</v>
      </c>
      <c r="N8" t="n">
        <v>25.93</v>
      </c>
      <c r="O8" t="n">
        <v>19045.63</v>
      </c>
      <c r="P8" t="n">
        <v>146.92</v>
      </c>
      <c r="Q8" t="n">
        <v>460.7</v>
      </c>
      <c r="R8" t="n">
        <v>81.5</v>
      </c>
      <c r="S8" t="n">
        <v>32.19</v>
      </c>
      <c r="T8" t="n">
        <v>20570.9</v>
      </c>
      <c r="U8" t="n">
        <v>0.39</v>
      </c>
      <c r="V8" t="n">
        <v>0.7</v>
      </c>
      <c r="W8" t="n">
        <v>1.51</v>
      </c>
      <c r="X8" t="n">
        <v>1.25</v>
      </c>
      <c r="Y8" t="n">
        <v>1</v>
      </c>
      <c r="Z8" t="n">
        <v>10</v>
      </c>
      <c r="AA8" t="n">
        <v>174.7195066223305</v>
      </c>
      <c r="AB8" t="n">
        <v>239.0589370411871</v>
      </c>
      <c r="AC8" t="n">
        <v>216.2434876113708</v>
      </c>
      <c r="AD8" t="n">
        <v>174719.5066223305</v>
      </c>
      <c r="AE8" t="n">
        <v>239058.9370411871</v>
      </c>
      <c r="AF8" t="n">
        <v>6.427496938012534e-06</v>
      </c>
      <c r="AG8" t="n">
        <v>4.748263888888889</v>
      </c>
      <c r="AH8" t="n">
        <v>216243.4876113708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6.2112</v>
      </c>
      <c r="E9" t="n">
        <v>16.1</v>
      </c>
      <c r="F9" t="n">
        <v>12.63</v>
      </c>
      <c r="G9" t="n">
        <v>19.43</v>
      </c>
      <c r="H9" t="n">
        <v>0.32</v>
      </c>
      <c r="I9" t="n">
        <v>39</v>
      </c>
      <c r="J9" t="n">
        <v>152.88</v>
      </c>
      <c r="K9" t="n">
        <v>49.1</v>
      </c>
      <c r="L9" t="n">
        <v>2.75</v>
      </c>
      <c r="M9" t="n">
        <v>37</v>
      </c>
      <c r="N9" t="n">
        <v>26.03</v>
      </c>
      <c r="O9" t="n">
        <v>19088.72</v>
      </c>
      <c r="P9" t="n">
        <v>144.62</v>
      </c>
      <c r="Q9" t="n">
        <v>460.76</v>
      </c>
      <c r="R9" t="n">
        <v>76.2</v>
      </c>
      <c r="S9" t="n">
        <v>32.19</v>
      </c>
      <c r="T9" t="n">
        <v>17947.37</v>
      </c>
      <c r="U9" t="n">
        <v>0.42</v>
      </c>
      <c r="V9" t="n">
        <v>0.71</v>
      </c>
      <c r="W9" t="n">
        <v>1.51</v>
      </c>
      <c r="X9" t="n">
        <v>1.1</v>
      </c>
      <c r="Y9" t="n">
        <v>1</v>
      </c>
      <c r="Z9" t="n">
        <v>10</v>
      </c>
      <c r="AA9" t="n">
        <v>172.0711559712938</v>
      </c>
      <c r="AB9" t="n">
        <v>235.4353468434556</v>
      </c>
      <c r="AC9" t="n">
        <v>212.9657277763689</v>
      </c>
      <c r="AD9" t="n">
        <v>172071.1559712938</v>
      </c>
      <c r="AE9" t="n">
        <v>235435.3468434557</v>
      </c>
      <c r="AF9" t="n">
        <v>6.549821003639495e-06</v>
      </c>
      <c r="AG9" t="n">
        <v>4.658564814814816</v>
      </c>
      <c r="AH9" t="n">
        <v>212965.7277763689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6.2829</v>
      </c>
      <c r="E10" t="n">
        <v>15.92</v>
      </c>
      <c r="F10" t="n">
        <v>12.54</v>
      </c>
      <c r="G10" t="n">
        <v>20.9</v>
      </c>
      <c r="H10" t="n">
        <v>0.35</v>
      </c>
      <c r="I10" t="n">
        <v>36</v>
      </c>
      <c r="J10" t="n">
        <v>153.23</v>
      </c>
      <c r="K10" t="n">
        <v>49.1</v>
      </c>
      <c r="L10" t="n">
        <v>3</v>
      </c>
      <c r="M10" t="n">
        <v>34</v>
      </c>
      <c r="N10" t="n">
        <v>26.13</v>
      </c>
      <c r="O10" t="n">
        <v>19131.85</v>
      </c>
      <c r="P10" t="n">
        <v>142.83</v>
      </c>
      <c r="Q10" t="n">
        <v>460.71</v>
      </c>
      <c r="R10" t="n">
        <v>73.16</v>
      </c>
      <c r="S10" t="n">
        <v>32.19</v>
      </c>
      <c r="T10" t="n">
        <v>16444.24</v>
      </c>
      <c r="U10" t="n">
        <v>0.44</v>
      </c>
      <c r="V10" t="n">
        <v>0.71</v>
      </c>
      <c r="W10" t="n">
        <v>1.51</v>
      </c>
      <c r="X10" t="n">
        <v>1.01</v>
      </c>
      <c r="Y10" t="n">
        <v>1</v>
      </c>
      <c r="Z10" t="n">
        <v>10</v>
      </c>
      <c r="AA10" t="n">
        <v>158.8805803866844</v>
      </c>
      <c r="AB10" t="n">
        <v>217.3874194014777</v>
      </c>
      <c r="AC10" t="n">
        <v>196.6402691990223</v>
      </c>
      <c r="AD10" t="n">
        <v>158880.5803866844</v>
      </c>
      <c r="AE10" t="n">
        <v>217387.4194014777</v>
      </c>
      <c r="AF10" t="n">
        <v>6.625429930410643e-06</v>
      </c>
      <c r="AG10" t="n">
        <v>4.606481481481482</v>
      </c>
      <c r="AH10" t="n">
        <v>196640.2691990223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6.3594</v>
      </c>
      <c r="E11" t="n">
        <v>15.72</v>
      </c>
      <c r="F11" t="n">
        <v>12.44</v>
      </c>
      <c r="G11" t="n">
        <v>22.62</v>
      </c>
      <c r="H11" t="n">
        <v>0.37</v>
      </c>
      <c r="I11" t="n">
        <v>33</v>
      </c>
      <c r="J11" t="n">
        <v>153.58</v>
      </c>
      <c r="K11" t="n">
        <v>49.1</v>
      </c>
      <c r="L11" t="n">
        <v>3.25</v>
      </c>
      <c r="M11" t="n">
        <v>31</v>
      </c>
      <c r="N11" t="n">
        <v>26.23</v>
      </c>
      <c r="O11" t="n">
        <v>19175.02</v>
      </c>
      <c r="P11" t="n">
        <v>141.3</v>
      </c>
      <c r="Q11" t="n">
        <v>460.73</v>
      </c>
      <c r="R11" t="n">
        <v>69.84999999999999</v>
      </c>
      <c r="S11" t="n">
        <v>32.19</v>
      </c>
      <c r="T11" t="n">
        <v>14801.54</v>
      </c>
      <c r="U11" t="n">
        <v>0.46</v>
      </c>
      <c r="V11" t="n">
        <v>0.72</v>
      </c>
      <c r="W11" t="n">
        <v>1.5</v>
      </c>
      <c r="X11" t="n">
        <v>0.91</v>
      </c>
      <c r="Y11" t="n">
        <v>1</v>
      </c>
      <c r="Z11" t="n">
        <v>10</v>
      </c>
      <c r="AA11" t="n">
        <v>157.2310857804475</v>
      </c>
      <c r="AB11" t="n">
        <v>215.1305081106593</v>
      </c>
      <c r="AC11" t="n">
        <v>194.5987543542041</v>
      </c>
      <c r="AD11" t="n">
        <v>157231.0857804475</v>
      </c>
      <c r="AE11" t="n">
        <v>215130.5081106593</v>
      </c>
      <c r="AF11" t="n">
        <v>6.706100542656011e-06</v>
      </c>
      <c r="AG11" t="n">
        <v>4.548611111111112</v>
      </c>
      <c r="AH11" t="n">
        <v>194598.7543542041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6.4184</v>
      </c>
      <c r="E12" t="n">
        <v>15.58</v>
      </c>
      <c r="F12" t="n">
        <v>12.39</v>
      </c>
      <c r="G12" t="n">
        <v>24.77</v>
      </c>
      <c r="H12" t="n">
        <v>0.4</v>
      </c>
      <c r="I12" t="n">
        <v>30</v>
      </c>
      <c r="J12" t="n">
        <v>153.93</v>
      </c>
      <c r="K12" t="n">
        <v>49.1</v>
      </c>
      <c r="L12" t="n">
        <v>3.5</v>
      </c>
      <c r="M12" t="n">
        <v>28</v>
      </c>
      <c r="N12" t="n">
        <v>26.33</v>
      </c>
      <c r="O12" t="n">
        <v>19218.22</v>
      </c>
      <c r="P12" t="n">
        <v>140.17</v>
      </c>
      <c r="Q12" t="n">
        <v>460.71</v>
      </c>
      <c r="R12" t="n">
        <v>68.13</v>
      </c>
      <c r="S12" t="n">
        <v>32.19</v>
      </c>
      <c r="T12" t="n">
        <v>13958.05</v>
      </c>
      <c r="U12" t="n">
        <v>0.47</v>
      </c>
      <c r="V12" t="n">
        <v>0.72</v>
      </c>
      <c r="W12" t="n">
        <v>1.5</v>
      </c>
      <c r="X12" t="n">
        <v>0.85</v>
      </c>
      <c r="Y12" t="n">
        <v>1</v>
      </c>
      <c r="Z12" t="n">
        <v>10</v>
      </c>
      <c r="AA12" t="n">
        <v>156.0478243141891</v>
      </c>
      <c r="AB12" t="n">
        <v>213.5115175707138</v>
      </c>
      <c r="AC12" t="n">
        <v>193.1342779991229</v>
      </c>
      <c r="AD12" t="n">
        <v>156047.8243141891</v>
      </c>
      <c r="AE12" t="n">
        <v>213511.5175707138</v>
      </c>
      <c r="AF12" t="n">
        <v>6.768317093276619e-06</v>
      </c>
      <c r="AG12" t="n">
        <v>4.508101851851852</v>
      </c>
      <c r="AH12" t="n">
        <v>193134.2779991229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6.4758</v>
      </c>
      <c r="E13" t="n">
        <v>15.44</v>
      </c>
      <c r="F13" t="n">
        <v>12.31</v>
      </c>
      <c r="G13" t="n">
        <v>26.38</v>
      </c>
      <c r="H13" t="n">
        <v>0.43</v>
      </c>
      <c r="I13" t="n">
        <v>28</v>
      </c>
      <c r="J13" t="n">
        <v>154.28</v>
      </c>
      <c r="K13" t="n">
        <v>49.1</v>
      </c>
      <c r="L13" t="n">
        <v>3.75</v>
      </c>
      <c r="M13" t="n">
        <v>26</v>
      </c>
      <c r="N13" t="n">
        <v>26.43</v>
      </c>
      <c r="O13" t="n">
        <v>19261.45</v>
      </c>
      <c r="P13" t="n">
        <v>138.48</v>
      </c>
      <c r="Q13" t="n">
        <v>460.71</v>
      </c>
      <c r="R13" t="n">
        <v>65.73999999999999</v>
      </c>
      <c r="S13" t="n">
        <v>32.19</v>
      </c>
      <c r="T13" t="n">
        <v>12774.73</v>
      </c>
      <c r="U13" t="n">
        <v>0.49</v>
      </c>
      <c r="V13" t="n">
        <v>0.73</v>
      </c>
      <c r="W13" t="n">
        <v>1.49</v>
      </c>
      <c r="X13" t="n">
        <v>0.78</v>
      </c>
      <c r="Y13" t="n">
        <v>1</v>
      </c>
      <c r="Z13" t="n">
        <v>10</v>
      </c>
      <c r="AA13" t="n">
        <v>154.4766546378215</v>
      </c>
      <c r="AB13" t="n">
        <v>211.3617739043945</v>
      </c>
      <c r="AC13" t="n">
        <v>191.1897028511323</v>
      </c>
      <c r="AD13" t="n">
        <v>154476.6546378215</v>
      </c>
      <c r="AE13" t="n">
        <v>211361.7739043945</v>
      </c>
      <c r="AF13" t="n">
        <v>6.828846415405822e-06</v>
      </c>
      <c r="AG13" t="n">
        <v>4.467592592592593</v>
      </c>
      <c r="AH13" t="n">
        <v>191189.7028511323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6.5207</v>
      </c>
      <c r="E14" t="n">
        <v>15.34</v>
      </c>
      <c r="F14" t="n">
        <v>12.27</v>
      </c>
      <c r="G14" t="n">
        <v>28.3</v>
      </c>
      <c r="H14" t="n">
        <v>0.46</v>
      </c>
      <c r="I14" t="n">
        <v>26</v>
      </c>
      <c r="J14" t="n">
        <v>154.63</v>
      </c>
      <c r="K14" t="n">
        <v>49.1</v>
      </c>
      <c r="L14" t="n">
        <v>4</v>
      </c>
      <c r="M14" t="n">
        <v>24</v>
      </c>
      <c r="N14" t="n">
        <v>26.53</v>
      </c>
      <c r="O14" t="n">
        <v>19304.72</v>
      </c>
      <c r="P14" t="n">
        <v>137.43</v>
      </c>
      <c r="Q14" t="n">
        <v>460.69</v>
      </c>
      <c r="R14" t="n">
        <v>64.15000000000001</v>
      </c>
      <c r="S14" t="n">
        <v>32.19</v>
      </c>
      <c r="T14" t="n">
        <v>11987.13</v>
      </c>
      <c r="U14" t="n">
        <v>0.5</v>
      </c>
      <c r="V14" t="n">
        <v>0.73</v>
      </c>
      <c r="W14" t="n">
        <v>1.49</v>
      </c>
      <c r="X14" t="n">
        <v>0.73</v>
      </c>
      <c r="Y14" t="n">
        <v>1</v>
      </c>
      <c r="Z14" t="n">
        <v>10</v>
      </c>
      <c r="AA14" t="n">
        <v>153.5345425229435</v>
      </c>
      <c r="AB14" t="n">
        <v>210.0727345457659</v>
      </c>
      <c r="AC14" t="n">
        <v>190.0236875997128</v>
      </c>
      <c r="AD14" t="n">
        <v>153534.5425229435</v>
      </c>
      <c r="AE14" t="n">
        <v>210072.7345457659</v>
      </c>
      <c r="AF14" t="n">
        <v>6.876194264945913e-06</v>
      </c>
      <c r="AG14" t="n">
        <v>4.438657407407407</v>
      </c>
      <c r="AH14" t="n">
        <v>190023.6875997127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6.5751</v>
      </c>
      <c r="E15" t="n">
        <v>15.21</v>
      </c>
      <c r="F15" t="n">
        <v>12.2</v>
      </c>
      <c r="G15" t="n">
        <v>30.5</v>
      </c>
      <c r="H15" t="n">
        <v>0.49</v>
      </c>
      <c r="I15" t="n">
        <v>24</v>
      </c>
      <c r="J15" t="n">
        <v>154.98</v>
      </c>
      <c r="K15" t="n">
        <v>49.1</v>
      </c>
      <c r="L15" t="n">
        <v>4.25</v>
      </c>
      <c r="M15" t="n">
        <v>22</v>
      </c>
      <c r="N15" t="n">
        <v>26.63</v>
      </c>
      <c r="O15" t="n">
        <v>19348.03</v>
      </c>
      <c r="P15" t="n">
        <v>136.13</v>
      </c>
      <c r="Q15" t="n">
        <v>460.75</v>
      </c>
      <c r="R15" t="n">
        <v>62.18</v>
      </c>
      <c r="S15" t="n">
        <v>32.19</v>
      </c>
      <c r="T15" t="n">
        <v>11014.24</v>
      </c>
      <c r="U15" t="n">
        <v>0.52</v>
      </c>
      <c r="V15" t="n">
        <v>0.73</v>
      </c>
      <c r="W15" t="n">
        <v>1.49</v>
      </c>
      <c r="X15" t="n">
        <v>0.66</v>
      </c>
      <c r="Y15" t="n">
        <v>1</v>
      </c>
      <c r="Z15" t="n">
        <v>10</v>
      </c>
      <c r="AA15" t="n">
        <v>152.3666117591698</v>
      </c>
      <c r="AB15" t="n">
        <v>208.4747201493028</v>
      </c>
      <c r="AC15" t="n">
        <v>188.5781854544202</v>
      </c>
      <c r="AD15" t="n">
        <v>152366.6117591698</v>
      </c>
      <c r="AE15" t="n">
        <v>208474.7201493028</v>
      </c>
      <c r="AF15" t="n">
        <v>6.933560033653729e-06</v>
      </c>
      <c r="AG15" t="n">
        <v>4.401041666666667</v>
      </c>
      <c r="AH15" t="n">
        <v>188578.1854544202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6.6059</v>
      </c>
      <c r="E16" t="n">
        <v>15.14</v>
      </c>
      <c r="F16" t="n">
        <v>12.16</v>
      </c>
      <c r="G16" t="n">
        <v>31.72</v>
      </c>
      <c r="H16" t="n">
        <v>0.51</v>
      </c>
      <c r="I16" t="n">
        <v>23</v>
      </c>
      <c r="J16" t="n">
        <v>155.33</v>
      </c>
      <c r="K16" t="n">
        <v>49.1</v>
      </c>
      <c r="L16" t="n">
        <v>4.5</v>
      </c>
      <c r="M16" t="n">
        <v>21</v>
      </c>
      <c r="N16" t="n">
        <v>26.74</v>
      </c>
      <c r="O16" t="n">
        <v>19391.36</v>
      </c>
      <c r="P16" t="n">
        <v>135.08</v>
      </c>
      <c r="Q16" t="n">
        <v>460.69</v>
      </c>
      <c r="R16" t="n">
        <v>60.82</v>
      </c>
      <c r="S16" t="n">
        <v>32.19</v>
      </c>
      <c r="T16" t="n">
        <v>10335.64</v>
      </c>
      <c r="U16" t="n">
        <v>0.53</v>
      </c>
      <c r="V16" t="n">
        <v>0.73</v>
      </c>
      <c r="W16" t="n">
        <v>1.48</v>
      </c>
      <c r="X16" t="n">
        <v>0.62</v>
      </c>
      <c r="Y16" t="n">
        <v>1</v>
      </c>
      <c r="Z16" t="n">
        <v>10</v>
      </c>
      <c r="AA16" t="n">
        <v>151.5983610205718</v>
      </c>
      <c r="AB16" t="n">
        <v>207.423565595923</v>
      </c>
      <c r="AC16" t="n">
        <v>187.62735161631</v>
      </c>
      <c r="AD16" t="n">
        <v>151598.3610205718</v>
      </c>
      <c r="AE16" t="n">
        <v>207423.565595923</v>
      </c>
      <c r="AF16" t="n">
        <v>6.966039182113303e-06</v>
      </c>
      <c r="AG16" t="n">
        <v>4.380787037037037</v>
      </c>
      <c r="AH16" t="n">
        <v>187627.35161631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6.6281</v>
      </c>
      <c r="E17" t="n">
        <v>15.09</v>
      </c>
      <c r="F17" t="n">
        <v>12.14</v>
      </c>
      <c r="G17" t="n">
        <v>33.11</v>
      </c>
      <c r="H17" t="n">
        <v>0.54</v>
      </c>
      <c r="I17" t="n">
        <v>22</v>
      </c>
      <c r="J17" t="n">
        <v>155.68</v>
      </c>
      <c r="K17" t="n">
        <v>49.1</v>
      </c>
      <c r="L17" t="n">
        <v>4.75</v>
      </c>
      <c r="M17" t="n">
        <v>20</v>
      </c>
      <c r="N17" t="n">
        <v>26.84</v>
      </c>
      <c r="O17" t="n">
        <v>19434.74</v>
      </c>
      <c r="P17" t="n">
        <v>134.2</v>
      </c>
      <c r="Q17" t="n">
        <v>460.69</v>
      </c>
      <c r="R17" t="n">
        <v>60.31</v>
      </c>
      <c r="S17" t="n">
        <v>32.19</v>
      </c>
      <c r="T17" t="n">
        <v>10085.27</v>
      </c>
      <c r="U17" t="n">
        <v>0.53</v>
      </c>
      <c r="V17" t="n">
        <v>0.74</v>
      </c>
      <c r="W17" t="n">
        <v>1.48</v>
      </c>
      <c r="X17" t="n">
        <v>0.6</v>
      </c>
      <c r="Y17" t="n">
        <v>1</v>
      </c>
      <c r="Z17" t="n">
        <v>10</v>
      </c>
      <c r="AA17" t="n">
        <v>151.017719651156</v>
      </c>
      <c r="AB17" t="n">
        <v>206.6291064581994</v>
      </c>
      <c r="AC17" t="n">
        <v>186.9087145436601</v>
      </c>
      <c r="AD17" t="n">
        <v>151017.719651156</v>
      </c>
      <c r="AE17" t="n">
        <v>206629.1064581994</v>
      </c>
      <c r="AF17" t="n">
        <v>6.989449477431565e-06</v>
      </c>
      <c r="AG17" t="n">
        <v>4.366319444444445</v>
      </c>
      <c r="AH17" t="n">
        <v>186908.7145436601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6.6563</v>
      </c>
      <c r="E18" t="n">
        <v>15.02</v>
      </c>
      <c r="F18" t="n">
        <v>12.11</v>
      </c>
      <c r="G18" t="n">
        <v>34.59</v>
      </c>
      <c r="H18" t="n">
        <v>0.57</v>
      </c>
      <c r="I18" t="n">
        <v>21</v>
      </c>
      <c r="J18" t="n">
        <v>156.03</v>
      </c>
      <c r="K18" t="n">
        <v>49.1</v>
      </c>
      <c r="L18" t="n">
        <v>5</v>
      </c>
      <c r="M18" t="n">
        <v>19</v>
      </c>
      <c r="N18" t="n">
        <v>26.94</v>
      </c>
      <c r="O18" t="n">
        <v>19478.15</v>
      </c>
      <c r="P18" t="n">
        <v>133.35</v>
      </c>
      <c r="Q18" t="n">
        <v>460.7</v>
      </c>
      <c r="R18" t="n">
        <v>58.99</v>
      </c>
      <c r="S18" t="n">
        <v>32.19</v>
      </c>
      <c r="T18" t="n">
        <v>9434.879999999999</v>
      </c>
      <c r="U18" t="n">
        <v>0.55</v>
      </c>
      <c r="V18" t="n">
        <v>0.74</v>
      </c>
      <c r="W18" t="n">
        <v>1.48</v>
      </c>
      <c r="X18" t="n">
        <v>0.57</v>
      </c>
      <c r="Y18" t="n">
        <v>1</v>
      </c>
      <c r="Z18" t="n">
        <v>10</v>
      </c>
      <c r="AA18" t="n">
        <v>150.3759990009046</v>
      </c>
      <c r="AB18" t="n">
        <v>205.7510759538089</v>
      </c>
      <c r="AC18" t="n">
        <v>186.1144820382848</v>
      </c>
      <c r="AD18" t="n">
        <v>150375.9990009046</v>
      </c>
      <c r="AE18" t="n">
        <v>205751.0759538089</v>
      </c>
      <c r="AF18" t="n">
        <v>7.019186879592603e-06</v>
      </c>
      <c r="AG18" t="n">
        <v>4.346064814814815</v>
      </c>
      <c r="AH18" t="n">
        <v>186114.4820382848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6.7072</v>
      </c>
      <c r="E19" t="n">
        <v>14.91</v>
      </c>
      <c r="F19" t="n">
        <v>12.05</v>
      </c>
      <c r="G19" t="n">
        <v>38.06</v>
      </c>
      <c r="H19" t="n">
        <v>0.59</v>
      </c>
      <c r="I19" t="n">
        <v>19</v>
      </c>
      <c r="J19" t="n">
        <v>156.39</v>
      </c>
      <c r="K19" t="n">
        <v>49.1</v>
      </c>
      <c r="L19" t="n">
        <v>5.25</v>
      </c>
      <c r="M19" t="n">
        <v>17</v>
      </c>
      <c r="N19" t="n">
        <v>27.04</v>
      </c>
      <c r="O19" t="n">
        <v>19521.59</v>
      </c>
      <c r="P19" t="n">
        <v>131.97</v>
      </c>
      <c r="Q19" t="n">
        <v>460.69</v>
      </c>
      <c r="R19" t="n">
        <v>57.38</v>
      </c>
      <c r="S19" t="n">
        <v>32.19</v>
      </c>
      <c r="T19" t="n">
        <v>8639.709999999999</v>
      </c>
      <c r="U19" t="n">
        <v>0.5600000000000001</v>
      </c>
      <c r="V19" t="n">
        <v>0.74</v>
      </c>
      <c r="W19" t="n">
        <v>1.48</v>
      </c>
      <c r="X19" t="n">
        <v>0.52</v>
      </c>
      <c r="Y19" t="n">
        <v>1</v>
      </c>
      <c r="Z19" t="n">
        <v>10</v>
      </c>
      <c r="AA19" t="n">
        <v>149.2780708944916</v>
      </c>
      <c r="AB19" t="n">
        <v>204.2488422814457</v>
      </c>
      <c r="AC19" t="n">
        <v>184.7556194392133</v>
      </c>
      <c r="AD19" t="n">
        <v>149278.0708944916</v>
      </c>
      <c r="AE19" t="n">
        <v>204248.8422814457</v>
      </c>
      <c r="AF19" t="n">
        <v>7.072861835975467e-06</v>
      </c>
      <c r="AG19" t="n">
        <v>4.314236111111112</v>
      </c>
      <c r="AH19" t="n">
        <v>184755.6194392133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6.7148</v>
      </c>
      <c r="E20" t="n">
        <v>14.89</v>
      </c>
      <c r="F20" t="n">
        <v>12.04</v>
      </c>
      <c r="G20" t="n">
        <v>38.01</v>
      </c>
      <c r="H20" t="n">
        <v>0.62</v>
      </c>
      <c r="I20" t="n">
        <v>19</v>
      </c>
      <c r="J20" t="n">
        <v>156.74</v>
      </c>
      <c r="K20" t="n">
        <v>49.1</v>
      </c>
      <c r="L20" t="n">
        <v>5.5</v>
      </c>
      <c r="M20" t="n">
        <v>17</v>
      </c>
      <c r="N20" t="n">
        <v>27.14</v>
      </c>
      <c r="O20" t="n">
        <v>19565.07</v>
      </c>
      <c r="P20" t="n">
        <v>131.24</v>
      </c>
      <c r="Q20" t="n">
        <v>460.7</v>
      </c>
      <c r="R20" t="n">
        <v>57.08</v>
      </c>
      <c r="S20" t="n">
        <v>32.19</v>
      </c>
      <c r="T20" t="n">
        <v>8486.299999999999</v>
      </c>
      <c r="U20" t="n">
        <v>0.5600000000000001</v>
      </c>
      <c r="V20" t="n">
        <v>0.74</v>
      </c>
      <c r="W20" t="n">
        <v>1.47</v>
      </c>
      <c r="X20" t="n">
        <v>0.5</v>
      </c>
      <c r="Y20" t="n">
        <v>1</v>
      </c>
      <c r="Z20" t="n">
        <v>10</v>
      </c>
      <c r="AA20" t="n">
        <v>148.9252550598671</v>
      </c>
      <c r="AB20" t="n">
        <v>203.7661040913767</v>
      </c>
      <c r="AC20" t="n">
        <v>184.3189531044769</v>
      </c>
      <c r="AD20" t="n">
        <v>148925.255059867</v>
      </c>
      <c r="AE20" t="n">
        <v>203766.1040913766</v>
      </c>
      <c r="AF20" t="n">
        <v>7.080876171309648e-06</v>
      </c>
      <c r="AG20" t="n">
        <v>4.308449074074074</v>
      </c>
      <c r="AH20" t="n">
        <v>184318.9531044769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6.7361</v>
      </c>
      <c r="E21" t="n">
        <v>14.85</v>
      </c>
      <c r="F21" t="n">
        <v>12.02</v>
      </c>
      <c r="G21" t="n">
        <v>40.06</v>
      </c>
      <c r="H21" t="n">
        <v>0.65</v>
      </c>
      <c r="I21" t="n">
        <v>18</v>
      </c>
      <c r="J21" t="n">
        <v>157.09</v>
      </c>
      <c r="K21" t="n">
        <v>49.1</v>
      </c>
      <c r="L21" t="n">
        <v>5.75</v>
      </c>
      <c r="M21" t="n">
        <v>16</v>
      </c>
      <c r="N21" t="n">
        <v>27.25</v>
      </c>
      <c r="O21" t="n">
        <v>19608.58</v>
      </c>
      <c r="P21" t="n">
        <v>130.38</v>
      </c>
      <c r="Q21" t="n">
        <v>460.7</v>
      </c>
      <c r="R21" t="n">
        <v>56.28</v>
      </c>
      <c r="S21" t="n">
        <v>32.19</v>
      </c>
      <c r="T21" t="n">
        <v>8092.98</v>
      </c>
      <c r="U21" t="n">
        <v>0.57</v>
      </c>
      <c r="V21" t="n">
        <v>0.74</v>
      </c>
      <c r="W21" t="n">
        <v>1.48</v>
      </c>
      <c r="X21" t="n">
        <v>0.48</v>
      </c>
      <c r="Y21" t="n">
        <v>1</v>
      </c>
      <c r="Z21" t="n">
        <v>10</v>
      </c>
      <c r="AA21" t="n">
        <v>148.3786788600611</v>
      </c>
      <c r="AB21" t="n">
        <v>203.0182544215624</v>
      </c>
      <c r="AC21" t="n">
        <v>183.6424771575359</v>
      </c>
      <c r="AD21" t="n">
        <v>148378.6788600611</v>
      </c>
      <c r="AE21" t="n">
        <v>203018.2544215624</v>
      </c>
      <c r="AF21" t="n">
        <v>7.103337400601495e-06</v>
      </c>
      <c r="AG21" t="n">
        <v>4.296875</v>
      </c>
      <c r="AH21" t="n">
        <v>183642.4771575359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6.7691</v>
      </c>
      <c r="E22" t="n">
        <v>14.77</v>
      </c>
      <c r="F22" t="n">
        <v>11.98</v>
      </c>
      <c r="G22" t="n">
        <v>42.27</v>
      </c>
      <c r="H22" t="n">
        <v>0.67</v>
      </c>
      <c r="I22" t="n">
        <v>17</v>
      </c>
      <c r="J22" t="n">
        <v>157.44</v>
      </c>
      <c r="K22" t="n">
        <v>49.1</v>
      </c>
      <c r="L22" t="n">
        <v>6</v>
      </c>
      <c r="M22" t="n">
        <v>15</v>
      </c>
      <c r="N22" t="n">
        <v>27.35</v>
      </c>
      <c r="O22" t="n">
        <v>19652.13</v>
      </c>
      <c r="P22" t="n">
        <v>129.45</v>
      </c>
      <c r="Q22" t="n">
        <v>460.69</v>
      </c>
      <c r="R22" t="n">
        <v>54.96</v>
      </c>
      <c r="S22" t="n">
        <v>32.19</v>
      </c>
      <c r="T22" t="n">
        <v>7437.15</v>
      </c>
      <c r="U22" t="n">
        <v>0.59</v>
      </c>
      <c r="V22" t="n">
        <v>0.75</v>
      </c>
      <c r="W22" t="n">
        <v>1.47</v>
      </c>
      <c r="X22" t="n">
        <v>0.44</v>
      </c>
      <c r="Y22" t="n">
        <v>1</v>
      </c>
      <c r="Z22" t="n">
        <v>10</v>
      </c>
      <c r="AA22" t="n">
        <v>147.6688294110322</v>
      </c>
      <c r="AB22" t="n">
        <v>202.047007089054</v>
      </c>
      <c r="AC22" t="n">
        <v>182.7639243072877</v>
      </c>
      <c r="AD22" t="n">
        <v>147668.8294110322</v>
      </c>
      <c r="AE22" t="n">
        <v>202047.007089054</v>
      </c>
      <c r="AF22" t="n">
        <v>7.138136488236751e-06</v>
      </c>
      <c r="AG22" t="n">
        <v>4.273726851851852</v>
      </c>
      <c r="AH22" t="n">
        <v>182763.9243072876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6.7881</v>
      </c>
      <c r="E23" t="n">
        <v>14.73</v>
      </c>
      <c r="F23" t="n">
        <v>11.97</v>
      </c>
      <c r="G23" t="n">
        <v>44.87</v>
      </c>
      <c r="H23" t="n">
        <v>0.7</v>
      </c>
      <c r="I23" t="n">
        <v>16</v>
      </c>
      <c r="J23" t="n">
        <v>157.8</v>
      </c>
      <c r="K23" t="n">
        <v>49.1</v>
      </c>
      <c r="L23" t="n">
        <v>6.25</v>
      </c>
      <c r="M23" t="n">
        <v>14</v>
      </c>
      <c r="N23" t="n">
        <v>27.45</v>
      </c>
      <c r="O23" t="n">
        <v>19695.71</v>
      </c>
      <c r="P23" t="n">
        <v>128.46</v>
      </c>
      <c r="Q23" t="n">
        <v>460.71</v>
      </c>
      <c r="R23" t="n">
        <v>54.47</v>
      </c>
      <c r="S23" t="n">
        <v>32.19</v>
      </c>
      <c r="T23" t="n">
        <v>7197.25</v>
      </c>
      <c r="U23" t="n">
        <v>0.59</v>
      </c>
      <c r="V23" t="n">
        <v>0.75</v>
      </c>
      <c r="W23" t="n">
        <v>1.48</v>
      </c>
      <c r="X23" t="n">
        <v>0.43</v>
      </c>
      <c r="Y23" t="n">
        <v>1</v>
      </c>
      <c r="Z23" t="n">
        <v>10</v>
      </c>
      <c r="AA23" t="n">
        <v>147.120923800977</v>
      </c>
      <c r="AB23" t="n">
        <v>201.2973384614874</v>
      </c>
      <c r="AC23" t="n">
        <v>182.0858030013692</v>
      </c>
      <c r="AD23" t="n">
        <v>147120.923800977</v>
      </c>
      <c r="AE23" t="n">
        <v>201297.3384614874</v>
      </c>
      <c r="AF23" t="n">
        <v>7.158172326572201e-06</v>
      </c>
      <c r="AG23" t="n">
        <v>4.262152777777778</v>
      </c>
      <c r="AH23" t="n">
        <v>182085.8030013692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6.7889</v>
      </c>
      <c r="E24" t="n">
        <v>14.73</v>
      </c>
      <c r="F24" t="n">
        <v>11.96</v>
      </c>
      <c r="G24" t="n">
        <v>44.87</v>
      </c>
      <c r="H24" t="n">
        <v>0.73</v>
      </c>
      <c r="I24" t="n">
        <v>16</v>
      </c>
      <c r="J24" t="n">
        <v>158.15</v>
      </c>
      <c r="K24" t="n">
        <v>49.1</v>
      </c>
      <c r="L24" t="n">
        <v>6.5</v>
      </c>
      <c r="M24" t="n">
        <v>14</v>
      </c>
      <c r="N24" t="n">
        <v>27.56</v>
      </c>
      <c r="O24" t="n">
        <v>19739.33</v>
      </c>
      <c r="P24" t="n">
        <v>128.24</v>
      </c>
      <c r="Q24" t="n">
        <v>460.71</v>
      </c>
      <c r="R24" t="n">
        <v>54.4</v>
      </c>
      <c r="S24" t="n">
        <v>32.19</v>
      </c>
      <c r="T24" t="n">
        <v>7163.23</v>
      </c>
      <c r="U24" t="n">
        <v>0.59</v>
      </c>
      <c r="V24" t="n">
        <v>0.75</v>
      </c>
      <c r="W24" t="n">
        <v>1.48</v>
      </c>
      <c r="X24" t="n">
        <v>0.43</v>
      </c>
      <c r="Y24" t="n">
        <v>1</v>
      </c>
      <c r="Z24" t="n">
        <v>10</v>
      </c>
      <c r="AA24" t="n">
        <v>147.019970303722</v>
      </c>
      <c r="AB24" t="n">
        <v>201.1592094327892</v>
      </c>
      <c r="AC24" t="n">
        <v>181.9608568133046</v>
      </c>
      <c r="AD24" t="n">
        <v>147019.970303722</v>
      </c>
      <c r="AE24" t="n">
        <v>201159.2094327892</v>
      </c>
      <c r="AF24" t="n">
        <v>7.159015940817905e-06</v>
      </c>
      <c r="AG24" t="n">
        <v>4.262152777777778</v>
      </c>
      <c r="AH24" t="n">
        <v>181960.8568133046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6.8179</v>
      </c>
      <c r="E25" t="n">
        <v>14.67</v>
      </c>
      <c r="F25" t="n">
        <v>11.93</v>
      </c>
      <c r="G25" t="n">
        <v>47.73</v>
      </c>
      <c r="H25" t="n">
        <v>0.75</v>
      </c>
      <c r="I25" t="n">
        <v>15</v>
      </c>
      <c r="J25" t="n">
        <v>158.51</v>
      </c>
      <c r="K25" t="n">
        <v>49.1</v>
      </c>
      <c r="L25" t="n">
        <v>6.75</v>
      </c>
      <c r="M25" t="n">
        <v>13</v>
      </c>
      <c r="N25" t="n">
        <v>27.66</v>
      </c>
      <c r="O25" t="n">
        <v>19782.99</v>
      </c>
      <c r="P25" t="n">
        <v>127.37</v>
      </c>
      <c r="Q25" t="n">
        <v>460.69</v>
      </c>
      <c r="R25" t="n">
        <v>53.41</v>
      </c>
      <c r="S25" t="n">
        <v>32.19</v>
      </c>
      <c r="T25" t="n">
        <v>6674.42</v>
      </c>
      <c r="U25" t="n">
        <v>0.6</v>
      </c>
      <c r="V25" t="n">
        <v>0.75</v>
      </c>
      <c r="W25" t="n">
        <v>1.47</v>
      </c>
      <c r="X25" t="n">
        <v>0.4</v>
      </c>
      <c r="Y25" t="n">
        <v>1</v>
      </c>
      <c r="Z25" t="n">
        <v>10</v>
      </c>
      <c r="AA25" t="n">
        <v>146.3954263180518</v>
      </c>
      <c r="AB25" t="n">
        <v>200.3046807986596</v>
      </c>
      <c r="AC25" t="n">
        <v>181.1878831926776</v>
      </c>
      <c r="AD25" t="n">
        <v>146395.4263180518</v>
      </c>
      <c r="AE25" t="n">
        <v>200304.6807986596</v>
      </c>
      <c r="AF25" t="n">
        <v>7.189596957224645e-06</v>
      </c>
      <c r="AG25" t="n">
        <v>4.244791666666667</v>
      </c>
      <c r="AH25" t="n">
        <v>181187.8831926776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6.8511</v>
      </c>
      <c r="E26" t="n">
        <v>14.6</v>
      </c>
      <c r="F26" t="n">
        <v>11.89</v>
      </c>
      <c r="G26" t="n">
        <v>50.97</v>
      </c>
      <c r="H26" t="n">
        <v>0.78</v>
      </c>
      <c r="I26" t="n">
        <v>14</v>
      </c>
      <c r="J26" t="n">
        <v>158.86</v>
      </c>
      <c r="K26" t="n">
        <v>49.1</v>
      </c>
      <c r="L26" t="n">
        <v>7</v>
      </c>
      <c r="M26" t="n">
        <v>12</v>
      </c>
      <c r="N26" t="n">
        <v>27.77</v>
      </c>
      <c r="O26" t="n">
        <v>19826.68</v>
      </c>
      <c r="P26" t="n">
        <v>126.31</v>
      </c>
      <c r="Q26" t="n">
        <v>460.7</v>
      </c>
      <c r="R26" t="n">
        <v>52.22</v>
      </c>
      <c r="S26" t="n">
        <v>32.19</v>
      </c>
      <c r="T26" t="n">
        <v>6080.2</v>
      </c>
      <c r="U26" t="n">
        <v>0.62</v>
      </c>
      <c r="V26" t="n">
        <v>0.75</v>
      </c>
      <c r="W26" t="n">
        <v>1.47</v>
      </c>
      <c r="X26" t="n">
        <v>0.36</v>
      </c>
      <c r="Y26" t="n">
        <v>1</v>
      </c>
      <c r="Z26" t="n">
        <v>10</v>
      </c>
      <c r="AA26" t="n">
        <v>145.6558906017372</v>
      </c>
      <c r="AB26" t="n">
        <v>199.2928154055852</v>
      </c>
      <c r="AC26" t="n">
        <v>180.2725888125559</v>
      </c>
      <c r="AD26" t="n">
        <v>145655.8906017372</v>
      </c>
      <c r="AE26" t="n">
        <v>199292.8154055852</v>
      </c>
      <c r="AF26" t="n">
        <v>7.224606948421327e-06</v>
      </c>
      <c r="AG26" t="n">
        <v>4.224537037037037</v>
      </c>
      <c r="AH26" t="n">
        <v>180272.5888125559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6.8472</v>
      </c>
      <c r="E27" t="n">
        <v>14.6</v>
      </c>
      <c r="F27" t="n">
        <v>11.9</v>
      </c>
      <c r="G27" t="n">
        <v>51</v>
      </c>
      <c r="H27" t="n">
        <v>0.8100000000000001</v>
      </c>
      <c r="I27" t="n">
        <v>14</v>
      </c>
      <c r="J27" t="n">
        <v>159.22</v>
      </c>
      <c r="K27" t="n">
        <v>49.1</v>
      </c>
      <c r="L27" t="n">
        <v>7.25</v>
      </c>
      <c r="M27" t="n">
        <v>12</v>
      </c>
      <c r="N27" t="n">
        <v>27.87</v>
      </c>
      <c r="O27" t="n">
        <v>19870.53</v>
      </c>
      <c r="P27" t="n">
        <v>125.79</v>
      </c>
      <c r="Q27" t="n">
        <v>460.69</v>
      </c>
      <c r="R27" t="n">
        <v>52.38</v>
      </c>
      <c r="S27" t="n">
        <v>32.19</v>
      </c>
      <c r="T27" t="n">
        <v>6160.75</v>
      </c>
      <c r="U27" t="n">
        <v>0.61</v>
      </c>
      <c r="V27" t="n">
        <v>0.75</v>
      </c>
      <c r="W27" t="n">
        <v>1.47</v>
      </c>
      <c r="X27" t="n">
        <v>0.37</v>
      </c>
      <c r="Y27" t="n">
        <v>1</v>
      </c>
      <c r="Z27" t="n">
        <v>10</v>
      </c>
      <c r="AA27" t="n">
        <v>145.5226420593988</v>
      </c>
      <c r="AB27" t="n">
        <v>199.1104988714472</v>
      </c>
      <c r="AC27" t="n">
        <v>180.1076723125531</v>
      </c>
      <c r="AD27" t="n">
        <v>145522.6420593988</v>
      </c>
      <c r="AE27" t="n">
        <v>199110.4988714472</v>
      </c>
      <c r="AF27" t="n">
        <v>7.220494328973525e-06</v>
      </c>
      <c r="AG27" t="n">
        <v>4.224537037037037</v>
      </c>
      <c r="AH27" t="n">
        <v>180107.6723125531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6.8694</v>
      </c>
      <c r="E28" t="n">
        <v>14.56</v>
      </c>
      <c r="F28" t="n">
        <v>11.88</v>
      </c>
      <c r="G28" t="n">
        <v>54.85</v>
      </c>
      <c r="H28" t="n">
        <v>0.83</v>
      </c>
      <c r="I28" t="n">
        <v>13</v>
      </c>
      <c r="J28" t="n">
        <v>159.57</v>
      </c>
      <c r="K28" t="n">
        <v>49.1</v>
      </c>
      <c r="L28" t="n">
        <v>7.5</v>
      </c>
      <c r="M28" t="n">
        <v>11</v>
      </c>
      <c r="N28" t="n">
        <v>27.98</v>
      </c>
      <c r="O28" t="n">
        <v>19914.3</v>
      </c>
      <c r="P28" t="n">
        <v>125.03</v>
      </c>
      <c r="Q28" t="n">
        <v>460.72</v>
      </c>
      <c r="R28" t="n">
        <v>51.97</v>
      </c>
      <c r="S28" t="n">
        <v>32.19</v>
      </c>
      <c r="T28" t="n">
        <v>5962.18</v>
      </c>
      <c r="U28" t="n">
        <v>0.62</v>
      </c>
      <c r="V28" t="n">
        <v>0.75</v>
      </c>
      <c r="W28" t="n">
        <v>1.47</v>
      </c>
      <c r="X28" t="n">
        <v>0.35</v>
      </c>
      <c r="Y28" t="n">
        <v>1</v>
      </c>
      <c r="Z28" t="n">
        <v>10</v>
      </c>
      <c r="AA28" t="n">
        <v>145.0242826234293</v>
      </c>
      <c r="AB28" t="n">
        <v>198.4286215050874</v>
      </c>
      <c r="AC28" t="n">
        <v>179.4908723650175</v>
      </c>
      <c r="AD28" t="n">
        <v>145024.2826234293</v>
      </c>
      <c r="AE28" t="n">
        <v>198428.6215050874</v>
      </c>
      <c r="AF28" t="n">
        <v>7.243904624291788e-06</v>
      </c>
      <c r="AG28" t="n">
        <v>4.212962962962963</v>
      </c>
      <c r="AH28" t="n">
        <v>179490.8723650175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6.8719</v>
      </c>
      <c r="E29" t="n">
        <v>14.55</v>
      </c>
      <c r="F29" t="n">
        <v>11.88</v>
      </c>
      <c r="G29" t="n">
        <v>54.82</v>
      </c>
      <c r="H29" t="n">
        <v>0.86</v>
      </c>
      <c r="I29" t="n">
        <v>13</v>
      </c>
      <c r="J29" t="n">
        <v>159.92</v>
      </c>
      <c r="K29" t="n">
        <v>49.1</v>
      </c>
      <c r="L29" t="n">
        <v>7.75</v>
      </c>
      <c r="M29" t="n">
        <v>11</v>
      </c>
      <c r="N29" t="n">
        <v>28.08</v>
      </c>
      <c r="O29" t="n">
        <v>19958.1</v>
      </c>
      <c r="P29" t="n">
        <v>124.73</v>
      </c>
      <c r="Q29" t="n">
        <v>460.7</v>
      </c>
      <c r="R29" t="n">
        <v>51.78</v>
      </c>
      <c r="S29" t="n">
        <v>32.19</v>
      </c>
      <c r="T29" t="n">
        <v>5865.94</v>
      </c>
      <c r="U29" t="n">
        <v>0.62</v>
      </c>
      <c r="V29" t="n">
        <v>0.75</v>
      </c>
      <c r="W29" t="n">
        <v>1.47</v>
      </c>
      <c r="X29" t="n">
        <v>0.34</v>
      </c>
      <c r="Y29" t="n">
        <v>1</v>
      </c>
      <c r="Z29" t="n">
        <v>10</v>
      </c>
      <c r="AA29" t="n">
        <v>144.8962473801575</v>
      </c>
      <c r="AB29" t="n">
        <v>198.2534380367268</v>
      </c>
      <c r="AC29" t="n">
        <v>179.3324081610057</v>
      </c>
      <c r="AD29" t="n">
        <v>144896.2473801575</v>
      </c>
      <c r="AE29" t="n">
        <v>198253.4380367268</v>
      </c>
      <c r="AF29" t="n">
        <v>7.24654091880961e-06</v>
      </c>
      <c r="AG29" t="n">
        <v>4.210069444444445</v>
      </c>
      <c r="AH29" t="n">
        <v>179332.4081610057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6.9063</v>
      </c>
      <c r="E30" t="n">
        <v>14.48</v>
      </c>
      <c r="F30" t="n">
        <v>11.84</v>
      </c>
      <c r="G30" t="n">
        <v>59.18</v>
      </c>
      <c r="H30" t="n">
        <v>0.88</v>
      </c>
      <c r="I30" t="n">
        <v>12</v>
      </c>
      <c r="J30" t="n">
        <v>160.28</v>
      </c>
      <c r="K30" t="n">
        <v>49.1</v>
      </c>
      <c r="L30" t="n">
        <v>8</v>
      </c>
      <c r="M30" t="n">
        <v>10</v>
      </c>
      <c r="N30" t="n">
        <v>28.19</v>
      </c>
      <c r="O30" t="n">
        <v>20001.93</v>
      </c>
      <c r="P30" t="n">
        <v>122.74</v>
      </c>
      <c r="Q30" t="n">
        <v>460.73</v>
      </c>
      <c r="R30" t="n">
        <v>50.38</v>
      </c>
      <c r="S30" t="n">
        <v>32.19</v>
      </c>
      <c r="T30" t="n">
        <v>5170.6</v>
      </c>
      <c r="U30" t="n">
        <v>0.64</v>
      </c>
      <c r="V30" t="n">
        <v>0.75</v>
      </c>
      <c r="W30" t="n">
        <v>1.46</v>
      </c>
      <c r="X30" t="n">
        <v>0.3</v>
      </c>
      <c r="Y30" t="n">
        <v>1</v>
      </c>
      <c r="Z30" t="n">
        <v>10</v>
      </c>
      <c r="AA30" t="n">
        <v>143.8334366022553</v>
      </c>
      <c r="AB30" t="n">
        <v>196.7992534424994</v>
      </c>
      <c r="AC30" t="n">
        <v>178.01700890349</v>
      </c>
      <c r="AD30" t="n">
        <v>143833.4366022554</v>
      </c>
      <c r="AE30" t="n">
        <v>196799.2534424994</v>
      </c>
      <c r="AF30" t="n">
        <v>7.282816331374847e-06</v>
      </c>
      <c r="AG30" t="n">
        <v>4.189814814814815</v>
      </c>
      <c r="AH30" t="n">
        <v>178017.00890349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6.9028</v>
      </c>
      <c r="E31" t="n">
        <v>14.49</v>
      </c>
      <c r="F31" t="n">
        <v>11.84</v>
      </c>
      <c r="G31" t="n">
        <v>59.22</v>
      </c>
      <c r="H31" t="n">
        <v>0.91</v>
      </c>
      <c r="I31" t="n">
        <v>12</v>
      </c>
      <c r="J31" t="n">
        <v>160.64</v>
      </c>
      <c r="K31" t="n">
        <v>49.1</v>
      </c>
      <c r="L31" t="n">
        <v>8.25</v>
      </c>
      <c r="M31" t="n">
        <v>10</v>
      </c>
      <c r="N31" t="n">
        <v>28.29</v>
      </c>
      <c r="O31" t="n">
        <v>20045.81</v>
      </c>
      <c r="P31" t="n">
        <v>122.95</v>
      </c>
      <c r="Q31" t="n">
        <v>460.69</v>
      </c>
      <c r="R31" t="n">
        <v>50.64</v>
      </c>
      <c r="S31" t="n">
        <v>32.19</v>
      </c>
      <c r="T31" t="n">
        <v>5304.54</v>
      </c>
      <c r="U31" t="n">
        <v>0.64</v>
      </c>
      <c r="V31" t="n">
        <v>0.75</v>
      </c>
      <c r="W31" t="n">
        <v>1.46</v>
      </c>
      <c r="X31" t="n">
        <v>0.31</v>
      </c>
      <c r="Y31" t="n">
        <v>1</v>
      </c>
      <c r="Z31" t="n">
        <v>10</v>
      </c>
      <c r="AA31" t="n">
        <v>143.9376985611046</v>
      </c>
      <c r="AB31" t="n">
        <v>196.9419092543099</v>
      </c>
      <c r="AC31" t="n">
        <v>178.14604984484</v>
      </c>
      <c r="AD31" t="n">
        <v>143937.6985611046</v>
      </c>
      <c r="AE31" t="n">
        <v>196941.9092543099</v>
      </c>
      <c r="AF31" t="n">
        <v>7.279125519049896e-06</v>
      </c>
      <c r="AG31" t="n">
        <v>4.192708333333333</v>
      </c>
      <c r="AH31" t="n">
        <v>178146.04984484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6.9004</v>
      </c>
      <c r="E32" t="n">
        <v>14.49</v>
      </c>
      <c r="F32" t="n">
        <v>11.85</v>
      </c>
      <c r="G32" t="n">
        <v>59.24</v>
      </c>
      <c r="H32" t="n">
        <v>0.9399999999999999</v>
      </c>
      <c r="I32" t="n">
        <v>12</v>
      </c>
      <c r="J32" t="n">
        <v>160.99</v>
      </c>
      <c r="K32" t="n">
        <v>49.1</v>
      </c>
      <c r="L32" t="n">
        <v>8.5</v>
      </c>
      <c r="M32" t="n">
        <v>10</v>
      </c>
      <c r="N32" t="n">
        <v>28.4</v>
      </c>
      <c r="O32" t="n">
        <v>20089.72</v>
      </c>
      <c r="P32" t="n">
        <v>121.54</v>
      </c>
      <c r="Q32" t="n">
        <v>460.69</v>
      </c>
      <c r="R32" t="n">
        <v>50.81</v>
      </c>
      <c r="S32" t="n">
        <v>32.19</v>
      </c>
      <c r="T32" t="n">
        <v>5388.99</v>
      </c>
      <c r="U32" t="n">
        <v>0.63</v>
      </c>
      <c r="V32" t="n">
        <v>0.75</v>
      </c>
      <c r="W32" t="n">
        <v>1.47</v>
      </c>
      <c r="X32" t="n">
        <v>0.32</v>
      </c>
      <c r="Y32" t="n">
        <v>1</v>
      </c>
      <c r="Z32" t="n">
        <v>10</v>
      </c>
      <c r="AA32" t="n">
        <v>143.4793775965497</v>
      </c>
      <c r="AB32" t="n">
        <v>196.3148142909123</v>
      </c>
      <c r="AC32" t="n">
        <v>177.5788039446156</v>
      </c>
      <c r="AD32" t="n">
        <v>143479.3775965497</v>
      </c>
      <c r="AE32" t="n">
        <v>196314.8142909123</v>
      </c>
      <c r="AF32" t="n">
        <v>7.276594676312786e-06</v>
      </c>
      <c r="AG32" t="n">
        <v>4.192708333333333</v>
      </c>
      <c r="AH32" t="n">
        <v>177578.8039446156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6.9305</v>
      </c>
      <c r="E33" t="n">
        <v>14.43</v>
      </c>
      <c r="F33" t="n">
        <v>11.82</v>
      </c>
      <c r="G33" t="n">
        <v>64.45</v>
      </c>
      <c r="H33" t="n">
        <v>0.96</v>
      </c>
      <c r="I33" t="n">
        <v>11</v>
      </c>
      <c r="J33" t="n">
        <v>161.35</v>
      </c>
      <c r="K33" t="n">
        <v>49.1</v>
      </c>
      <c r="L33" t="n">
        <v>8.75</v>
      </c>
      <c r="M33" t="n">
        <v>9</v>
      </c>
      <c r="N33" t="n">
        <v>28.5</v>
      </c>
      <c r="O33" t="n">
        <v>20133.66</v>
      </c>
      <c r="P33" t="n">
        <v>120.14</v>
      </c>
      <c r="Q33" t="n">
        <v>460.69</v>
      </c>
      <c r="R33" t="n">
        <v>49.6</v>
      </c>
      <c r="S33" t="n">
        <v>32.19</v>
      </c>
      <c r="T33" t="n">
        <v>4787.7</v>
      </c>
      <c r="U33" t="n">
        <v>0.65</v>
      </c>
      <c r="V33" t="n">
        <v>0.76</v>
      </c>
      <c r="W33" t="n">
        <v>1.47</v>
      </c>
      <c r="X33" t="n">
        <v>0.28</v>
      </c>
      <c r="Y33" t="n">
        <v>1</v>
      </c>
      <c r="Z33" t="n">
        <v>10</v>
      </c>
      <c r="AA33" t="n">
        <v>142.6852854197981</v>
      </c>
      <c r="AB33" t="n">
        <v>195.2283023418069</v>
      </c>
      <c r="AC33" t="n">
        <v>176.5959871710034</v>
      </c>
      <c r="AD33" t="n">
        <v>142685.2854197981</v>
      </c>
      <c r="AE33" t="n">
        <v>195228.3023418069</v>
      </c>
      <c r="AF33" t="n">
        <v>7.308335662307368e-06</v>
      </c>
      <c r="AG33" t="n">
        <v>4.175347222222222</v>
      </c>
      <c r="AH33" t="n">
        <v>176595.9871710034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6.9296</v>
      </c>
      <c r="E34" t="n">
        <v>14.43</v>
      </c>
      <c r="F34" t="n">
        <v>11.82</v>
      </c>
      <c r="G34" t="n">
        <v>64.45999999999999</v>
      </c>
      <c r="H34" t="n">
        <v>0.99</v>
      </c>
      <c r="I34" t="n">
        <v>11</v>
      </c>
      <c r="J34" t="n">
        <v>161.71</v>
      </c>
      <c r="K34" t="n">
        <v>49.1</v>
      </c>
      <c r="L34" t="n">
        <v>9</v>
      </c>
      <c r="M34" t="n">
        <v>9</v>
      </c>
      <c r="N34" t="n">
        <v>28.61</v>
      </c>
      <c r="O34" t="n">
        <v>20177.64</v>
      </c>
      <c r="P34" t="n">
        <v>120.81</v>
      </c>
      <c r="Q34" t="n">
        <v>460.69</v>
      </c>
      <c r="R34" t="n">
        <v>49.71</v>
      </c>
      <c r="S34" t="n">
        <v>32.19</v>
      </c>
      <c r="T34" t="n">
        <v>4840.76</v>
      </c>
      <c r="U34" t="n">
        <v>0.65</v>
      </c>
      <c r="V34" t="n">
        <v>0.76</v>
      </c>
      <c r="W34" t="n">
        <v>1.47</v>
      </c>
      <c r="X34" t="n">
        <v>0.28</v>
      </c>
      <c r="Y34" t="n">
        <v>1</v>
      </c>
      <c r="Z34" t="n">
        <v>10</v>
      </c>
      <c r="AA34" t="n">
        <v>142.92684619674</v>
      </c>
      <c r="AB34" t="n">
        <v>195.558816453728</v>
      </c>
      <c r="AC34" t="n">
        <v>176.8949574799623</v>
      </c>
      <c r="AD34" t="n">
        <v>142926.84619674</v>
      </c>
      <c r="AE34" t="n">
        <v>195558.816453728</v>
      </c>
      <c r="AF34" t="n">
        <v>7.307386596280952e-06</v>
      </c>
      <c r="AG34" t="n">
        <v>4.175347222222222</v>
      </c>
      <c r="AH34" t="n">
        <v>176894.9574799623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6.9317</v>
      </c>
      <c r="E35" t="n">
        <v>14.43</v>
      </c>
      <c r="F35" t="n">
        <v>11.81</v>
      </c>
      <c r="G35" t="n">
        <v>64.44</v>
      </c>
      <c r="H35" t="n">
        <v>1.01</v>
      </c>
      <c r="I35" t="n">
        <v>11</v>
      </c>
      <c r="J35" t="n">
        <v>162.06</v>
      </c>
      <c r="K35" t="n">
        <v>49.1</v>
      </c>
      <c r="L35" t="n">
        <v>9.25</v>
      </c>
      <c r="M35" t="n">
        <v>9</v>
      </c>
      <c r="N35" t="n">
        <v>28.72</v>
      </c>
      <c r="O35" t="n">
        <v>20221.66</v>
      </c>
      <c r="P35" t="n">
        <v>119.95</v>
      </c>
      <c r="Q35" t="n">
        <v>460.69</v>
      </c>
      <c r="R35" t="n">
        <v>49.6</v>
      </c>
      <c r="S35" t="n">
        <v>32.19</v>
      </c>
      <c r="T35" t="n">
        <v>4789.2</v>
      </c>
      <c r="U35" t="n">
        <v>0.65</v>
      </c>
      <c r="V35" t="n">
        <v>0.76</v>
      </c>
      <c r="W35" t="n">
        <v>1.46</v>
      </c>
      <c r="X35" t="n">
        <v>0.28</v>
      </c>
      <c r="Y35" t="n">
        <v>1</v>
      </c>
      <c r="Z35" t="n">
        <v>10</v>
      </c>
      <c r="AA35" t="n">
        <v>142.5939658609032</v>
      </c>
      <c r="AB35" t="n">
        <v>195.1033548925924</v>
      </c>
      <c r="AC35" t="n">
        <v>176.482964530977</v>
      </c>
      <c r="AD35" t="n">
        <v>142593.9658609032</v>
      </c>
      <c r="AE35" t="n">
        <v>195103.3548925924</v>
      </c>
      <c r="AF35" t="n">
        <v>7.309601083675923e-06</v>
      </c>
      <c r="AG35" t="n">
        <v>4.175347222222222</v>
      </c>
      <c r="AH35" t="n">
        <v>176482.964530977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6.9591</v>
      </c>
      <c r="E36" t="n">
        <v>14.37</v>
      </c>
      <c r="F36" t="n">
        <v>11.79</v>
      </c>
      <c r="G36" t="n">
        <v>70.73</v>
      </c>
      <c r="H36" t="n">
        <v>1.04</v>
      </c>
      <c r="I36" t="n">
        <v>10</v>
      </c>
      <c r="J36" t="n">
        <v>162.42</v>
      </c>
      <c r="K36" t="n">
        <v>49.1</v>
      </c>
      <c r="L36" t="n">
        <v>9.5</v>
      </c>
      <c r="M36" t="n">
        <v>8</v>
      </c>
      <c r="N36" t="n">
        <v>28.82</v>
      </c>
      <c r="O36" t="n">
        <v>20265.72</v>
      </c>
      <c r="P36" t="n">
        <v>118.65</v>
      </c>
      <c r="Q36" t="n">
        <v>460.71</v>
      </c>
      <c r="R36" t="n">
        <v>48.76</v>
      </c>
      <c r="S36" t="n">
        <v>32.19</v>
      </c>
      <c r="T36" t="n">
        <v>4372.71</v>
      </c>
      <c r="U36" t="n">
        <v>0.66</v>
      </c>
      <c r="V36" t="n">
        <v>0.76</v>
      </c>
      <c r="W36" t="n">
        <v>1.46</v>
      </c>
      <c r="X36" t="n">
        <v>0.25</v>
      </c>
      <c r="Y36" t="n">
        <v>1</v>
      </c>
      <c r="Z36" t="n">
        <v>10</v>
      </c>
      <c r="AA36" t="n">
        <v>141.8794067936319</v>
      </c>
      <c r="AB36" t="n">
        <v>194.125663652631</v>
      </c>
      <c r="AC36" t="n">
        <v>175.598582770759</v>
      </c>
      <c r="AD36" t="n">
        <v>141879.4067936318</v>
      </c>
      <c r="AE36" t="n">
        <v>194125.663652631</v>
      </c>
      <c r="AF36" t="n">
        <v>7.338494871591257e-06</v>
      </c>
      <c r="AG36" t="n">
        <v>4.157986111111111</v>
      </c>
      <c r="AH36" t="n">
        <v>175598.5827707589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6.9564</v>
      </c>
      <c r="E37" t="n">
        <v>14.38</v>
      </c>
      <c r="F37" t="n">
        <v>11.79</v>
      </c>
      <c r="G37" t="n">
        <v>70.76000000000001</v>
      </c>
      <c r="H37" t="n">
        <v>1.06</v>
      </c>
      <c r="I37" t="n">
        <v>10</v>
      </c>
      <c r="J37" t="n">
        <v>162.78</v>
      </c>
      <c r="K37" t="n">
        <v>49.1</v>
      </c>
      <c r="L37" t="n">
        <v>9.75</v>
      </c>
      <c r="M37" t="n">
        <v>8</v>
      </c>
      <c r="N37" t="n">
        <v>28.93</v>
      </c>
      <c r="O37" t="n">
        <v>20309.81</v>
      </c>
      <c r="P37" t="n">
        <v>117.9</v>
      </c>
      <c r="Q37" t="n">
        <v>460.69</v>
      </c>
      <c r="R37" t="n">
        <v>48.98</v>
      </c>
      <c r="S37" t="n">
        <v>32.19</v>
      </c>
      <c r="T37" t="n">
        <v>4481.79</v>
      </c>
      <c r="U37" t="n">
        <v>0.66</v>
      </c>
      <c r="V37" t="n">
        <v>0.76</v>
      </c>
      <c r="W37" t="n">
        <v>1.46</v>
      </c>
      <c r="X37" t="n">
        <v>0.26</v>
      </c>
      <c r="Y37" t="n">
        <v>1</v>
      </c>
      <c r="Z37" t="n">
        <v>10</v>
      </c>
      <c r="AA37" t="n">
        <v>141.6413689625597</v>
      </c>
      <c r="AB37" t="n">
        <v>193.7999697906703</v>
      </c>
      <c r="AC37" t="n">
        <v>175.3039726738694</v>
      </c>
      <c r="AD37" t="n">
        <v>141641.3689625597</v>
      </c>
      <c r="AE37" t="n">
        <v>193799.9697906703</v>
      </c>
      <c r="AF37" t="n">
        <v>7.335647673512008e-06</v>
      </c>
      <c r="AG37" t="n">
        <v>4.16087962962963</v>
      </c>
      <c r="AH37" t="n">
        <v>175303.9726738694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6.9577</v>
      </c>
      <c r="E38" t="n">
        <v>14.37</v>
      </c>
      <c r="F38" t="n">
        <v>11.79</v>
      </c>
      <c r="G38" t="n">
        <v>70.73999999999999</v>
      </c>
      <c r="H38" t="n">
        <v>1.09</v>
      </c>
      <c r="I38" t="n">
        <v>10</v>
      </c>
      <c r="J38" t="n">
        <v>163.13</v>
      </c>
      <c r="K38" t="n">
        <v>49.1</v>
      </c>
      <c r="L38" t="n">
        <v>10</v>
      </c>
      <c r="M38" t="n">
        <v>8</v>
      </c>
      <c r="N38" t="n">
        <v>29.04</v>
      </c>
      <c r="O38" t="n">
        <v>20353.94</v>
      </c>
      <c r="P38" t="n">
        <v>117.09</v>
      </c>
      <c r="Q38" t="n">
        <v>460.69</v>
      </c>
      <c r="R38" t="n">
        <v>48.85</v>
      </c>
      <c r="S38" t="n">
        <v>32.19</v>
      </c>
      <c r="T38" t="n">
        <v>4416.66</v>
      </c>
      <c r="U38" t="n">
        <v>0.66</v>
      </c>
      <c r="V38" t="n">
        <v>0.76</v>
      </c>
      <c r="W38" t="n">
        <v>1.46</v>
      </c>
      <c r="X38" t="n">
        <v>0.26</v>
      </c>
      <c r="Y38" t="n">
        <v>1</v>
      </c>
      <c r="Z38" t="n">
        <v>10</v>
      </c>
      <c r="AA38" t="n">
        <v>141.3488990700778</v>
      </c>
      <c r="AB38" t="n">
        <v>193.3997995809158</v>
      </c>
      <c r="AC38" t="n">
        <v>174.9419941472914</v>
      </c>
      <c r="AD38" t="n">
        <v>141348.8990700778</v>
      </c>
      <c r="AE38" t="n">
        <v>193399.7995809157</v>
      </c>
      <c r="AF38" t="n">
        <v>7.337018546661276e-06</v>
      </c>
      <c r="AG38" t="n">
        <v>4.157986111111111</v>
      </c>
      <c r="AH38" t="n">
        <v>174941.9941472913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6.9581</v>
      </c>
      <c r="E39" t="n">
        <v>14.37</v>
      </c>
      <c r="F39" t="n">
        <v>11.79</v>
      </c>
      <c r="G39" t="n">
        <v>70.73999999999999</v>
      </c>
      <c r="H39" t="n">
        <v>1.11</v>
      </c>
      <c r="I39" t="n">
        <v>10</v>
      </c>
      <c r="J39" t="n">
        <v>163.49</v>
      </c>
      <c r="K39" t="n">
        <v>49.1</v>
      </c>
      <c r="L39" t="n">
        <v>10.25</v>
      </c>
      <c r="M39" t="n">
        <v>8</v>
      </c>
      <c r="N39" t="n">
        <v>29.15</v>
      </c>
      <c r="O39" t="n">
        <v>20398.1</v>
      </c>
      <c r="P39" t="n">
        <v>115.93</v>
      </c>
      <c r="Q39" t="n">
        <v>460.7</v>
      </c>
      <c r="R39" t="n">
        <v>48.78</v>
      </c>
      <c r="S39" t="n">
        <v>32.19</v>
      </c>
      <c r="T39" t="n">
        <v>4380.15</v>
      </c>
      <c r="U39" t="n">
        <v>0.66</v>
      </c>
      <c r="V39" t="n">
        <v>0.76</v>
      </c>
      <c r="W39" t="n">
        <v>1.46</v>
      </c>
      <c r="X39" t="n">
        <v>0.26</v>
      </c>
      <c r="Y39" t="n">
        <v>1</v>
      </c>
      <c r="Z39" t="n">
        <v>10</v>
      </c>
      <c r="AA39" t="n">
        <v>140.9423452745157</v>
      </c>
      <c r="AB39" t="n">
        <v>192.8435347419404</v>
      </c>
      <c r="AC39" t="n">
        <v>174.438818443825</v>
      </c>
      <c r="AD39" t="n">
        <v>140942.3452745157</v>
      </c>
      <c r="AE39" t="n">
        <v>192843.5347419404</v>
      </c>
      <c r="AF39" t="n">
        <v>7.337440353784127e-06</v>
      </c>
      <c r="AG39" t="n">
        <v>4.157986111111111</v>
      </c>
      <c r="AH39" t="n">
        <v>174438.818443825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6.9906</v>
      </c>
      <c r="E40" t="n">
        <v>14.3</v>
      </c>
      <c r="F40" t="n">
        <v>11.75</v>
      </c>
      <c r="G40" t="n">
        <v>78.36</v>
      </c>
      <c r="H40" t="n">
        <v>1.14</v>
      </c>
      <c r="I40" t="n">
        <v>9</v>
      </c>
      <c r="J40" t="n">
        <v>163.85</v>
      </c>
      <c r="K40" t="n">
        <v>49.1</v>
      </c>
      <c r="L40" t="n">
        <v>10.5</v>
      </c>
      <c r="M40" t="n">
        <v>7</v>
      </c>
      <c r="N40" t="n">
        <v>29.26</v>
      </c>
      <c r="O40" t="n">
        <v>20442.3</v>
      </c>
      <c r="P40" t="n">
        <v>115.26</v>
      </c>
      <c r="Q40" t="n">
        <v>460.73</v>
      </c>
      <c r="R40" t="n">
        <v>47.65</v>
      </c>
      <c r="S40" t="n">
        <v>32.19</v>
      </c>
      <c r="T40" t="n">
        <v>3820.27</v>
      </c>
      <c r="U40" t="n">
        <v>0.68</v>
      </c>
      <c r="V40" t="n">
        <v>0.76</v>
      </c>
      <c r="W40" t="n">
        <v>1.46</v>
      </c>
      <c r="X40" t="n">
        <v>0.22</v>
      </c>
      <c r="Y40" t="n">
        <v>1</v>
      </c>
      <c r="Z40" t="n">
        <v>10</v>
      </c>
      <c r="AA40" t="n">
        <v>140.3841692756417</v>
      </c>
      <c r="AB40" t="n">
        <v>192.0798137152942</v>
      </c>
      <c r="AC40" t="n">
        <v>173.7479858800725</v>
      </c>
      <c r="AD40" t="n">
        <v>140384.1692756417</v>
      </c>
      <c r="AE40" t="n">
        <v>192079.8137152942</v>
      </c>
      <c r="AF40" t="n">
        <v>7.37171218251582e-06</v>
      </c>
      <c r="AG40" t="n">
        <v>4.137731481481482</v>
      </c>
      <c r="AH40" t="n">
        <v>173747.9858800725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6.9854</v>
      </c>
      <c r="E41" t="n">
        <v>14.32</v>
      </c>
      <c r="F41" t="n">
        <v>11.76</v>
      </c>
      <c r="G41" t="n">
        <v>78.43000000000001</v>
      </c>
      <c r="H41" t="n">
        <v>1.16</v>
      </c>
      <c r="I41" t="n">
        <v>9</v>
      </c>
      <c r="J41" t="n">
        <v>164.21</v>
      </c>
      <c r="K41" t="n">
        <v>49.1</v>
      </c>
      <c r="L41" t="n">
        <v>10.75</v>
      </c>
      <c r="M41" t="n">
        <v>7</v>
      </c>
      <c r="N41" t="n">
        <v>29.36</v>
      </c>
      <c r="O41" t="n">
        <v>20486.54</v>
      </c>
      <c r="P41" t="n">
        <v>115.4</v>
      </c>
      <c r="Q41" t="n">
        <v>460.69</v>
      </c>
      <c r="R41" t="n">
        <v>47.91</v>
      </c>
      <c r="S41" t="n">
        <v>32.19</v>
      </c>
      <c r="T41" t="n">
        <v>3954.37</v>
      </c>
      <c r="U41" t="n">
        <v>0.67</v>
      </c>
      <c r="V41" t="n">
        <v>0.76</v>
      </c>
      <c r="W41" t="n">
        <v>1.46</v>
      </c>
      <c r="X41" t="n">
        <v>0.23</v>
      </c>
      <c r="Y41" t="n">
        <v>1</v>
      </c>
      <c r="Z41" t="n">
        <v>10</v>
      </c>
      <c r="AA41" t="n">
        <v>140.4897533569055</v>
      </c>
      <c r="AB41" t="n">
        <v>192.2242785133201</v>
      </c>
      <c r="AC41" t="n">
        <v>173.8786631605325</v>
      </c>
      <c r="AD41" t="n">
        <v>140489.7533569055</v>
      </c>
      <c r="AE41" t="n">
        <v>192224.2785133201</v>
      </c>
      <c r="AF41" t="n">
        <v>7.366228689918749e-06</v>
      </c>
      <c r="AG41" t="n">
        <v>4.143518518518518</v>
      </c>
      <c r="AH41" t="n">
        <v>173878.6631605325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6.9865</v>
      </c>
      <c r="E42" t="n">
        <v>14.31</v>
      </c>
      <c r="F42" t="n">
        <v>11.76</v>
      </c>
      <c r="G42" t="n">
        <v>78.41</v>
      </c>
      <c r="H42" t="n">
        <v>1.18</v>
      </c>
      <c r="I42" t="n">
        <v>9</v>
      </c>
      <c r="J42" t="n">
        <v>164.57</v>
      </c>
      <c r="K42" t="n">
        <v>49.1</v>
      </c>
      <c r="L42" t="n">
        <v>11</v>
      </c>
      <c r="M42" t="n">
        <v>7</v>
      </c>
      <c r="N42" t="n">
        <v>29.47</v>
      </c>
      <c r="O42" t="n">
        <v>20530.82</v>
      </c>
      <c r="P42" t="n">
        <v>114.4</v>
      </c>
      <c r="Q42" t="n">
        <v>460.69</v>
      </c>
      <c r="R42" t="n">
        <v>47.93</v>
      </c>
      <c r="S42" t="n">
        <v>32.19</v>
      </c>
      <c r="T42" t="n">
        <v>3963.05</v>
      </c>
      <c r="U42" t="n">
        <v>0.67</v>
      </c>
      <c r="V42" t="n">
        <v>0.76</v>
      </c>
      <c r="W42" t="n">
        <v>1.46</v>
      </c>
      <c r="X42" t="n">
        <v>0.23</v>
      </c>
      <c r="Y42" t="n">
        <v>1</v>
      </c>
      <c r="Z42" t="n">
        <v>10</v>
      </c>
      <c r="AA42" t="n">
        <v>140.134563967175</v>
      </c>
      <c r="AB42" t="n">
        <v>191.7382927204411</v>
      </c>
      <c r="AC42" t="n">
        <v>173.4390591696404</v>
      </c>
      <c r="AD42" t="n">
        <v>140134.563967175</v>
      </c>
      <c r="AE42" t="n">
        <v>191738.2927204411</v>
      </c>
      <c r="AF42" t="n">
        <v>7.367388659506591e-06</v>
      </c>
      <c r="AG42" t="n">
        <v>4.140625</v>
      </c>
      <c r="AH42" t="n">
        <v>173439.0591696404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6.9823</v>
      </c>
      <c r="E43" t="n">
        <v>14.32</v>
      </c>
      <c r="F43" t="n">
        <v>11.77</v>
      </c>
      <c r="G43" t="n">
        <v>78.47</v>
      </c>
      <c r="H43" t="n">
        <v>1.21</v>
      </c>
      <c r="I43" t="n">
        <v>9</v>
      </c>
      <c r="J43" t="n">
        <v>164.93</v>
      </c>
      <c r="K43" t="n">
        <v>49.1</v>
      </c>
      <c r="L43" t="n">
        <v>11.25</v>
      </c>
      <c r="M43" t="n">
        <v>7</v>
      </c>
      <c r="N43" t="n">
        <v>29.58</v>
      </c>
      <c r="O43" t="n">
        <v>20575.13</v>
      </c>
      <c r="P43" t="n">
        <v>113.65</v>
      </c>
      <c r="Q43" t="n">
        <v>460.69</v>
      </c>
      <c r="R43" t="n">
        <v>48.26</v>
      </c>
      <c r="S43" t="n">
        <v>32.19</v>
      </c>
      <c r="T43" t="n">
        <v>4126.5</v>
      </c>
      <c r="U43" t="n">
        <v>0.67</v>
      </c>
      <c r="V43" t="n">
        <v>0.76</v>
      </c>
      <c r="W43" t="n">
        <v>1.46</v>
      </c>
      <c r="X43" t="n">
        <v>0.24</v>
      </c>
      <c r="Y43" t="n">
        <v>1</v>
      </c>
      <c r="Z43" t="n">
        <v>10</v>
      </c>
      <c r="AA43" t="n">
        <v>139.9235792634227</v>
      </c>
      <c r="AB43" t="n">
        <v>191.4496141407792</v>
      </c>
      <c r="AC43" t="n">
        <v>173.1779316684584</v>
      </c>
      <c r="AD43" t="n">
        <v>139923.5792634227</v>
      </c>
      <c r="AE43" t="n">
        <v>191449.6141407792</v>
      </c>
      <c r="AF43" t="n">
        <v>7.36295968471665e-06</v>
      </c>
      <c r="AG43" t="n">
        <v>4.143518518518518</v>
      </c>
      <c r="AH43" t="n">
        <v>173177.9316684584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7.014</v>
      </c>
      <c r="E44" t="n">
        <v>14.26</v>
      </c>
      <c r="F44" t="n">
        <v>11.74</v>
      </c>
      <c r="G44" t="n">
        <v>88.02</v>
      </c>
      <c r="H44" t="n">
        <v>1.23</v>
      </c>
      <c r="I44" t="n">
        <v>8</v>
      </c>
      <c r="J44" t="n">
        <v>165.29</v>
      </c>
      <c r="K44" t="n">
        <v>49.1</v>
      </c>
      <c r="L44" t="n">
        <v>11.5</v>
      </c>
      <c r="M44" t="n">
        <v>6</v>
      </c>
      <c r="N44" t="n">
        <v>29.69</v>
      </c>
      <c r="O44" t="n">
        <v>20619.48</v>
      </c>
      <c r="P44" t="n">
        <v>111.69</v>
      </c>
      <c r="Q44" t="n">
        <v>460.75</v>
      </c>
      <c r="R44" t="n">
        <v>47.14</v>
      </c>
      <c r="S44" t="n">
        <v>32.19</v>
      </c>
      <c r="T44" t="n">
        <v>3573.06</v>
      </c>
      <c r="U44" t="n">
        <v>0.68</v>
      </c>
      <c r="V44" t="n">
        <v>0.76</v>
      </c>
      <c r="W44" t="n">
        <v>1.46</v>
      </c>
      <c r="X44" t="n">
        <v>0.2</v>
      </c>
      <c r="Y44" t="n">
        <v>1</v>
      </c>
      <c r="Z44" t="n">
        <v>10</v>
      </c>
      <c r="AA44" t="n">
        <v>138.9481830870646</v>
      </c>
      <c r="AB44" t="n">
        <v>190.1150340608444</v>
      </c>
      <c r="AC44" t="n">
        <v>171.9707220382572</v>
      </c>
      <c r="AD44" t="n">
        <v>138948.1830870646</v>
      </c>
      <c r="AE44" t="n">
        <v>190115.0340608444</v>
      </c>
      <c r="AF44" t="n">
        <v>7.396387899202639e-06</v>
      </c>
      <c r="AG44" t="n">
        <v>4.126157407407407</v>
      </c>
      <c r="AH44" t="n">
        <v>171970.7220382572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7.0181</v>
      </c>
      <c r="E45" t="n">
        <v>14.25</v>
      </c>
      <c r="F45" t="n">
        <v>11.73</v>
      </c>
      <c r="G45" t="n">
        <v>87.95999999999999</v>
      </c>
      <c r="H45" t="n">
        <v>1.26</v>
      </c>
      <c r="I45" t="n">
        <v>8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111.24</v>
      </c>
      <c r="Q45" t="n">
        <v>460.69</v>
      </c>
      <c r="R45" t="n">
        <v>46.79</v>
      </c>
      <c r="S45" t="n">
        <v>32.19</v>
      </c>
      <c r="T45" t="n">
        <v>3398.69</v>
      </c>
      <c r="U45" t="n">
        <v>0.6899999999999999</v>
      </c>
      <c r="V45" t="n">
        <v>0.76</v>
      </c>
      <c r="W45" t="n">
        <v>1.46</v>
      </c>
      <c r="X45" t="n">
        <v>0.19</v>
      </c>
      <c r="Y45" t="n">
        <v>1</v>
      </c>
      <c r="Z45" t="n">
        <v>10</v>
      </c>
      <c r="AA45" t="n">
        <v>138.7460380365352</v>
      </c>
      <c r="AB45" t="n">
        <v>189.8384502847001</v>
      </c>
      <c r="AC45" t="n">
        <v>171.7205350295202</v>
      </c>
      <c r="AD45" t="n">
        <v>138746.0380365352</v>
      </c>
      <c r="AE45" t="n">
        <v>189838.4502847001</v>
      </c>
      <c r="AF45" t="n">
        <v>7.400711422211865e-06</v>
      </c>
      <c r="AG45" t="n">
        <v>4.123263888888889</v>
      </c>
      <c r="AH45" t="n">
        <v>171720.5350295202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7.0185</v>
      </c>
      <c r="E46" t="n">
        <v>14.25</v>
      </c>
      <c r="F46" t="n">
        <v>11.73</v>
      </c>
      <c r="G46" t="n">
        <v>87.95</v>
      </c>
      <c r="H46" t="n">
        <v>1.28</v>
      </c>
      <c r="I46" t="n">
        <v>8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111.15</v>
      </c>
      <c r="Q46" t="n">
        <v>460.71</v>
      </c>
      <c r="R46" t="n">
        <v>46.58</v>
      </c>
      <c r="S46" t="n">
        <v>32.19</v>
      </c>
      <c r="T46" t="n">
        <v>3293.08</v>
      </c>
      <c r="U46" t="n">
        <v>0.6899999999999999</v>
      </c>
      <c r="V46" t="n">
        <v>0.76</v>
      </c>
      <c r="W46" t="n">
        <v>1.46</v>
      </c>
      <c r="X46" t="n">
        <v>0.19</v>
      </c>
      <c r="Y46" t="n">
        <v>1</v>
      </c>
      <c r="Z46" t="n">
        <v>10</v>
      </c>
      <c r="AA46" t="n">
        <v>138.7118644679854</v>
      </c>
      <c r="AB46" t="n">
        <v>189.7916925005788</v>
      </c>
      <c r="AC46" t="n">
        <v>171.6782397426906</v>
      </c>
      <c r="AD46" t="n">
        <v>138711.8644679854</v>
      </c>
      <c r="AE46" t="n">
        <v>189791.6925005788</v>
      </c>
      <c r="AF46" t="n">
        <v>7.401133229334718e-06</v>
      </c>
      <c r="AG46" t="n">
        <v>4.123263888888889</v>
      </c>
      <c r="AH46" t="n">
        <v>171678.2397426906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7.0181</v>
      </c>
      <c r="E47" t="n">
        <v>14.25</v>
      </c>
      <c r="F47" t="n">
        <v>11.73</v>
      </c>
      <c r="G47" t="n">
        <v>87.95999999999999</v>
      </c>
      <c r="H47" t="n">
        <v>1.3</v>
      </c>
      <c r="I47" t="n">
        <v>8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110.51</v>
      </c>
      <c r="Q47" t="n">
        <v>460.69</v>
      </c>
      <c r="R47" t="n">
        <v>46.72</v>
      </c>
      <c r="S47" t="n">
        <v>32.19</v>
      </c>
      <c r="T47" t="n">
        <v>3360.94</v>
      </c>
      <c r="U47" t="n">
        <v>0.6899999999999999</v>
      </c>
      <c r="V47" t="n">
        <v>0.76</v>
      </c>
      <c r="W47" t="n">
        <v>1.46</v>
      </c>
      <c r="X47" t="n">
        <v>0.19</v>
      </c>
      <c r="Y47" t="n">
        <v>1</v>
      </c>
      <c r="Z47" t="n">
        <v>10</v>
      </c>
      <c r="AA47" t="n">
        <v>138.4944580898336</v>
      </c>
      <c r="AB47" t="n">
        <v>189.4942275026992</v>
      </c>
      <c r="AC47" t="n">
        <v>171.4091643867137</v>
      </c>
      <c r="AD47" t="n">
        <v>138494.4580898336</v>
      </c>
      <c r="AE47" t="n">
        <v>189494.2275026992</v>
      </c>
      <c r="AF47" t="n">
        <v>7.400711422211865e-06</v>
      </c>
      <c r="AG47" t="n">
        <v>4.123263888888889</v>
      </c>
      <c r="AH47" t="n">
        <v>171409.1643867137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7.0173</v>
      </c>
      <c r="E48" t="n">
        <v>14.25</v>
      </c>
      <c r="F48" t="n">
        <v>11.73</v>
      </c>
      <c r="G48" t="n">
        <v>87.97</v>
      </c>
      <c r="H48" t="n">
        <v>1.33</v>
      </c>
      <c r="I48" t="n">
        <v>8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109.98</v>
      </c>
      <c r="Q48" t="n">
        <v>460.72</v>
      </c>
      <c r="R48" t="n">
        <v>46.8</v>
      </c>
      <c r="S48" t="n">
        <v>32.19</v>
      </c>
      <c r="T48" t="n">
        <v>3401.62</v>
      </c>
      <c r="U48" t="n">
        <v>0.6899999999999999</v>
      </c>
      <c r="V48" t="n">
        <v>0.76</v>
      </c>
      <c r="W48" t="n">
        <v>1.46</v>
      </c>
      <c r="X48" t="n">
        <v>0.2</v>
      </c>
      <c r="Y48" t="n">
        <v>1</v>
      </c>
      <c r="Z48" t="n">
        <v>10</v>
      </c>
      <c r="AA48" t="n">
        <v>138.3180729928403</v>
      </c>
      <c r="AB48" t="n">
        <v>189.2528896314318</v>
      </c>
      <c r="AC48" t="n">
        <v>171.1908594631602</v>
      </c>
      <c r="AD48" t="n">
        <v>138318.0729928403</v>
      </c>
      <c r="AE48" t="n">
        <v>189252.8896314318</v>
      </c>
      <c r="AF48" t="n">
        <v>7.399867807966162e-06</v>
      </c>
      <c r="AG48" t="n">
        <v>4.123263888888889</v>
      </c>
      <c r="AH48" t="n">
        <v>171190.8594631602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7.0167</v>
      </c>
      <c r="E49" t="n">
        <v>14.25</v>
      </c>
      <c r="F49" t="n">
        <v>11.73</v>
      </c>
      <c r="G49" t="n">
        <v>87.98</v>
      </c>
      <c r="H49" t="n">
        <v>1.35</v>
      </c>
      <c r="I49" t="n">
        <v>8</v>
      </c>
      <c r="J49" t="n">
        <v>167.09</v>
      </c>
      <c r="K49" t="n">
        <v>49.1</v>
      </c>
      <c r="L49" t="n">
        <v>12.75</v>
      </c>
      <c r="M49" t="n">
        <v>2</v>
      </c>
      <c r="N49" t="n">
        <v>30.25</v>
      </c>
      <c r="O49" t="n">
        <v>20841.8</v>
      </c>
      <c r="P49" t="n">
        <v>109.48</v>
      </c>
      <c r="Q49" t="n">
        <v>460.7</v>
      </c>
      <c r="R49" t="n">
        <v>46.71</v>
      </c>
      <c r="S49" t="n">
        <v>32.19</v>
      </c>
      <c r="T49" t="n">
        <v>3355.08</v>
      </c>
      <c r="U49" t="n">
        <v>0.6899999999999999</v>
      </c>
      <c r="V49" t="n">
        <v>0.76</v>
      </c>
      <c r="W49" t="n">
        <v>1.47</v>
      </c>
      <c r="X49" t="n">
        <v>0.2</v>
      </c>
      <c r="Y49" t="n">
        <v>1</v>
      </c>
      <c r="Z49" t="n">
        <v>10</v>
      </c>
      <c r="AA49" t="n">
        <v>138.1504261456423</v>
      </c>
      <c r="AB49" t="n">
        <v>189.0235078190387</v>
      </c>
      <c r="AC49" t="n">
        <v>170.9833695290024</v>
      </c>
      <c r="AD49" t="n">
        <v>138150.4261456423</v>
      </c>
      <c r="AE49" t="n">
        <v>189023.5078190387</v>
      </c>
      <c r="AF49" t="n">
        <v>7.399235097281887e-06</v>
      </c>
      <c r="AG49" t="n">
        <v>4.123263888888889</v>
      </c>
      <c r="AH49" t="n">
        <v>170983.3695290024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7.0143</v>
      </c>
      <c r="E50" t="n">
        <v>14.26</v>
      </c>
      <c r="F50" t="n">
        <v>11.74</v>
      </c>
      <c r="G50" t="n">
        <v>88.02</v>
      </c>
      <c r="H50" t="n">
        <v>1.38</v>
      </c>
      <c r="I50" t="n">
        <v>8</v>
      </c>
      <c r="J50" t="n">
        <v>167.45</v>
      </c>
      <c r="K50" t="n">
        <v>49.1</v>
      </c>
      <c r="L50" t="n">
        <v>13</v>
      </c>
      <c r="M50" t="n">
        <v>1</v>
      </c>
      <c r="N50" t="n">
        <v>30.36</v>
      </c>
      <c r="O50" t="n">
        <v>20886.38</v>
      </c>
      <c r="P50" t="n">
        <v>109.44</v>
      </c>
      <c r="Q50" t="n">
        <v>460.71</v>
      </c>
      <c r="R50" t="n">
        <v>46.75</v>
      </c>
      <c r="S50" t="n">
        <v>32.19</v>
      </c>
      <c r="T50" t="n">
        <v>3376.53</v>
      </c>
      <c r="U50" t="n">
        <v>0.6899999999999999</v>
      </c>
      <c r="V50" t="n">
        <v>0.76</v>
      </c>
      <c r="W50" t="n">
        <v>1.47</v>
      </c>
      <c r="X50" t="n">
        <v>0.2</v>
      </c>
      <c r="Y50" t="n">
        <v>1</v>
      </c>
      <c r="Z50" t="n">
        <v>10</v>
      </c>
      <c r="AA50" t="n">
        <v>138.1699663232228</v>
      </c>
      <c r="AB50" t="n">
        <v>189.0502435520561</v>
      </c>
      <c r="AC50" t="n">
        <v>171.0075536411845</v>
      </c>
      <c r="AD50" t="n">
        <v>138169.9663232228</v>
      </c>
      <c r="AE50" t="n">
        <v>189050.2435520561</v>
      </c>
      <c r="AF50" t="n">
        <v>7.396704254544777e-06</v>
      </c>
      <c r="AG50" t="n">
        <v>4.126157407407407</v>
      </c>
      <c r="AH50" t="n">
        <v>171007.5536411845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7.0133</v>
      </c>
      <c r="E51" t="n">
        <v>14.26</v>
      </c>
      <c r="F51" t="n">
        <v>11.74</v>
      </c>
      <c r="G51" t="n">
        <v>88.03</v>
      </c>
      <c r="H51" t="n">
        <v>1.4</v>
      </c>
      <c r="I51" t="n">
        <v>8</v>
      </c>
      <c r="J51" t="n">
        <v>167.81</v>
      </c>
      <c r="K51" t="n">
        <v>49.1</v>
      </c>
      <c r="L51" t="n">
        <v>13.25</v>
      </c>
      <c r="M51" t="n">
        <v>1</v>
      </c>
      <c r="N51" t="n">
        <v>30.47</v>
      </c>
      <c r="O51" t="n">
        <v>20930.99</v>
      </c>
      <c r="P51" t="n">
        <v>109.37</v>
      </c>
      <c r="Q51" t="n">
        <v>460.72</v>
      </c>
      <c r="R51" t="n">
        <v>46.82</v>
      </c>
      <c r="S51" t="n">
        <v>32.19</v>
      </c>
      <c r="T51" t="n">
        <v>3410.97</v>
      </c>
      <c r="U51" t="n">
        <v>0.6899999999999999</v>
      </c>
      <c r="V51" t="n">
        <v>0.76</v>
      </c>
      <c r="W51" t="n">
        <v>1.47</v>
      </c>
      <c r="X51" t="n">
        <v>0.2</v>
      </c>
      <c r="Y51" t="n">
        <v>1</v>
      </c>
      <c r="Z51" t="n">
        <v>10</v>
      </c>
      <c r="AA51" t="n">
        <v>138.1536459991413</v>
      </c>
      <c r="AB51" t="n">
        <v>189.0279133646459</v>
      </c>
      <c r="AC51" t="n">
        <v>170.9873546155201</v>
      </c>
      <c r="AD51" t="n">
        <v>138153.6459991413</v>
      </c>
      <c r="AE51" t="n">
        <v>189027.9133646459</v>
      </c>
      <c r="AF51" t="n">
        <v>7.395649736737647e-06</v>
      </c>
      <c r="AG51" t="n">
        <v>4.126157407407407</v>
      </c>
      <c r="AH51" t="n">
        <v>170987.3546155201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7.0123</v>
      </c>
      <c r="E52" t="n">
        <v>14.26</v>
      </c>
      <c r="F52" t="n">
        <v>11.74</v>
      </c>
      <c r="G52" t="n">
        <v>88.05</v>
      </c>
      <c r="H52" t="n">
        <v>1.42</v>
      </c>
      <c r="I52" t="n">
        <v>8</v>
      </c>
      <c r="J52" t="n">
        <v>168.18</v>
      </c>
      <c r="K52" t="n">
        <v>49.1</v>
      </c>
      <c r="L52" t="n">
        <v>13.5</v>
      </c>
      <c r="M52" t="n">
        <v>0</v>
      </c>
      <c r="N52" t="n">
        <v>30.58</v>
      </c>
      <c r="O52" t="n">
        <v>20975.64</v>
      </c>
      <c r="P52" t="n">
        <v>109.37</v>
      </c>
      <c r="Q52" t="n">
        <v>460.71</v>
      </c>
      <c r="R52" t="n">
        <v>46.77</v>
      </c>
      <c r="S52" t="n">
        <v>32.19</v>
      </c>
      <c r="T52" t="n">
        <v>3389.65</v>
      </c>
      <c r="U52" t="n">
        <v>0.6899999999999999</v>
      </c>
      <c r="V52" t="n">
        <v>0.76</v>
      </c>
      <c r="W52" t="n">
        <v>1.47</v>
      </c>
      <c r="X52" t="n">
        <v>0.21</v>
      </c>
      <c r="Y52" t="n">
        <v>1</v>
      </c>
      <c r="Z52" t="n">
        <v>10</v>
      </c>
      <c r="AA52" t="n">
        <v>138.16146507825</v>
      </c>
      <c r="AB52" t="n">
        <v>189.0386117736358</v>
      </c>
      <c r="AC52" t="n">
        <v>170.9970319833713</v>
      </c>
      <c r="AD52" t="n">
        <v>138161.46507825</v>
      </c>
      <c r="AE52" t="n">
        <v>189038.6117736358</v>
      </c>
      <c r="AF52" t="n">
        <v>7.394595218930518e-06</v>
      </c>
      <c r="AG52" t="n">
        <v>4.126157407407407</v>
      </c>
      <c r="AH52" t="n">
        <v>170997.0319833713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4.0446</v>
      </c>
      <c r="E2" t="n">
        <v>24.72</v>
      </c>
      <c r="F2" t="n">
        <v>16.3</v>
      </c>
      <c r="G2" t="n">
        <v>6.11</v>
      </c>
      <c r="H2" t="n">
        <v>0.1</v>
      </c>
      <c r="I2" t="n">
        <v>160</v>
      </c>
      <c r="J2" t="n">
        <v>185.69</v>
      </c>
      <c r="K2" t="n">
        <v>53.44</v>
      </c>
      <c r="L2" t="n">
        <v>1</v>
      </c>
      <c r="M2" t="n">
        <v>158</v>
      </c>
      <c r="N2" t="n">
        <v>36.26</v>
      </c>
      <c r="O2" t="n">
        <v>23136.14</v>
      </c>
      <c r="P2" t="n">
        <v>220.1</v>
      </c>
      <c r="Q2" t="n">
        <v>460.97</v>
      </c>
      <c r="R2" t="n">
        <v>195.8</v>
      </c>
      <c r="S2" t="n">
        <v>32.19</v>
      </c>
      <c r="T2" t="n">
        <v>77139.98</v>
      </c>
      <c r="U2" t="n">
        <v>0.16</v>
      </c>
      <c r="V2" t="n">
        <v>0.55</v>
      </c>
      <c r="W2" t="n">
        <v>1.72</v>
      </c>
      <c r="X2" t="n">
        <v>4.76</v>
      </c>
      <c r="Y2" t="n">
        <v>1</v>
      </c>
      <c r="Z2" t="n">
        <v>10</v>
      </c>
      <c r="AA2" t="n">
        <v>312.1016402855649</v>
      </c>
      <c r="AB2" t="n">
        <v>427.0312331913165</v>
      </c>
      <c r="AC2" t="n">
        <v>386.2759716376365</v>
      </c>
      <c r="AD2" t="n">
        <v>312101.6402855649</v>
      </c>
      <c r="AE2" t="n">
        <v>427031.2331913165</v>
      </c>
      <c r="AF2" t="n">
        <v>3.988780607488612e-06</v>
      </c>
      <c r="AG2" t="n">
        <v>7.152777777777778</v>
      </c>
      <c r="AH2" t="n">
        <v>386275.9716376365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4.5727</v>
      </c>
      <c r="E3" t="n">
        <v>21.87</v>
      </c>
      <c r="F3" t="n">
        <v>15.01</v>
      </c>
      <c r="G3" t="n">
        <v>7.63</v>
      </c>
      <c r="H3" t="n">
        <v>0.12</v>
      </c>
      <c r="I3" t="n">
        <v>118</v>
      </c>
      <c r="J3" t="n">
        <v>186.07</v>
      </c>
      <c r="K3" t="n">
        <v>53.44</v>
      </c>
      <c r="L3" t="n">
        <v>1.25</v>
      </c>
      <c r="M3" t="n">
        <v>116</v>
      </c>
      <c r="N3" t="n">
        <v>36.39</v>
      </c>
      <c r="O3" t="n">
        <v>23182.76</v>
      </c>
      <c r="P3" t="n">
        <v>202.08</v>
      </c>
      <c r="Q3" t="n">
        <v>460.8</v>
      </c>
      <c r="R3" t="n">
        <v>153.81</v>
      </c>
      <c r="S3" t="n">
        <v>32.19</v>
      </c>
      <c r="T3" t="n">
        <v>56359.54</v>
      </c>
      <c r="U3" t="n">
        <v>0.21</v>
      </c>
      <c r="V3" t="n">
        <v>0.6</v>
      </c>
      <c r="W3" t="n">
        <v>1.64</v>
      </c>
      <c r="X3" t="n">
        <v>3.47</v>
      </c>
      <c r="Y3" t="n">
        <v>1</v>
      </c>
      <c r="Z3" t="n">
        <v>10</v>
      </c>
      <c r="AA3" t="n">
        <v>266.7002418863889</v>
      </c>
      <c r="AB3" t="n">
        <v>364.9110369332288</v>
      </c>
      <c r="AC3" t="n">
        <v>330.0844397241777</v>
      </c>
      <c r="AD3" t="n">
        <v>266700.2418863889</v>
      </c>
      <c r="AE3" t="n">
        <v>364911.0369332288</v>
      </c>
      <c r="AF3" t="n">
        <v>4.50959231663531e-06</v>
      </c>
      <c r="AG3" t="n">
        <v>6.328125</v>
      </c>
      <c r="AH3" t="n">
        <v>330084.4397241777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4.9547</v>
      </c>
      <c r="E4" t="n">
        <v>20.18</v>
      </c>
      <c r="F4" t="n">
        <v>14.25</v>
      </c>
      <c r="G4" t="n">
        <v>9.199999999999999</v>
      </c>
      <c r="H4" t="n">
        <v>0.14</v>
      </c>
      <c r="I4" t="n">
        <v>93</v>
      </c>
      <c r="J4" t="n">
        <v>186.45</v>
      </c>
      <c r="K4" t="n">
        <v>53.44</v>
      </c>
      <c r="L4" t="n">
        <v>1.5</v>
      </c>
      <c r="M4" t="n">
        <v>91</v>
      </c>
      <c r="N4" t="n">
        <v>36.51</v>
      </c>
      <c r="O4" t="n">
        <v>23229.42</v>
      </c>
      <c r="P4" t="n">
        <v>191.55</v>
      </c>
      <c r="Q4" t="n">
        <v>460.79</v>
      </c>
      <c r="R4" t="n">
        <v>128.99</v>
      </c>
      <c r="S4" t="n">
        <v>32.19</v>
      </c>
      <c r="T4" t="n">
        <v>44074.52</v>
      </c>
      <c r="U4" t="n">
        <v>0.25</v>
      </c>
      <c r="V4" t="n">
        <v>0.63</v>
      </c>
      <c r="W4" t="n">
        <v>1.6</v>
      </c>
      <c r="X4" t="n">
        <v>2.72</v>
      </c>
      <c r="Y4" t="n">
        <v>1</v>
      </c>
      <c r="Z4" t="n">
        <v>10</v>
      </c>
      <c r="AA4" t="n">
        <v>236.6557085748569</v>
      </c>
      <c r="AB4" t="n">
        <v>323.8027809849759</v>
      </c>
      <c r="AC4" t="n">
        <v>292.8994980279234</v>
      </c>
      <c r="AD4" t="n">
        <v>236655.7085748569</v>
      </c>
      <c r="AE4" t="n">
        <v>323802.7809849759</v>
      </c>
      <c r="AF4" t="n">
        <v>4.886320347110672e-06</v>
      </c>
      <c r="AG4" t="n">
        <v>5.83912037037037</v>
      </c>
      <c r="AH4" t="n">
        <v>292899.4980279234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5.2409</v>
      </c>
      <c r="E5" t="n">
        <v>19.08</v>
      </c>
      <c r="F5" t="n">
        <v>13.75</v>
      </c>
      <c r="G5" t="n">
        <v>10.71</v>
      </c>
      <c r="H5" t="n">
        <v>0.17</v>
      </c>
      <c r="I5" t="n">
        <v>77</v>
      </c>
      <c r="J5" t="n">
        <v>186.83</v>
      </c>
      <c r="K5" t="n">
        <v>53.44</v>
      </c>
      <c r="L5" t="n">
        <v>1.75</v>
      </c>
      <c r="M5" t="n">
        <v>75</v>
      </c>
      <c r="N5" t="n">
        <v>36.64</v>
      </c>
      <c r="O5" t="n">
        <v>23276.13</v>
      </c>
      <c r="P5" t="n">
        <v>184.21</v>
      </c>
      <c r="Q5" t="n">
        <v>460.77</v>
      </c>
      <c r="R5" t="n">
        <v>112.4</v>
      </c>
      <c r="S5" t="n">
        <v>32.19</v>
      </c>
      <c r="T5" t="n">
        <v>35858.73</v>
      </c>
      <c r="U5" t="n">
        <v>0.29</v>
      </c>
      <c r="V5" t="n">
        <v>0.65</v>
      </c>
      <c r="W5" t="n">
        <v>1.58</v>
      </c>
      <c r="X5" t="n">
        <v>2.21</v>
      </c>
      <c r="Y5" t="n">
        <v>1</v>
      </c>
      <c r="Z5" t="n">
        <v>10</v>
      </c>
      <c r="AA5" t="n">
        <v>225.3231635926691</v>
      </c>
      <c r="AB5" t="n">
        <v>308.2970929837549</v>
      </c>
      <c r="AC5" t="n">
        <v>278.8736511271642</v>
      </c>
      <c r="AD5" t="n">
        <v>225323.1635926692</v>
      </c>
      <c r="AE5" t="n">
        <v>308297.0929837549</v>
      </c>
      <c r="AF5" t="n">
        <v>5.168570510257396e-06</v>
      </c>
      <c r="AG5" t="n">
        <v>5.520833333333333</v>
      </c>
      <c r="AH5" t="n">
        <v>278873.6511271642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5.4396</v>
      </c>
      <c r="E6" t="n">
        <v>18.38</v>
      </c>
      <c r="F6" t="n">
        <v>13.46</v>
      </c>
      <c r="G6" t="n">
        <v>12.23</v>
      </c>
      <c r="H6" t="n">
        <v>0.19</v>
      </c>
      <c r="I6" t="n">
        <v>66</v>
      </c>
      <c r="J6" t="n">
        <v>187.21</v>
      </c>
      <c r="K6" t="n">
        <v>53.44</v>
      </c>
      <c r="L6" t="n">
        <v>2</v>
      </c>
      <c r="M6" t="n">
        <v>64</v>
      </c>
      <c r="N6" t="n">
        <v>36.77</v>
      </c>
      <c r="O6" t="n">
        <v>23322.88</v>
      </c>
      <c r="P6" t="n">
        <v>179.9</v>
      </c>
      <c r="Q6" t="n">
        <v>460.77</v>
      </c>
      <c r="R6" t="n">
        <v>103.1</v>
      </c>
      <c r="S6" t="n">
        <v>32.19</v>
      </c>
      <c r="T6" t="n">
        <v>31263.43</v>
      </c>
      <c r="U6" t="n">
        <v>0.31</v>
      </c>
      <c r="V6" t="n">
        <v>0.66</v>
      </c>
      <c r="W6" t="n">
        <v>1.56</v>
      </c>
      <c r="X6" t="n">
        <v>1.92</v>
      </c>
      <c r="Y6" t="n">
        <v>1</v>
      </c>
      <c r="Z6" t="n">
        <v>10</v>
      </c>
      <c r="AA6" t="n">
        <v>218.4536581207603</v>
      </c>
      <c r="AB6" t="n">
        <v>298.8979325359015</v>
      </c>
      <c r="AC6" t="n">
        <v>270.3715333606465</v>
      </c>
      <c r="AD6" t="n">
        <v>218453.6581207603</v>
      </c>
      <c r="AE6" t="n">
        <v>298897.9325359015</v>
      </c>
      <c r="AF6" t="n">
        <v>5.364528258046544e-06</v>
      </c>
      <c r="AG6" t="n">
        <v>5.318287037037037</v>
      </c>
      <c r="AH6" t="n">
        <v>270371.5333606465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5.6339</v>
      </c>
      <c r="E7" t="n">
        <v>17.75</v>
      </c>
      <c r="F7" t="n">
        <v>13.16</v>
      </c>
      <c r="G7" t="n">
        <v>13.85</v>
      </c>
      <c r="H7" t="n">
        <v>0.21</v>
      </c>
      <c r="I7" t="n">
        <v>57</v>
      </c>
      <c r="J7" t="n">
        <v>187.59</v>
      </c>
      <c r="K7" t="n">
        <v>53.44</v>
      </c>
      <c r="L7" t="n">
        <v>2.25</v>
      </c>
      <c r="M7" t="n">
        <v>55</v>
      </c>
      <c r="N7" t="n">
        <v>36.9</v>
      </c>
      <c r="O7" t="n">
        <v>23369.68</v>
      </c>
      <c r="P7" t="n">
        <v>175.41</v>
      </c>
      <c r="Q7" t="n">
        <v>460.86</v>
      </c>
      <c r="R7" t="n">
        <v>93.22</v>
      </c>
      <c r="S7" t="n">
        <v>32.19</v>
      </c>
      <c r="T7" t="n">
        <v>26368.39</v>
      </c>
      <c r="U7" t="n">
        <v>0.35</v>
      </c>
      <c r="V7" t="n">
        <v>0.68</v>
      </c>
      <c r="W7" t="n">
        <v>1.54</v>
      </c>
      <c r="X7" t="n">
        <v>1.62</v>
      </c>
      <c r="Y7" t="n">
        <v>1</v>
      </c>
      <c r="Z7" t="n">
        <v>10</v>
      </c>
      <c r="AA7" t="n">
        <v>200.2868308470056</v>
      </c>
      <c r="AB7" t="n">
        <v>274.041277996108</v>
      </c>
      <c r="AC7" t="n">
        <v>247.8871630435891</v>
      </c>
      <c r="AD7" t="n">
        <v>200286.8308470056</v>
      </c>
      <c r="AE7" t="n">
        <v>274041.277996108</v>
      </c>
      <c r="AF7" t="n">
        <v>5.556146730091996e-06</v>
      </c>
      <c r="AG7" t="n">
        <v>5.13599537037037</v>
      </c>
      <c r="AH7" t="n">
        <v>247887.1630435891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5.7571</v>
      </c>
      <c r="E8" t="n">
        <v>17.37</v>
      </c>
      <c r="F8" t="n">
        <v>13</v>
      </c>
      <c r="G8" t="n">
        <v>15.3</v>
      </c>
      <c r="H8" t="n">
        <v>0.24</v>
      </c>
      <c r="I8" t="n">
        <v>51</v>
      </c>
      <c r="J8" t="n">
        <v>187.97</v>
      </c>
      <c r="K8" t="n">
        <v>53.44</v>
      </c>
      <c r="L8" t="n">
        <v>2.5</v>
      </c>
      <c r="M8" t="n">
        <v>49</v>
      </c>
      <c r="N8" t="n">
        <v>37.03</v>
      </c>
      <c r="O8" t="n">
        <v>23416.52</v>
      </c>
      <c r="P8" t="n">
        <v>172.84</v>
      </c>
      <c r="Q8" t="n">
        <v>460.76</v>
      </c>
      <c r="R8" t="n">
        <v>88.39</v>
      </c>
      <c r="S8" t="n">
        <v>32.19</v>
      </c>
      <c r="T8" t="n">
        <v>23982.74</v>
      </c>
      <c r="U8" t="n">
        <v>0.36</v>
      </c>
      <c r="V8" t="n">
        <v>0.6899999999999999</v>
      </c>
      <c r="W8" t="n">
        <v>1.53</v>
      </c>
      <c r="X8" t="n">
        <v>1.47</v>
      </c>
      <c r="Y8" t="n">
        <v>1</v>
      </c>
      <c r="Z8" t="n">
        <v>10</v>
      </c>
      <c r="AA8" t="n">
        <v>196.7210362157285</v>
      </c>
      <c r="AB8" t="n">
        <v>269.1624004698405</v>
      </c>
      <c r="AC8" t="n">
        <v>243.4739187408794</v>
      </c>
      <c r="AD8" t="n">
        <v>196721.0362157285</v>
      </c>
      <c r="AE8" t="n">
        <v>269162.4004698405</v>
      </c>
      <c r="AF8" t="n">
        <v>5.677646450915465e-06</v>
      </c>
      <c r="AG8" t="n">
        <v>5.026041666666667</v>
      </c>
      <c r="AH8" t="n">
        <v>243473.9187408794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5.8746</v>
      </c>
      <c r="E9" t="n">
        <v>17.02</v>
      </c>
      <c r="F9" t="n">
        <v>12.84</v>
      </c>
      <c r="G9" t="n">
        <v>16.75</v>
      </c>
      <c r="H9" t="n">
        <v>0.26</v>
      </c>
      <c r="I9" t="n">
        <v>46</v>
      </c>
      <c r="J9" t="n">
        <v>188.35</v>
      </c>
      <c r="K9" t="n">
        <v>53.44</v>
      </c>
      <c r="L9" t="n">
        <v>2.75</v>
      </c>
      <c r="M9" t="n">
        <v>44</v>
      </c>
      <c r="N9" t="n">
        <v>37.16</v>
      </c>
      <c r="O9" t="n">
        <v>23463.4</v>
      </c>
      <c r="P9" t="n">
        <v>170.42</v>
      </c>
      <c r="Q9" t="n">
        <v>460.74</v>
      </c>
      <c r="R9" t="n">
        <v>83.09</v>
      </c>
      <c r="S9" t="n">
        <v>32.19</v>
      </c>
      <c r="T9" t="n">
        <v>21357.53</v>
      </c>
      <c r="U9" t="n">
        <v>0.39</v>
      </c>
      <c r="V9" t="n">
        <v>0.7</v>
      </c>
      <c r="W9" t="n">
        <v>1.52</v>
      </c>
      <c r="X9" t="n">
        <v>1.31</v>
      </c>
      <c r="Y9" t="n">
        <v>1</v>
      </c>
      <c r="Z9" t="n">
        <v>10</v>
      </c>
      <c r="AA9" t="n">
        <v>193.2875997143302</v>
      </c>
      <c r="AB9" t="n">
        <v>264.4646211761017</v>
      </c>
      <c r="AC9" t="n">
        <v>239.2244889095589</v>
      </c>
      <c r="AD9" t="n">
        <v>193287.5997143302</v>
      </c>
      <c r="AE9" t="n">
        <v>264464.6211761017</v>
      </c>
      <c r="AF9" t="n">
        <v>5.793524837252782e-06</v>
      </c>
      <c r="AG9" t="n">
        <v>4.924768518518518</v>
      </c>
      <c r="AH9" t="n">
        <v>239224.4889095589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5.9763</v>
      </c>
      <c r="E10" t="n">
        <v>16.73</v>
      </c>
      <c r="F10" t="n">
        <v>12.7</v>
      </c>
      <c r="G10" t="n">
        <v>18.14</v>
      </c>
      <c r="H10" t="n">
        <v>0.28</v>
      </c>
      <c r="I10" t="n">
        <v>42</v>
      </c>
      <c r="J10" t="n">
        <v>188.73</v>
      </c>
      <c r="K10" t="n">
        <v>53.44</v>
      </c>
      <c r="L10" t="n">
        <v>3</v>
      </c>
      <c r="M10" t="n">
        <v>40</v>
      </c>
      <c r="N10" t="n">
        <v>37.29</v>
      </c>
      <c r="O10" t="n">
        <v>23510.33</v>
      </c>
      <c r="P10" t="n">
        <v>168.1</v>
      </c>
      <c r="Q10" t="n">
        <v>460.74</v>
      </c>
      <c r="R10" t="n">
        <v>78.17</v>
      </c>
      <c r="S10" t="n">
        <v>32.19</v>
      </c>
      <c r="T10" t="n">
        <v>18918.72</v>
      </c>
      <c r="U10" t="n">
        <v>0.41</v>
      </c>
      <c r="V10" t="n">
        <v>0.7</v>
      </c>
      <c r="W10" t="n">
        <v>1.52</v>
      </c>
      <c r="X10" t="n">
        <v>1.17</v>
      </c>
      <c r="Y10" t="n">
        <v>1</v>
      </c>
      <c r="Z10" t="n">
        <v>10</v>
      </c>
      <c r="AA10" t="n">
        <v>190.4730101642895</v>
      </c>
      <c r="AB10" t="n">
        <v>260.6135755828105</v>
      </c>
      <c r="AC10" t="n">
        <v>235.7409817027138</v>
      </c>
      <c r="AD10" t="n">
        <v>190473.0101642895</v>
      </c>
      <c r="AE10" t="n">
        <v>260613.5755828105</v>
      </c>
      <c r="AF10" t="n">
        <v>5.893821278874101e-06</v>
      </c>
      <c r="AG10" t="n">
        <v>4.840856481481482</v>
      </c>
      <c r="AH10" t="n">
        <v>235740.9817027138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6.0594</v>
      </c>
      <c r="E11" t="n">
        <v>16.5</v>
      </c>
      <c r="F11" t="n">
        <v>12.62</v>
      </c>
      <c r="G11" t="n">
        <v>19.93</v>
      </c>
      <c r="H11" t="n">
        <v>0.3</v>
      </c>
      <c r="I11" t="n">
        <v>38</v>
      </c>
      <c r="J11" t="n">
        <v>189.11</v>
      </c>
      <c r="K11" t="n">
        <v>53.44</v>
      </c>
      <c r="L11" t="n">
        <v>3.25</v>
      </c>
      <c r="M11" t="n">
        <v>36</v>
      </c>
      <c r="N11" t="n">
        <v>37.42</v>
      </c>
      <c r="O11" t="n">
        <v>23557.3</v>
      </c>
      <c r="P11" t="n">
        <v>166.45</v>
      </c>
      <c r="Q11" t="n">
        <v>460.73</v>
      </c>
      <c r="R11" t="n">
        <v>75.69</v>
      </c>
      <c r="S11" t="n">
        <v>32.19</v>
      </c>
      <c r="T11" t="n">
        <v>17695.19</v>
      </c>
      <c r="U11" t="n">
        <v>0.43</v>
      </c>
      <c r="V11" t="n">
        <v>0.71</v>
      </c>
      <c r="W11" t="n">
        <v>1.52</v>
      </c>
      <c r="X11" t="n">
        <v>1.09</v>
      </c>
      <c r="Y11" t="n">
        <v>1</v>
      </c>
      <c r="Z11" t="n">
        <v>10</v>
      </c>
      <c r="AA11" t="n">
        <v>188.4052241324043</v>
      </c>
      <c r="AB11" t="n">
        <v>257.7843395097051</v>
      </c>
      <c r="AC11" t="n">
        <v>233.1817639495669</v>
      </c>
      <c r="AD11" t="n">
        <v>188405.2241324043</v>
      </c>
      <c r="AE11" t="n">
        <v>257784.3395097051</v>
      </c>
      <c r="AF11" t="n">
        <v>5.975774418487982e-06</v>
      </c>
      <c r="AG11" t="n">
        <v>4.774305555555556</v>
      </c>
      <c r="AH11" t="n">
        <v>233181.7639495669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6.1406</v>
      </c>
      <c r="E12" t="n">
        <v>16.28</v>
      </c>
      <c r="F12" t="n">
        <v>12.51</v>
      </c>
      <c r="G12" t="n">
        <v>21.45</v>
      </c>
      <c r="H12" t="n">
        <v>0.33</v>
      </c>
      <c r="I12" t="n">
        <v>35</v>
      </c>
      <c r="J12" t="n">
        <v>189.49</v>
      </c>
      <c r="K12" t="n">
        <v>53.44</v>
      </c>
      <c r="L12" t="n">
        <v>3.5</v>
      </c>
      <c r="M12" t="n">
        <v>33</v>
      </c>
      <c r="N12" t="n">
        <v>37.55</v>
      </c>
      <c r="O12" t="n">
        <v>23604.32</v>
      </c>
      <c r="P12" t="n">
        <v>164.51</v>
      </c>
      <c r="Q12" t="n">
        <v>460.73</v>
      </c>
      <c r="R12" t="n">
        <v>72.40000000000001</v>
      </c>
      <c r="S12" t="n">
        <v>32.19</v>
      </c>
      <c r="T12" t="n">
        <v>16067.38</v>
      </c>
      <c r="U12" t="n">
        <v>0.44</v>
      </c>
      <c r="V12" t="n">
        <v>0.71</v>
      </c>
      <c r="W12" t="n">
        <v>1.5</v>
      </c>
      <c r="X12" t="n">
        <v>0.98</v>
      </c>
      <c r="Y12" t="n">
        <v>1</v>
      </c>
      <c r="Z12" t="n">
        <v>10</v>
      </c>
      <c r="AA12" t="n">
        <v>186.2514062548157</v>
      </c>
      <c r="AB12" t="n">
        <v>254.8373908698513</v>
      </c>
      <c r="AC12" t="n">
        <v>230.5160679518314</v>
      </c>
      <c r="AD12" t="n">
        <v>186251.4062548158</v>
      </c>
      <c r="AE12" t="n">
        <v>254837.3908698513</v>
      </c>
      <c r="AF12" t="n">
        <v>6.055853779939814e-06</v>
      </c>
      <c r="AG12" t="n">
        <v>4.710648148148149</v>
      </c>
      <c r="AH12" t="n">
        <v>230516.0679518314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6.1958</v>
      </c>
      <c r="E13" t="n">
        <v>16.14</v>
      </c>
      <c r="F13" t="n">
        <v>12.44</v>
      </c>
      <c r="G13" t="n">
        <v>22.62</v>
      </c>
      <c r="H13" t="n">
        <v>0.35</v>
      </c>
      <c r="I13" t="n">
        <v>33</v>
      </c>
      <c r="J13" t="n">
        <v>189.87</v>
      </c>
      <c r="K13" t="n">
        <v>53.44</v>
      </c>
      <c r="L13" t="n">
        <v>3.75</v>
      </c>
      <c r="M13" t="n">
        <v>31</v>
      </c>
      <c r="N13" t="n">
        <v>37.69</v>
      </c>
      <c r="O13" t="n">
        <v>23651.38</v>
      </c>
      <c r="P13" t="n">
        <v>163.41</v>
      </c>
      <c r="Q13" t="n">
        <v>460.71</v>
      </c>
      <c r="R13" t="n">
        <v>70.16</v>
      </c>
      <c r="S13" t="n">
        <v>32.19</v>
      </c>
      <c r="T13" t="n">
        <v>14958.09</v>
      </c>
      <c r="U13" t="n">
        <v>0.46</v>
      </c>
      <c r="V13" t="n">
        <v>0.72</v>
      </c>
      <c r="W13" t="n">
        <v>1.5</v>
      </c>
      <c r="X13" t="n">
        <v>0.91</v>
      </c>
      <c r="Y13" t="n">
        <v>1</v>
      </c>
      <c r="Z13" t="n">
        <v>10</v>
      </c>
      <c r="AA13" t="n">
        <v>184.9135601348572</v>
      </c>
      <c r="AB13" t="n">
        <v>253.0068907869197</v>
      </c>
      <c r="AC13" t="n">
        <v>228.8602682276912</v>
      </c>
      <c r="AD13" t="n">
        <v>184913.5601348572</v>
      </c>
      <c r="AE13" t="n">
        <v>253006.8907869197</v>
      </c>
      <c r="AF13" t="n">
        <v>6.110291966542535e-06</v>
      </c>
      <c r="AG13" t="n">
        <v>4.670138888888889</v>
      </c>
      <c r="AH13" t="n">
        <v>228860.2682276912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6.2364</v>
      </c>
      <c r="E14" t="n">
        <v>16.04</v>
      </c>
      <c r="F14" t="n">
        <v>12.41</v>
      </c>
      <c r="G14" t="n">
        <v>24.02</v>
      </c>
      <c r="H14" t="n">
        <v>0.37</v>
      </c>
      <c r="I14" t="n">
        <v>31</v>
      </c>
      <c r="J14" t="n">
        <v>190.25</v>
      </c>
      <c r="K14" t="n">
        <v>53.44</v>
      </c>
      <c r="L14" t="n">
        <v>4</v>
      </c>
      <c r="M14" t="n">
        <v>29</v>
      </c>
      <c r="N14" t="n">
        <v>37.82</v>
      </c>
      <c r="O14" t="n">
        <v>23698.48</v>
      </c>
      <c r="P14" t="n">
        <v>162.33</v>
      </c>
      <c r="Q14" t="n">
        <v>460.78</v>
      </c>
      <c r="R14" t="n">
        <v>68.98</v>
      </c>
      <c r="S14" t="n">
        <v>32.19</v>
      </c>
      <c r="T14" t="n">
        <v>14375.86</v>
      </c>
      <c r="U14" t="n">
        <v>0.47</v>
      </c>
      <c r="V14" t="n">
        <v>0.72</v>
      </c>
      <c r="W14" t="n">
        <v>1.5</v>
      </c>
      <c r="X14" t="n">
        <v>0.88</v>
      </c>
      <c r="Y14" t="n">
        <v>1</v>
      </c>
      <c r="Z14" t="n">
        <v>10</v>
      </c>
      <c r="AA14" t="n">
        <v>183.8783423925726</v>
      </c>
      <c r="AB14" t="n">
        <v>251.5904602013431</v>
      </c>
      <c r="AC14" t="n">
        <v>227.5790197892287</v>
      </c>
      <c r="AD14" t="n">
        <v>183878.3423925726</v>
      </c>
      <c r="AE14" t="n">
        <v>251590.4602013431</v>
      </c>
      <c r="AF14" t="n">
        <v>6.150331647268451e-06</v>
      </c>
      <c r="AG14" t="n">
        <v>4.641203703703703</v>
      </c>
      <c r="AH14" t="n">
        <v>227579.0197892287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6.302</v>
      </c>
      <c r="E15" t="n">
        <v>15.87</v>
      </c>
      <c r="F15" t="n">
        <v>12.32</v>
      </c>
      <c r="G15" t="n">
        <v>25.49</v>
      </c>
      <c r="H15" t="n">
        <v>0.4</v>
      </c>
      <c r="I15" t="n">
        <v>29</v>
      </c>
      <c r="J15" t="n">
        <v>190.63</v>
      </c>
      <c r="K15" t="n">
        <v>53.44</v>
      </c>
      <c r="L15" t="n">
        <v>4.25</v>
      </c>
      <c r="M15" t="n">
        <v>27</v>
      </c>
      <c r="N15" t="n">
        <v>37.95</v>
      </c>
      <c r="O15" t="n">
        <v>23745.63</v>
      </c>
      <c r="P15" t="n">
        <v>160.94</v>
      </c>
      <c r="Q15" t="n">
        <v>460.74</v>
      </c>
      <c r="R15" t="n">
        <v>65.93000000000001</v>
      </c>
      <c r="S15" t="n">
        <v>32.19</v>
      </c>
      <c r="T15" t="n">
        <v>12861.86</v>
      </c>
      <c r="U15" t="n">
        <v>0.49</v>
      </c>
      <c r="V15" t="n">
        <v>0.73</v>
      </c>
      <c r="W15" t="n">
        <v>1.5</v>
      </c>
      <c r="X15" t="n">
        <v>0.79</v>
      </c>
      <c r="Y15" t="n">
        <v>1</v>
      </c>
      <c r="Z15" t="n">
        <v>10</v>
      </c>
      <c r="AA15" t="n">
        <v>170.3738451174064</v>
      </c>
      <c r="AB15" t="n">
        <v>233.113011253098</v>
      </c>
      <c r="AC15" t="n">
        <v>210.8650326353358</v>
      </c>
      <c r="AD15" t="n">
        <v>170373.8451174064</v>
      </c>
      <c r="AE15" t="n">
        <v>233113.011253098</v>
      </c>
      <c r="AF15" t="n">
        <v>6.215026303810816e-06</v>
      </c>
      <c r="AG15" t="n">
        <v>4.592013888888888</v>
      </c>
      <c r="AH15" t="n">
        <v>210865.0326353358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6.3457</v>
      </c>
      <c r="E16" t="n">
        <v>15.76</v>
      </c>
      <c r="F16" t="n">
        <v>12.29</v>
      </c>
      <c r="G16" t="n">
        <v>27.3</v>
      </c>
      <c r="H16" t="n">
        <v>0.42</v>
      </c>
      <c r="I16" t="n">
        <v>27</v>
      </c>
      <c r="J16" t="n">
        <v>191.02</v>
      </c>
      <c r="K16" t="n">
        <v>53.44</v>
      </c>
      <c r="L16" t="n">
        <v>4.5</v>
      </c>
      <c r="M16" t="n">
        <v>25</v>
      </c>
      <c r="N16" t="n">
        <v>38.08</v>
      </c>
      <c r="O16" t="n">
        <v>23792.83</v>
      </c>
      <c r="P16" t="n">
        <v>160.27</v>
      </c>
      <c r="Q16" t="n">
        <v>460.72</v>
      </c>
      <c r="R16" t="n">
        <v>65.02</v>
      </c>
      <c r="S16" t="n">
        <v>32.19</v>
      </c>
      <c r="T16" t="n">
        <v>12416.22</v>
      </c>
      <c r="U16" t="n">
        <v>0.5</v>
      </c>
      <c r="V16" t="n">
        <v>0.73</v>
      </c>
      <c r="W16" t="n">
        <v>1.49</v>
      </c>
      <c r="X16" t="n">
        <v>0.75</v>
      </c>
      <c r="Y16" t="n">
        <v>1</v>
      </c>
      <c r="Z16" t="n">
        <v>10</v>
      </c>
      <c r="AA16" t="n">
        <v>169.4885620939989</v>
      </c>
      <c r="AB16" t="n">
        <v>231.9017279645419</v>
      </c>
      <c r="AC16" t="n">
        <v>209.7693525237923</v>
      </c>
      <c r="AD16" t="n">
        <v>169488.5620939989</v>
      </c>
      <c r="AE16" t="n">
        <v>231901.7279645419</v>
      </c>
      <c r="AF16" t="n">
        <v>6.258123201537973e-06</v>
      </c>
      <c r="AG16" t="n">
        <v>4.560185185185185</v>
      </c>
      <c r="AH16" t="n">
        <v>209769.3525237923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6.4046</v>
      </c>
      <c r="E17" t="n">
        <v>15.61</v>
      </c>
      <c r="F17" t="n">
        <v>12.21</v>
      </c>
      <c r="G17" t="n">
        <v>29.32</v>
      </c>
      <c r="H17" t="n">
        <v>0.44</v>
      </c>
      <c r="I17" t="n">
        <v>25</v>
      </c>
      <c r="J17" t="n">
        <v>191.4</v>
      </c>
      <c r="K17" t="n">
        <v>53.44</v>
      </c>
      <c r="L17" t="n">
        <v>4.75</v>
      </c>
      <c r="M17" t="n">
        <v>23</v>
      </c>
      <c r="N17" t="n">
        <v>38.22</v>
      </c>
      <c r="O17" t="n">
        <v>23840.07</v>
      </c>
      <c r="P17" t="n">
        <v>158.5</v>
      </c>
      <c r="Q17" t="n">
        <v>460.71</v>
      </c>
      <c r="R17" t="n">
        <v>62.7</v>
      </c>
      <c r="S17" t="n">
        <v>32.19</v>
      </c>
      <c r="T17" t="n">
        <v>11269.57</v>
      </c>
      <c r="U17" t="n">
        <v>0.51</v>
      </c>
      <c r="V17" t="n">
        <v>0.73</v>
      </c>
      <c r="W17" t="n">
        <v>1.49</v>
      </c>
      <c r="X17" t="n">
        <v>0.68</v>
      </c>
      <c r="Y17" t="n">
        <v>1</v>
      </c>
      <c r="Z17" t="n">
        <v>10</v>
      </c>
      <c r="AA17" t="n">
        <v>167.91760254767</v>
      </c>
      <c r="AB17" t="n">
        <v>229.7522718074119</v>
      </c>
      <c r="AC17" t="n">
        <v>207.8250374455174</v>
      </c>
      <c r="AD17" t="n">
        <v>167917.60254767</v>
      </c>
      <c r="AE17" t="n">
        <v>229752.2718074119</v>
      </c>
      <c r="AF17" t="n">
        <v>6.31621032456153e-06</v>
      </c>
      <c r="AG17" t="n">
        <v>4.516782407407407</v>
      </c>
      <c r="AH17" t="n">
        <v>207825.0374455174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6.4301</v>
      </c>
      <c r="E18" t="n">
        <v>15.55</v>
      </c>
      <c r="F18" t="n">
        <v>12.19</v>
      </c>
      <c r="G18" t="n">
        <v>30.48</v>
      </c>
      <c r="H18" t="n">
        <v>0.46</v>
      </c>
      <c r="I18" t="n">
        <v>24</v>
      </c>
      <c r="J18" t="n">
        <v>191.78</v>
      </c>
      <c r="K18" t="n">
        <v>53.44</v>
      </c>
      <c r="L18" t="n">
        <v>5</v>
      </c>
      <c r="M18" t="n">
        <v>22</v>
      </c>
      <c r="N18" t="n">
        <v>38.35</v>
      </c>
      <c r="O18" t="n">
        <v>23887.36</v>
      </c>
      <c r="P18" t="n">
        <v>158.04</v>
      </c>
      <c r="Q18" t="n">
        <v>460.69</v>
      </c>
      <c r="R18" t="n">
        <v>61.81</v>
      </c>
      <c r="S18" t="n">
        <v>32.19</v>
      </c>
      <c r="T18" t="n">
        <v>10828.47</v>
      </c>
      <c r="U18" t="n">
        <v>0.52</v>
      </c>
      <c r="V18" t="n">
        <v>0.73</v>
      </c>
      <c r="W18" t="n">
        <v>1.49</v>
      </c>
      <c r="X18" t="n">
        <v>0.66</v>
      </c>
      <c r="Y18" t="n">
        <v>1</v>
      </c>
      <c r="Z18" t="n">
        <v>10</v>
      </c>
      <c r="AA18" t="n">
        <v>167.2166171434434</v>
      </c>
      <c r="AB18" t="n">
        <v>228.7931526520561</v>
      </c>
      <c r="AC18" t="n">
        <v>206.9574552762164</v>
      </c>
      <c r="AD18" t="n">
        <v>167216.6171434434</v>
      </c>
      <c r="AE18" t="n">
        <v>228793.1526520561</v>
      </c>
      <c r="AF18" t="n">
        <v>6.34135839989431e-06</v>
      </c>
      <c r="AG18" t="n">
        <v>4.499421296296297</v>
      </c>
      <c r="AH18" t="n">
        <v>206957.4552762164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6.4594</v>
      </c>
      <c r="E19" t="n">
        <v>15.48</v>
      </c>
      <c r="F19" t="n">
        <v>12.16</v>
      </c>
      <c r="G19" t="n">
        <v>31.71</v>
      </c>
      <c r="H19" t="n">
        <v>0.48</v>
      </c>
      <c r="I19" t="n">
        <v>23</v>
      </c>
      <c r="J19" t="n">
        <v>192.17</v>
      </c>
      <c r="K19" t="n">
        <v>53.44</v>
      </c>
      <c r="L19" t="n">
        <v>5.25</v>
      </c>
      <c r="M19" t="n">
        <v>21</v>
      </c>
      <c r="N19" t="n">
        <v>38.48</v>
      </c>
      <c r="O19" t="n">
        <v>23934.69</v>
      </c>
      <c r="P19" t="n">
        <v>157.15</v>
      </c>
      <c r="Q19" t="n">
        <v>460.73</v>
      </c>
      <c r="R19" t="n">
        <v>60.87</v>
      </c>
      <c r="S19" t="n">
        <v>32.19</v>
      </c>
      <c r="T19" t="n">
        <v>10362.18</v>
      </c>
      <c r="U19" t="n">
        <v>0.53</v>
      </c>
      <c r="V19" t="n">
        <v>0.74</v>
      </c>
      <c r="W19" t="n">
        <v>1.48</v>
      </c>
      <c r="X19" t="n">
        <v>0.62</v>
      </c>
      <c r="Y19" t="n">
        <v>1</v>
      </c>
      <c r="Z19" t="n">
        <v>10</v>
      </c>
      <c r="AA19" t="n">
        <v>166.4647938100486</v>
      </c>
      <c r="AB19" t="n">
        <v>227.7644747992013</v>
      </c>
      <c r="AC19" t="n">
        <v>206.0269529938792</v>
      </c>
      <c r="AD19" t="n">
        <v>166464.7938100486</v>
      </c>
      <c r="AE19" t="n">
        <v>227764.4747992013</v>
      </c>
      <c r="AF19" t="n">
        <v>6.370254031551189e-06</v>
      </c>
      <c r="AG19" t="n">
        <v>4.479166666666667</v>
      </c>
      <c r="AH19" t="n">
        <v>206026.9529938792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6.4826</v>
      </c>
      <c r="E20" t="n">
        <v>15.43</v>
      </c>
      <c r="F20" t="n">
        <v>12.14</v>
      </c>
      <c r="G20" t="n">
        <v>33.1</v>
      </c>
      <c r="H20" t="n">
        <v>0.51</v>
      </c>
      <c r="I20" t="n">
        <v>22</v>
      </c>
      <c r="J20" t="n">
        <v>192.55</v>
      </c>
      <c r="K20" t="n">
        <v>53.44</v>
      </c>
      <c r="L20" t="n">
        <v>5.5</v>
      </c>
      <c r="M20" t="n">
        <v>20</v>
      </c>
      <c r="N20" t="n">
        <v>38.62</v>
      </c>
      <c r="O20" t="n">
        <v>23982.06</v>
      </c>
      <c r="P20" t="n">
        <v>156.08</v>
      </c>
      <c r="Q20" t="n">
        <v>460.71</v>
      </c>
      <c r="R20" t="n">
        <v>60.11</v>
      </c>
      <c r="S20" t="n">
        <v>32.19</v>
      </c>
      <c r="T20" t="n">
        <v>9986.67</v>
      </c>
      <c r="U20" t="n">
        <v>0.54</v>
      </c>
      <c r="V20" t="n">
        <v>0.74</v>
      </c>
      <c r="W20" t="n">
        <v>1.49</v>
      </c>
      <c r="X20" t="n">
        <v>0.6</v>
      </c>
      <c r="Y20" t="n">
        <v>1</v>
      </c>
      <c r="Z20" t="n">
        <v>10</v>
      </c>
      <c r="AA20" t="n">
        <v>165.7445376498763</v>
      </c>
      <c r="AB20" t="n">
        <v>226.778988545395</v>
      </c>
      <c r="AC20" t="n">
        <v>205.1355201649972</v>
      </c>
      <c r="AD20" t="n">
        <v>165744.5376498764</v>
      </c>
      <c r="AE20" t="n">
        <v>226778.988545395</v>
      </c>
      <c r="AF20" t="n">
        <v>6.393133849108854e-06</v>
      </c>
      <c r="AG20" t="n">
        <v>4.464699074074074</v>
      </c>
      <c r="AH20" t="n">
        <v>205135.5201649972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6.5154</v>
      </c>
      <c r="E21" t="n">
        <v>15.35</v>
      </c>
      <c r="F21" t="n">
        <v>12.1</v>
      </c>
      <c r="G21" t="n">
        <v>34.57</v>
      </c>
      <c r="H21" t="n">
        <v>0.53</v>
      </c>
      <c r="I21" t="n">
        <v>21</v>
      </c>
      <c r="J21" t="n">
        <v>192.94</v>
      </c>
      <c r="K21" t="n">
        <v>53.44</v>
      </c>
      <c r="L21" t="n">
        <v>5.75</v>
      </c>
      <c r="M21" t="n">
        <v>19</v>
      </c>
      <c r="N21" t="n">
        <v>38.75</v>
      </c>
      <c r="O21" t="n">
        <v>24029.48</v>
      </c>
      <c r="P21" t="n">
        <v>155.38</v>
      </c>
      <c r="Q21" t="n">
        <v>460.7</v>
      </c>
      <c r="R21" t="n">
        <v>58.72</v>
      </c>
      <c r="S21" t="n">
        <v>32.19</v>
      </c>
      <c r="T21" t="n">
        <v>9296.719999999999</v>
      </c>
      <c r="U21" t="n">
        <v>0.55</v>
      </c>
      <c r="V21" t="n">
        <v>0.74</v>
      </c>
      <c r="W21" t="n">
        <v>1.48</v>
      </c>
      <c r="X21" t="n">
        <v>0.5600000000000001</v>
      </c>
      <c r="Y21" t="n">
        <v>1</v>
      </c>
      <c r="Z21" t="n">
        <v>10</v>
      </c>
      <c r="AA21" t="n">
        <v>165.0164743401582</v>
      </c>
      <c r="AB21" t="n">
        <v>225.7828202051527</v>
      </c>
      <c r="AC21" t="n">
        <v>204.2344247330163</v>
      </c>
      <c r="AD21" t="n">
        <v>165016.4743401582</v>
      </c>
      <c r="AE21" t="n">
        <v>225782.8202051527</v>
      </c>
      <c r="AF21" t="n">
        <v>6.425481177380038e-06</v>
      </c>
      <c r="AG21" t="n">
        <v>4.441550925925926</v>
      </c>
      <c r="AH21" t="n">
        <v>204234.4247330163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6.5424</v>
      </c>
      <c r="E22" t="n">
        <v>15.28</v>
      </c>
      <c r="F22" t="n">
        <v>12.07</v>
      </c>
      <c r="G22" t="n">
        <v>36.22</v>
      </c>
      <c r="H22" t="n">
        <v>0.55</v>
      </c>
      <c r="I22" t="n">
        <v>20</v>
      </c>
      <c r="J22" t="n">
        <v>193.32</v>
      </c>
      <c r="K22" t="n">
        <v>53.44</v>
      </c>
      <c r="L22" t="n">
        <v>6</v>
      </c>
      <c r="M22" t="n">
        <v>18</v>
      </c>
      <c r="N22" t="n">
        <v>38.89</v>
      </c>
      <c r="O22" t="n">
        <v>24076.95</v>
      </c>
      <c r="P22" t="n">
        <v>154.76</v>
      </c>
      <c r="Q22" t="n">
        <v>460.69</v>
      </c>
      <c r="R22" t="n">
        <v>58.04</v>
      </c>
      <c r="S22" t="n">
        <v>32.19</v>
      </c>
      <c r="T22" t="n">
        <v>8962.459999999999</v>
      </c>
      <c r="U22" t="n">
        <v>0.55</v>
      </c>
      <c r="V22" t="n">
        <v>0.74</v>
      </c>
      <c r="W22" t="n">
        <v>1.48</v>
      </c>
      <c r="X22" t="n">
        <v>0.54</v>
      </c>
      <c r="Y22" t="n">
        <v>1</v>
      </c>
      <c r="Z22" t="n">
        <v>10</v>
      </c>
      <c r="AA22" t="n">
        <v>164.4114774131025</v>
      </c>
      <c r="AB22" t="n">
        <v>224.9550367189749</v>
      </c>
      <c r="AC22" t="n">
        <v>203.4856437409577</v>
      </c>
      <c r="AD22" t="n">
        <v>164411.4774131025</v>
      </c>
      <c r="AE22" t="n">
        <v>224955.0367189749</v>
      </c>
      <c r="AF22" t="n">
        <v>6.452108551261804e-06</v>
      </c>
      <c r="AG22" t="n">
        <v>4.421296296296297</v>
      </c>
      <c r="AH22" t="n">
        <v>203485.6437409577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6.5715</v>
      </c>
      <c r="E23" t="n">
        <v>15.22</v>
      </c>
      <c r="F23" t="n">
        <v>12.04</v>
      </c>
      <c r="G23" t="n">
        <v>38.03</v>
      </c>
      <c r="H23" t="n">
        <v>0.57</v>
      </c>
      <c r="I23" t="n">
        <v>19</v>
      </c>
      <c r="J23" t="n">
        <v>193.71</v>
      </c>
      <c r="K23" t="n">
        <v>53.44</v>
      </c>
      <c r="L23" t="n">
        <v>6.25</v>
      </c>
      <c r="M23" t="n">
        <v>17</v>
      </c>
      <c r="N23" t="n">
        <v>39.02</v>
      </c>
      <c r="O23" t="n">
        <v>24124.47</v>
      </c>
      <c r="P23" t="n">
        <v>153.91</v>
      </c>
      <c r="Q23" t="n">
        <v>460.69</v>
      </c>
      <c r="R23" t="n">
        <v>56.89</v>
      </c>
      <c r="S23" t="n">
        <v>32.19</v>
      </c>
      <c r="T23" t="n">
        <v>8392.18</v>
      </c>
      <c r="U23" t="n">
        <v>0.57</v>
      </c>
      <c r="V23" t="n">
        <v>0.74</v>
      </c>
      <c r="W23" t="n">
        <v>1.48</v>
      </c>
      <c r="X23" t="n">
        <v>0.51</v>
      </c>
      <c r="Y23" t="n">
        <v>1</v>
      </c>
      <c r="Z23" t="n">
        <v>10</v>
      </c>
      <c r="AA23" t="n">
        <v>163.7020808715176</v>
      </c>
      <c r="AB23" t="n">
        <v>223.9844090744122</v>
      </c>
      <c r="AC23" t="n">
        <v>202.6076514365073</v>
      </c>
      <c r="AD23" t="n">
        <v>163702.0808715176</v>
      </c>
      <c r="AE23" t="n">
        <v>223984.4090744123</v>
      </c>
      <c r="AF23" t="n">
        <v>6.480806943112153e-06</v>
      </c>
      <c r="AG23" t="n">
        <v>4.403935185185186</v>
      </c>
      <c r="AH23" t="n">
        <v>202607.6514365073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6.595</v>
      </c>
      <c r="E24" t="n">
        <v>15.16</v>
      </c>
      <c r="F24" t="n">
        <v>12.02</v>
      </c>
      <c r="G24" t="n">
        <v>40.08</v>
      </c>
      <c r="H24" t="n">
        <v>0.59</v>
      </c>
      <c r="I24" t="n">
        <v>18</v>
      </c>
      <c r="J24" t="n">
        <v>194.09</v>
      </c>
      <c r="K24" t="n">
        <v>53.44</v>
      </c>
      <c r="L24" t="n">
        <v>6.5</v>
      </c>
      <c r="M24" t="n">
        <v>16</v>
      </c>
      <c r="N24" t="n">
        <v>39.16</v>
      </c>
      <c r="O24" t="n">
        <v>24172.03</v>
      </c>
      <c r="P24" t="n">
        <v>153.16</v>
      </c>
      <c r="Q24" t="n">
        <v>460.69</v>
      </c>
      <c r="R24" t="n">
        <v>56.55</v>
      </c>
      <c r="S24" t="n">
        <v>32.19</v>
      </c>
      <c r="T24" t="n">
        <v>8225.280000000001</v>
      </c>
      <c r="U24" t="n">
        <v>0.57</v>
      </c>
      <c r="V24" t="n">
        <v>0.74</v>
      </c>
      <c r="W24" t="n">
        <v>1.48</v>
      </c>
      <c r="X24" t="n">
        <v>0.49</v>
      </c>
      <c r="Y24" t="n">
        <v>1</v>
      </c>
      <c r="Z24" t="n">
        <v>10</v>
      </c>
      <c r="AA24" t="n">
        <v>163.1176616148152</v>
      </c>
      <c r="AB24" t="n">
        <v>223.1847808646345</v>
      </c>
      <c r="AC24" t="n">
        <v>201.8843386207852</v>
      </c>
      <c r="AD24" t="n">
        <v>163117.6616148152</v>
      </c>
      <c r="AE24" t="n">
        <v>223184.7808646345</v>
      </c>
      <c r="AF24" t="n">
        <v>6.503982620379615e-06</v>
      </c>
      <c r="AG24" t="n">
        <v>4.386574074074074</v>
      </c>
      <c r="AH24" t="n">
        <v>201884.3386207852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6.5963</v>
      </c>
      <c r="E25" t="n">
        <v>15.16</v>
      </c>
      <c r="F25" t="n">
        <v>12.02</v>
      </c>
      <c r="G25" t="n">
        <v>40.07</v>
      </c>
      <c r="H25" t="n">
        <v>0.62</v>
      </c>
      <c r="I25" t="n">
        <v>18</v>
      </c>
      <c r="J25" t="n">
        <v>194.48</v>
      </c>
      <c r="K25" t="n">
        <v>53.44</v>
      </c>
      <c r="L25" t="n">
        <v>6.75</v>
      </c>
      <c r="M25" t="n">
        <v>16</v>
      </c>
      <c r="N25" t="n">
        <v>39.29</v>
      </c>
      <c r="O25" t="n">
        <v>24219.63</v>
      </c>
      <c r="P25" t="n">
        <v>152.44</v>
      </c>
      <c r="Q25" t="n">
        <v>460.69</v>
      </c>
      <c r="R25" t="n">
        <v>56.48</v>
      </c>
      <c r="S25" t="n">
        <v>32.19</v>
      </c>
      <c r="T25" t="n">
        <v>8194.540000000001</v>
      </c>
      <c r="U25" t="n">
        <v>0.57</v>
      </c>
      <c r="V25" t="n">
        <v>0.74</v>
      </c>
      <c r="W25" t="n">
        <v>1.47</v>
      </c>
      <c r="X25" t="n">
        <v>0.49</v>
      </c>
      <c r="Y25" t="n">
        <v>1</v>
      </c>
      <c r="Z25" t="n">
        <v>10</v>
      </c>
      <c r="AA25" t="n">
        <v>162.8385519461656</v>
      </c>
      <c r="AB25" t="n">
        <v>222.8028907025388</v>
      </c>
      <c r="AC25" t="n">
        <v>201.5388955197736</v>
      </c>
      <c r="AD25" t="n">
        <v>162838.5519461656</v>
      </c>
      <c r="AE25" t="n">
        <v>222802.8907025388</v>
      </c>
      <c r="AF25" t="n">
        <v>6.505264679122072e-06</v>
      </c>
      <c r="AG25" t="n">
        <v>4.386574074074074</v>
      </c>
      <c r="AH25" t="n">
        <v>201538.8955197736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6.6335</v>
      </c>
      <c r="E26" t="n">
        <v>15.08</v>
      </c>
      <c r="F26" t="n">
        <v>11.97</v>
      </c>
      <c r="G26" t="n">
        <v>42.26</v>
      </c>
      <c r="H26" t="n">
        <v>0.64</v>
      </c>
      <c r="I26" t="n">
        <v>17</v>
      </c>
      <c r="J26" t="n">
        <v>194.86</v>
      </c>
      <c r="K26" t="n">
        <v>53.44</v>
      </c>
      <c r="L26" t="n">
        <v>7</v>
      </c>
      <c r="M26" t="n">
        <v>15</v>
      </c>
      <c r="N26" t="n">
        <v>39.43</v>
      </c>
      <c r="O26" t="n">
        <v>24267.28</v>
      </c>
      <c r="P26" t="n">
        <v>151.67</v>
      </c>
      <c r="Q26" t="n">
        <v>460.72</v>
      </c>
      <c r="R26" t="n">
        <v>54.82</v>
      </c>
      <c r="S26" t="n">
        <v>32.19</v>
      </c>
      <c r="T26" t="n">
        <v>7367.53</v>
      </c>
      <c r="U26" t="n">
        <v>0.59</v>
      </c>
      <c r="V26" t="n">
        <v>0.75</v>
      </c>
      <c r="W26" t="n">
        <v>1.47</v>
      </c>
      <c r="X26" t="n">
        <v>0.44</v>
      </c>
      <c r="Y26" t="n">
        <v>1</v>
      </c>
      <c r="Z26" t="n">
        <v>10</v>
      </c>
      <c r="AA26" t="n">
        <v>162.0446784045018</v>
      </c>
      <c r="AB26" t="n">
        <v>221.716677899606</v>
      </c>
      <c r="AC26" t="n">
        <v>200.5563493422431</v>
      </c>
      <c r="AD26" t="n">
        <v>162044.6784045018</v>
      </c>
      <c r="AE26" t="n">
        <v>221716.677899606</v>
      </c>
      <c r="AF26" t="n">
        <v>6.541951283136949e-06</v>
      </c>
      <c r="AG26" t="n">
        <v>4.363425925925926</v>
      </c>
      <c r="AH26" t="n">
        <v>200556.3493422431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6.6464</v>
      </c>
      <c r="E27" t="n">
        <v>15.05</v>
      </c>
      <c r="F27" t="n">
        <v>11.98</v>
      </c>
      <c r="G27" t="n">
        <v>44.93</v>
      </c>
      <c r="H27" t="n">
        <v>0.66</v>
      </c>
      <c r="I27" t="n">
        <v>16</v>
      </c>
      <c r="J27" t="n">
        <v>195.25</v>
      </c>
      <c r="K27" t="n">
        <v>53.44</v>
      </c>
      <c r="L27" t="n">
        <v>7.25</v>
      </c>
      <c r="M27" t="n">
        <v>14</v>
      </c>
      <c r="N27" t="n">
        <v>39.57</v>
      </c>
      <c r="O27" t="n">
        <v>24314.98</v>
      </c>
      <c r="P27" t="n">
        <v>151.18</v>
      </c>
      <c r="Q27" t="n">
        <v>460.71</v>
      </c>
      <c r="R27" t="n">
        <v>55.09</v>
      </c>
      <c r="S27" t="n">
        <v>32.19</v>
      </c>
      <c r="T27" t="n">
        <v>7505.03</v>
      </c>
      <c r="U27" t="n">
        <v>0.58</v>
      </c>
      <c r="V27" t="n">
        <v>0.75</v>
      </c>
      <c r="W27" t="n">
        <v>1.47</v>
      </c>
      <c r="X27" t="n">
        <v>0.45</v>
      </c>
      <c r="Y27" t="n">
        <v>1</v>
      </c>
      <c r="Z27" t="n">
        <v>10</v>
      </c>
      <c r="AA27" t="n">
        <v>161.7365682412795</v>
      </c>
      <c r="AB27" t="n">
        <v>221.2951079814244</v>
      </c>
      <c r="AC27" t="n">
        <v>200.1750134653756</v>
      </c>
      <c r="AD27" t="n">
        <v>161736.5682412795</v>
      </c>
      <c r="AE27" t="n">
        <v>221295.1079814244</v>
      </c>
      <c r="AF27" t="n">
        <v>6.554673250658237e-06</v>
      </c>
      <c r="AG27" t="n">
        <v>4.354745370370371</v>
      </c>
      <c r="AH27" t="n">
        <v>200175.0134653756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6.6545</v>
      </c>
      <c r="E28" t="n">
        <v>15.03</v>
      </c>
      <c r="F28" t="n">
        <v>11.96</v>
      </c>
      <c r="G28" t="n">
        <v>44.86</v>
      </c>
      <c r="H28" t="n">
        <v>0.68</v>
      </c>
      <c r="I28" t="n">
        <v>16</v>
      </c>
      <c r="J28" t="n">
        <v>195.64</v>
      </c>
      <c r="K28" t="n">
        <v>53.44</v>
      </c>
      <c r="L28" t="n">
        <v>7.5</v>
      </c>
      <c r="M28" t="n">
        <v>14</v>
      </c>
      <c r="N28" t="n">
        <v>39.7</v>
      </c>
      <c r="O28" t="n">
        <v>24362.73</v>
      </c>
      <c r="P28" t="n">
        <v>150.53</v>
      </c>
      <c r="Q28" t="n">
        <v>460.69</v>
      </c>
      <c r="R28" t="n">
        <v>54.65</v>
      </c>
      <c r="S28" t="n">
        <v>32.19</v>
      </c>
      <c r="T28" t="n">
        <v>7285.32</v>
      </c>
      <c r="U28" t="n">
        <v>0.59</v>
      </c>
      <c r="V28" t="n">
        <v>0.75</v>
      </c>
      <c r="W28" t="n">
        <v>1.47</v>
      </c>
      <c r="X28" t="n">
        <v>0.43</v>
      </c>
      <c r="Y28" t="n">
        <v>1</v>
      </c>
      <c r="Z28" t="n">
        <v>10</v>
      </c>
      <c r="AA28" t="n">
        <v>161.3748851617654</v>
      </c>
      <c r="AB28" t="n">
        <v>220.8002372357022</v>
      </c>
      <c r="AC28" t="n">
        <v>199.7273724890695</v>
      </c>
      <c r="AD28" t="n">
        <v>161374.8851617654</v>
      </c>
      <c r="AE28" t="n">
        <v>220800.2372357022</v>
      </c>
      <c r="AF28" t="n">
        <v>6.562661462822767e-06</v>
      </c>
      <c r="AG28" t="n">
        <v>4.348958333333333</v>
      </c>
      <c r="AH28" t="n">
        <v>199727.3724890695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6.6831</v>
      </c>
      <c r="E29" t="n">
        <v>14.96</v>
      </c>
      <c r="F29" t="n">
        <v>11.94</v>
      </c>
      <c r="G29" t="n">
        <v>47.74</v>
      </c>
      <c r="H29" t="n">
        <v>0.7</v>
      </c>
      <c r="I29" t="n">
        <v>15</v>
      </c>
      <c r="J29" t="n">
        <v>196.03</v>
      </c>
      <c r="K29" t="n">
        <v>53.44</v>
      </c>
      <c r="L29" t="n">
        <v>7.75</v>
      </c>
      <c r="M29" t="n">
        <v>13</v>
      </c>
      <c r="N29" t="n">
        <v>39.84</v>
      </c>
      <c r="O29" t="n">
        <v>24410.52</v>
      </c>
      <c r="P29" t="n">
        <v>149.63</v>
      </c>
      <c r="Q29" t="n">
        <v>460.7</v>
      </c>
      <c r="R29" t="n">
        <v>53.72</v>
      </c>
      <c r="S29" t="n">
        <v>32.19</v>
      </c>
      <c r="T29" t="n">
        <v>6828.08</v>
      </c>
      <c r="U29" t="n">
        <v>0.6</v>
      </c>
      <c r="V29" t="n">
        <v>0.75</v>
      </c>
      <c r="W29" t="n">
        <v>1.47</v>
      </c>
      <c r="X29" t="n">
        <v>0.4</v>
      </c>
      <c r="Y29" t="n">
        <v>1</v>
      </c>
      <c r="Z29" t="n">
        <v>10</v>
      </c>
      <c r="AA29" t="n">
        <v>160.6948929499891</v>
      </c>
      <c r="AB29" t="n">
        <v>219.8698418924112</v>
      </c>
      <c r="AC29" t="n">
        <v>198.8857727715238</v>
      </c>
      <c r="AD29" t="n">
        <v>160694.8929499892</v>
      </c>
      <c r="AE29" t="n">
        <v>219869.8418924112</v>
      </c>
      <c r="AF29" t="n">
        <v>6.590866755156787e-06</v>
      </c>
      <c r="AG29" t="n">
        <v>4.328703703703704</v>
      </c>
      <c r="AH29" t="n">
        <v>198885.7727715238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6.6869</v>
      </c>
      <c r="E30" t="n">
        <v>14.95</v>
      </c>
      <c r="F30" t="n">
        <v>11.93</v>
      </c>
      <c r="G30" t="n">
        <v>47.71</v>
      </c>
      <c r="H30" t="n">
        <v>0.72</v>
      </c>
      <c r="I30" t="n">
        <v>15</v>
      </c>
      <c r="J30" t="n">
        <v>196.41</v>
      </c>
      <c r="K30" t="n">
        <v>53.44</v>
      </c>
      <c r="L30" t="n">
        <v>8</v>
      </c>
      <c r="M30" t="n">
        <v>13</v>
      </c>
      <c r="N30" t="n">
        <v>39.98</v>
      </c>
      <c r="O30" t="n">
        <v>24458.36</v>
      </c>
      <c r="P30" t="n">
        <v>149.66</v>
      </c>
      <c r="Q30" t="n">
        <v>460.69</v>
      </c>
      <c r="R30" t="n">
        <v>53.35</v>
      </c>
      <c r="S30" t="n">
        <v>32.19</v>
      </c>
      <c r="T30" t="n">
        <v>6643.6</v>
      </c>
      <c r="U30" t="n">
        <v>0.6</v>
      </c>
      <c r="V30" t="n">
        <v>0.75</v>
      </c>
      <c r="W30" t="n">
        <v>1.47</v>
      </c>
      <c r="X30" t="n">
        <v>0.39</v>
      </c>
      <c r="Y30" t="n">
        <v>1</v>
      </c>
      <c r="Z30" t="n">
        <v>10</v>
      </c>
      <c r="AA30" t="n">
        <v>160.646737514752</v>
      </c>
      <c r="AB30" t="n">
        <v>219.803953501452</v>
      </c>
      <c r="AC30" t="n">
        <v>198.8261726761228</v>
      </c>
      <c r="AD30" t="n">
        <v>160646.737514752</v>
      </c>
      <c r="AE30" t="n">
        <v>219803.953501452</v>
      </c>
      <c r="AF30" t="n">
        <v>6.594614311480887e-06</v>
      </c>
      <c r="AG30" t="n">
        <v>4.325810185185185</v>
      </c>
      <c r="AH30" t="n">
        <v>198826.1726761227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6.7187</v>
      </c>
      <c r="E31" t="n">
        <v>14.88</v>
      </c>
      <c r="F31" t="n">
        <v>11.89</v>
      </c>
      <c r="G31" t="n">
        <v>50.98</v>
      </c>
      <c r="H31" t="n">
        <v>0.74</v>
      </c>
      <c r="I31" t="n">
        <v>14</v>
      </c>
      <c r="J31" t="n">
        <v>196.8</v>
      </c>
      <c r="K31" t="n">
        <v>53.44</v>
      </c>
      <c r="L31" t="n">
        <v>8.25</v>
      </c>
      <c r="M31" t="n">
        <v>12</v>
      </c>
      <c r="N31" t="n">
        <v>40.12</v>
      </c>
      <c r="O31" t="n">
        <v>24506.24</v>
      </c>
      <c r="P31" t="n">
        <v>148.6</v>
      </c>
      <c r="Q31" t="n">
        <v>460.7</v>
      </c>
      <c r="R31" t="n">
        <v>52.2</v>
      </c>
      <c r="S31" t="n">
        <v>32.19</v>
      </c>
      <c r="T31" t="n">
        <v>6073.44</v>
      </c>
      <c r="U31" t="n">
        <v>0.62</v>
      </c>
      <c r="V31" t="n">
        <v>0.75</v>
      </c>
      <c r="W31" t="n">
        <v>1.47</v>
      </c>
      <c r="X31" t="n">
        <v>0.36</v>
      </c>
      <c r="Y31" t="n">
        <v>1</v>
      </c>
      <c r="Z31" t="n">
        <v>10</v>
      </c>
      <c r="AA31" t="n">
        <v>159.8470388763721</v>
      </c>
      <c r="AB31" t="n">
        <v>218.7097705442071</v>
      </c>
      <c r="AC31" t="n">
        <v>197.8364170046216</v>
      </c>
      <c r="AD31" t="n">
        <v>159847.0388763721</v>
      </c>
      <c r="AE31" t="n">
        <v>218709.7705442071</v>
      </c>
      <c r="AF31" t="n">
        <v>6.625975440719413e-06</v>
      </c>
      <c r="AG31" t="n">
        <v>4.305555555555556</v>
      </c>
      <c r="AH31" t="n">
        <v>197836.4170046216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6.7192</v>
      </c>
      <c r="E32" t="n">
        <v>14.88</v>
      </c>
      <c r="F32" t="n">
        <v>11.89</v>
      </c>
      <c r="G32" t="n">
        <v>50.97</v>
      </c>
      <c r="H32" t="n">
        <v>0.77</v>
      </c>
      <c r="I32" t="n">
        <v>14</v>
      </c>
      <c r="J32" t="n">
        <v>197.19</v>
      </c>
      <c r="K32" t="n">
        <v>53.44</v>
      </c>
      <c r="L32" t="n">
        <v>8.5</v>
      </c>
      <c r="M32" t="n">
        <v>12</v>
      </c>
      <c r="N32" t="n">
        <v>40.26</v>
      </c>
      <c r="O32" t="n">
        <v>24554.18</v>
      </c>
      <c r="P32" t="n">
        <v>148.25</v>
      </c>
      <c r="Q32" t="n">
        <v>460.69</v>
      </c>
      <c r="R32" t="n">
        <v>52.2</v>
      </c>
      <c r="S32" t="n">
        <v>32.19</v>
      </c>
      <c r="T32" t="n">
        <v>6070.39</v>
      </c>
      <c r="U32" t="n">
        <v>0.62</v>
      </c>
      <c r="V32" t="n">
        <v>0.75</v>
      </c>
      <c r="W32" t="n">
        <v>1.47</v>
      </c>
      <c r="X32" t="n">
        <v>0.36</v>
      </c>
      <c r="Y32" t="n">
        <v>1</v>
      </c>
      <c r="Z32" t="n">
        <v>10</v>
      </c>
      <c r="AA32" t="n">
        <v>159.7155910812116</v>
      </c>
      <c r="AB32" t="n">
        <v>218.5299178718012</v>
      </c>
      <c r="AC32" t="n">
        <v>197.6737292188452</v>
      </c>
      <c r="AD32" t="n">
        <v>159715.5910812116</v>
      </c>
      <c r="AE32" t="n">
        <v>218529.9178718012</v>
      </c>
      <c r="AF32" t="n">
        <v>6.626468540235741e-06</v>
      </c>
      <c r="AG32" t="n">
        <v>4.305555555555556</v>
      </c>
      <c r="AH32" t="n">
        <v>197673.7292188452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6.7113</v>
      </c>
      <c r="E33" t="n">
        <v>14.9</v>
      </c>
      <c r="F33" t="n">
        <v>11.91</v>
      </c>
      <c r="G33" t="n">
        <v>51.05</v>
      </c>
      <c r="H33" t="n">
        <v>0.79</v>
      </c>
      <c r="I33" t="n">
        <v>14</v>
      </c>
      <c r="J33" t="n">
        <v>197.58</v>
      </c>
      <c r="K33" t="n">
        <v>53.44</v>
      </c>
      <c r="L33" t="n">
        <v>8.75</v>
      </c>
      <c r="M33" t="n">
        <v>12</v>
      </c>
      <c r="N33" t="n">
        <v>40.39</v>
      </c>
      <c r="O33" t="n">
        <v>24602.15</v>
      </c>
      <c r="P33" t="n">
        <v>147.44</v>
      </c>
      <c r="Q33" t="n">
        <v>460.69</v>
      </c>
      <c r="R33" t="n">
        <v>52.87</v>
      </c>
      <c r="S33" t="n">
        <v>32.19</v>
      </c>
      <c r="T33" t="n">
        <v>6408.47</v>
      </c>
      <c r="U33" t="n">
        <v>0.61</v>
      </c>
      <c r="V33" t="n">
        <v>0.75</v>
      </c>
      <c r="W33" t="n">
        <v>1.47</v>
      </c>
      <c r="X33" t="n">
        <v>0.38</v>
      </c>
      <c r="Y33" t="n">
        <v>1</v>
      </c>
      <c r="Z33" t="n">
        <v>10</v>
      </c>
      <c r="AA33" t="n">
        <v>159.5434293725228</v>
      </c>
      <c r="AB33" t="n">
        <v>218.2943586267347</v>
      </c>
      <c r="AC33" t="n">
        <v>197.4606514175183</v>
      </c>
      <c r="AD33" t="n">
        <v>159543.4293725227</v>
      </c>
      <c r="AE33" t="n">
        <v>218294.3586267347</v>
      </c>
      <c r="AF33" t="n">
        <v>6.618677567877742e-06</v>
      </c>
      <c r="AG33" t="n">
        <v>4.311342592592593</v>
      </c>
      <c r="AH33" t="n">
        <v>197460.6514175183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6.7389</v>
      </c>
      <c r="E34" t="n">
        <v>14.84</v>
      </c>
      <c r="F34" t="n">
        <v>11.89</v>
      </c>
      <c r="G34" t="n">
        <v>54.86</v>
      </c>
      <c r="H34" t="n">
        <v>0.8100000000000001</v>
      </c>
      <c r="I34" t="n">
        <v>13</v>
      </c>
      <c r="J34" t="n">
        <v>197.97</v>
      </c>
      <c r="K34" t="n">
        <v>53.44</v>
      </c>
      <c r="L34" t="n">
        <v>9</v>
      </c>
      <c r="M34" t="n">
        <v>11</v>
      </c>
      <c r="N34" t="n">
        <v>40.53</v>
      </c>
      <c r="O34" t="n">
        <v>24650.18</v>
      </c>
      <c r="P34" t="n">
        <v>147.34</v>
      </c>
      <c r="Q34" t="n">
        <v>460.69</v>
      </c>
      <c r="R34" t="n">
        <v>51.95</v>
      </c>
      <c r="S34" t="n">
        <v>32.19</v>
      </c>
      <c r="T34" t="n">
        <v>5953.91</v>
      </c>
      <c r="U34" t="n">
        <v>0.62</v>
      </c>
      <c r="V34" t="n">
        <v>0.75</v>
      </c>
      <c r="W34" t="n">
        <v>1.47</v>
      </c>
      <c r="X34" t="n">
        <v>0.35</v>
      </c>
      <c r="Y34" t="n">
        <v>1</v>
      </c>
      <c r="Z34" t="n">
        <v>10</v>
      </c>
      <c r="AA34" t="n">
        <v>159.1748132706707</v>
      </c>
      <c r="AB34" t="n">
        <v>217.7900018139863</v>
      </c>
      <c r="AC34" t="n">
        <v>197.0044297111092</v>
      </c>
      <c r="AD34" t="n">
        <v>159174.8132706707</v>
      </c>
      <c r="AE34" t="n">
        <v>217790.0018139863</v>
      </c>
      <c r="AF34" t="n">
        <v>6.645896661179104e-06</v>
      </c>
      <c r="AG34" t="n">
        <v>4.293981481481482</v>
      </c>
      <c r="AH34" t="n">
        <v>197004.4297111092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6.7445</v>
      </c>
      <c r="E35" t="n">
        <v>14.83</v>
      </c>
      <c r="F35" t="n">
        <v>11.87</v>
      </c>
      <c r="G35" t="n">
        <v>54.81</v>
      </c>
      <c r="H35" t="n">
        <v>0.83</v>
      </c>
      <c r="I35" t="n">
        <v>13</v>
      </c>
      <c r="J35" t="n">
        <v>198.36</v>
      </c>
      <c r="K35" t="n">
        <v>53.44</v>
      </c>
      <c r="L35" t="n">
        <v>9.25</v>
      </c>
      <c r="M35" t="n">
        <v>11</v>
      </c>
      <c r="N35" t="n">
        <v>40.67</v>
      </c>
      <c r="O35" t="n">
        <v>24698.26</v>
      </c>
      <c r="P35" t="n">
        <v>146.91</v>
      </c>
      <c r="Q35" t="n">
        <v>460.72</v>
      </c>
      <c r="R35" t="n">
        <v>51.55</v>
      </c>
      <c r="S35" t="n">
        <v>32.19</v>
      </c>
      <c r="T35" t="n">
        <v>5752.19</v>
      </c>
      <c r="U35" t="n">
        <v>0.62</v>
      </c>
      <c r="V35" t="n">
        <v>0.75</v>
      </c>
      <c r="W35" t="n">
        <v>1.47</v>
      </c>
      <c r="X35" t="n">
        <v>0.34</v>
      </c>
      <c r="Y35" t="n">
        <v>1</v>
      </c>
      <c r="Z35" t="n">
        <v>10</v>
      </c>
      <c r="AA35" t="n">
        <v>158.926883535227</v>
      </c>
      <c r="AB35" t="n">
        <v>217.4507734120644</v>
      </c>
      <c r="AC35" t="n">
        <v>196.6975767917566</v>
      </c>
      <c r="AD35" t="n">
        <v>158926.883535227</v>
      </c>
      <c r="AE35" t="n">
        <v>217450.7734120644</v>
      </c>
      <c r="AF35" t="n">
        <v>6.65141937576199e-06</v>
      </c>
      <c r="AG35" t="n">
        <v>4.291087962962963</v>
      </c>
      <c r="AH35" t="n">
        <v>196697.5767917566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6.7809</v>
      </c>
      <c r="E36" t="n">
        <v>14.75</v>
      </c>
      <c r="F36" t="n">
        <v>11.83</v>
      </c>
      <c r="G36" t="n">
        <v>59.16</v>
      </c>
      <c r="H36" t="n">
        <v>0.85</v>
      </c>
      <c r="I36" t="n">
        <v>12</v>
      </c>
      <c r="J36" t="n">
        <v>198.75</v>
      </c>
      <c r="K36" t="n">
        <v>53.44</v>
      </c>
      <c r="L36" t="n">
        <v>9.5</v>
      </c>
      <c r="M36" t="n">
        <v>10</v>
      </c>
      <c r="N36" t="n">
        <v>40.81</v>
      </c>
      <c r="O36" t="n">
        <v>24746.38</v>
      </c>
      <c r="P36" t="n">
        <v>145.38</v>
      </c>
      <c r="Q36" t="n">
        <v>460.72</v>
      </c>
      <c r="R36" t="n">
        <v>50.26</v>
      </c>
      <c r="S36" t="n">
        <v>32.19</v>
      </c>
      <c r="T36" t="n">
        <v>5110.31</v>
      </c>
      <c r="U36" t="n">
        <v>0.64</v>
      </c>
      <c r="V36" t="n">
        <v>0.76</v>
      </c>
      <c r="W36" t="n">
        <v>1.46</v>
      </c>
      <c r="X36" t="n">
        <v>0.3</v>
      </c>
      <c r="Y36" t="n">
        <v>1</v>
      </c>
      <c r="Z36" t="n">
        <v>10</v>
      </c>
      <c r="AA36" t="n">
        <v>157.9257790343726</v>
      </c>
      <c r="AB36" t="n">
        <v>216.0810180683826</v>
      </c>
      <c r="AC36" t="n">
        <v>195.4585489756116</v>
      </c>
      <c r="AD36" t="n">
        <v>157925.7790343726</v>
      </c>
      <c r="AE36" t="n">
        <v>216081.0180683826</v>
      </c>
      <c r="AF36" t="n">
        <v>6.687317020550741e-06</v>
      </c>
      <c r="AG36" t="n">
        <v>4.267939814814815</v>
      </c>
      <c r="AH36" t="n">
        <v>195458.5489756116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6.7758</v>
      </c>
      <c r="E37" t="n">
        <v>14.76</v>
      </c>
      <c r="F37" t="n">
        <v>11.84</v>
      </c>
      <c r="G37" t="n">
        <v>59.22</v>
      </c>
      <c r="H37" t="n">
        <v>0.87</v>
      </c>
      <c r="I37" t="n">
        <v>12</v>
      </c>
      <c r="J37" t="n">
        <v>199.14</v>
      </c>
      <c r="K37" t="n">
        <v>53.44</v>
      </c>
      <c r="L37" t="n">
        <v>9.75</v>
      </c>
      <c r="M37" t="n">
        <v>10</v>
      </c>
      <c r="N37" t="n">
        <v>40.95</v>
      </c>
      <c r="O37" t="n">
        <v>24794.55</v>
      </c>
      <c r="P37" t="n">
        <v>145.44</v>
      </c>
      <c r="Q37" t="n">
        <v>460.7</v>
      </c>
      <c r="R37" t="n">
        <v>50.62</v>
      </c>
      <c r="S37" t="n">
        <v>32.19</v>
      </c>
      <c r="T37" t="n">
        <v>5292.9</v>
      </c>
      <c r="U37" t="n">
        <v>0.64</v>
      </c>
      <c r="V37" t="n">
        <v>0.75</v>
      </c>
      <c r="W37" t="n">
        <v>1.46</v>
      </c>
      <c r="X37" t="n">
        <v>0.31</v>
      </c>
      <c r="Y37" t="n">
        <v>1</v>
      </c>
      <c r="Z37" t="n">
        <v>10</v>
      </c>
      <c r="AA37" t="n">
        <v>158.0175882979604</v>
      </c>
      <c r="AB37" t="n">
        <v>216.2066355531621</v>
      </c>
      <c r="AC37" t="n">
        <v>195.5721777039491</v>
      </c>
      <c r="AD37" t="n">
        <v>158017.5882979604</v>
      </c>
      <c r="AE37" t="n">
        <v>216206.6355531621</v>
      </c>
      <c r="AF37" t="n">
        <v>6.682287405484185e-06</v>
      </c>
      <c r="AG37" t="n">
        <v>4.270833333333333</v>
      </c>
      <c r="AH37" t="n">
        <v>195572.1777039491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6.776</v>
      </c>
      <c r="E38" t="n">
        <v>14.76</v>
      </c>
      <c r="F38" t="n">
        <v>11.84</v>
      </c>
      <c r="G38" t="n">
        <v>59.21</v>
      </c>
      <c r="H38" t="n">
        <v>0.89</v>
      </c>
      <c r="I38" t="n">
        <v>12</v>
      </c>
      <c r="J38" t="n">
        <v>199.53</v>
      </c>
      <c r="K38" t="n">
        <v>53.44</v>
      </c>
      <c r="L38" t="n">
        <v>10</v>
      </c>
      <c r="M38" t="n">
        <v>10</v>
      </c>
      <c r="N38" t="n">
        <v>41.1</v>
      </c>
      <c r="O38" t="n">
        <v>24842.77</v>
      </c>
      <c r="P38" t="n">
        <v>144.99</v>
      </c>
      <c r="Q38" t="n">
        <v>460.7</v>
      </c>
      <c r="R38" t="n">
        <v>50.62</v>
      </c>
      <c r="S38" t="n">
        <v>32.19</v>
      </c>
      <c r="T38" t="n">
        <v>5294.23</v>
      </c>
      <c r="U38" t="n">
        <v>0.64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  <c r="AA38" t="n">
        <v>157.8548514800597</v>
      </c>
      <c r="AB38" t="n">
        <v>215.9839718594688</v>
      </c>
      <c r="AC38" t="n">
        <v>195.3707647206713</v>
      </c>
      <c r="AD38" t="n">
        <v>157854.8514800597</v>
      </c>
      <c r="AE38" t="n">
        <v>215983.9718594688</v>
      </c>
      <c r="AF38" t="n">
        <v>6.682484645290716e-06</v>
      </c>
      <c r="AG38" t="n">
        <v>4.270833333333333</v>
      </c>
      <c r="AH38" t="n">
        <v>195370.7647206713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6.7692</v>
      </c>
      <c r="E39" t="n">
        <v>14.77</v>
      </c>
      <c r="F39" t="n">
        <v>11.86</v>
      </c>
      <c r="G39" t="n">
        <v>59.29</v>
      </c>
      <c r="H39" t="n">
        <v>0.91</v>
      </c>
      <c r="I39" t="n">
        <v>12</v>
      </c>
      <c r="J39" t="n">
        <v>199.92</v>
      </c>
      <c r="K39" t="n">
        <v>53.44</v>
      </c>
      <c r="L39" t="n">
        <v>10.25</v>
      </c>
      <c r="M39" t="n">
        <v>10</v>
      </c>
      <c r="N39" t="n">
        <v>41.24</v>
      </c>
      <c r="O39" t="n">
        <v>24891.03</v>
      </c>
      <c r="P39" t="n">
        <v>144.1</v>
      </c>
      <c r="Q39" t="n">
        <v>460.69</v>
      </c>
      <c r="R39" t="n">
        <v>50.93</v>
      </c>
      <c r="S39" t="n">
        <v>32.19</v>
      </c>
      <c r="T39" t="n">
        <v>5447.52</v>
      </c>
      <c r="U39" t="n">
        <v>0.63</v>
      </c>
      <c r="V39" t="n">
        <v>0.75</v>
      </c>
      <c r="W39" t="n">
        <v>1.47</v>
      </c>
      <c r="X39" t="n">
        <v>0.32</v>
      </c>
      <c r="Y39" t="n">
        <v>1</v>
      </c>
      <c r="Z39" t="n">
        <v>10</v>
      </c>
      <c r="AA39" t="n">
        <v>157.6418037234706</v>
      </c>
      <c r="AB39" t="n">
        <v>215.6924705199002</v>
      </c>
      <c r="AC39" t="n">
        <v>195.1070838598264</v>
      </c>
      <c r="AD39" t="n">
        <v>157641.8037234707</v>
      </c>
      <c r="AE39" t="n">
        <v>215692.4705199002</v>
      </c>
      <c r="AF39" t="n">
        <v>6.675778491868642e-06</v>
      </c>
      <c r="AG39" t="n">
        <v>4.273726851851852</v>
      </c>
      <c r="AH39" t="n">
        <v>195107.0838598264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6.8081</v>
      </c>
      <c r="E40" t="n">
        <v>14.69</v>
      </c>
      <c r="F40" t="n">
        <v>11.81</v>
      </c>
      <c r="G40" t="n">
        <v>64.42</v>
      </c>
      <c r="H40" t="n">
        <v>0.93</v>
      </c>
      <c r="I40" t="n">
        <v>11</v>
      </c>
      <c r="J40" t="n">
        <v>200.31</v>
      </c>
      <c r="K40" t="n">
        <v>53.44</v>
      </c>
      <c r="L40" t="n">
        <v>10.5</v>
      </c>
      <c r="M40" t="n">
        <v>9</v>
      </c>
      <c r="N40" t="n">
        <v>41.38</v>
      </c>
      <c r="O40" t="n">
        <v>24939.35</v>
      </c>
      <c r="P40" t="n">
        <v>142.84</v>
      </c>
      <c r="Q40" t="n">
        <v>460.69</v>
      </c>
      <c r="R40" t="n">
        <v>49.54</v>
      </c>
      <c r="S40" t="n">
        <v>32.19</v>
      </c>
      <c r="T40" t="n">
        <v>4756.85</v>
      </c>
      <c r="U40" t="n">
        <v>0.65</v>
      </c>
      <c r="V40" t="n">
        <v>0.76</v>
      </c>
      <c r="W40" t="n">
        <v>1.46</v>
      </c>
      <c r="X40" t="n">
        <v>0.28</v>
      </c>
      <c r="Y40" t="n">
        <v>1</v>
      </c>
      <c r="Z40" t="n">
        <v>10</v>
      </c>
      <c r="AA40" t="n">
        <v>156.7048315705324</v>
      </c>
      <c r="AB40" t="n">
        <v>214.4104638839567</v>
      </c>
      <c r="AC40" t="n">
        <v>193.9474301379092</v>
      </c>
      <c r="AD40" t="n">
        <v>156704.8315705324</v>
      </c>
      <c r="AE40" t="n">
        <v>214410.4638839567</v>
      </c>
      <c r="AF40" t="n">
        <v>6.714141634239039e-06</v>
      </c>
      <c r="AG40" t="n">
        <v>4.250578703703703</v>
      </c>
      <c r="AH40" t="n">
        <v>193947.4301379093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6.8025</v>
      </c>
      <c r="E41" t="n">
        <v>14.7</v>
      </c>
      <c r="F41" t="n">
        <v>11.82</v>
      </c>
      <c r="G41" t="n">
        <v>64.48999999999999</v>
      </c>
      <c r="H41" t="n">
        <v>0.95</v>
      </c>
      <c r="I41" t="n">
        <v>11</v>
      </c>
      <c r="J41" t="n">
        <v>200.71</v>
      </c>
      <c r="K41" t="n">
        <v>53.44</v>
      </c>
      <c r="L41" t="n">
        <v>10.75</v>
      </c>
      <c r="M41" t="n">
        <v>9</v>
      </c>
      <c r="N41" t="n">
        <v>41.52</v>
      </c>
      <c r="O41" t="n">
        <v>24987.71</v>
      </c>
      <c r="P41" t="n">
        <v>143.62</v>
      </c>
      <c r="Q41" t="n">
        <v>460.71</v>
      </c>
      <c r="R41" t="n">
        <v>49.74</v>
      </c>
      <c r="S41" t="n">
        <v>32.19</v>
      </c>
      <c r="T41" t="n">
        <v>4857.16</v>
      </c>
      <c r="U41" t="n">
        <v>0.65</v>
      </c>
      <c r="V41" t="n">
        <v>0.76</v>
      </c>
      <c r="W41" t="n">
        <v>1.47</v>
      </c>
      <c r="X41" t="n">
        <v>0.29</v>
      </c>
      <c r="Y41" t="n">
        <v>1</v>
      </c>
      <c r="Z41" t="n">
        <v>10</v>
      </c>
      <c r="AA41" t="n">
        <v>157.0565268518223</v>
      </c>
      <c r="AB41" t="n">
        <v>214.8916688835181</v>
      </c>
      <c r="AC41" t="n">
        <v>194.3827096076882</v>
      </c>
      <c r="AD41" t="n">
        <v>157056.5268518223</v>
      </c>
      <c r="AE41" t="n">
        <v>214891.6688835181</v>
      </c>
      <c r="AF41" t="n">
        <v>6.708618919656154e-06</v>
      </c>
      <c r="AG41" t="n">
        <v>4.253472222222222</v>
      </c>
      <c r="AH41" t="n">
        <v>194382.7096076882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6.8066</v>
      </c>
      <c r="E42" t="n">
        <v>14.69</v>
      </c>
      <c r="F42" t="n">
        <v>11.81</v>
      </c>
      <c r="G42" t="n">
        <v>64.44</v>
      </c>
      <c r="H42" t="n">
        <v>0.97</v>
      </c>
      <c r="I42" t="n">
        <v>11</v>
      </c>
      <c r="J42" t="n">
        <v>201.1</v>
      </c>
      <c r="K42" t="n">
        <v>53.44</v>
      </c>
      <c r="L42" t="n">
        <v>11</v>
      </c>
      <c r="M42" t="n">
        <v>9</v>
      </c>
      <c r="N42" t="n">
        <v>41.66</v>
      </c>
      <c r="O42" t="n">
        <v>25036.12</v>
      </c>
      <c r="P42" t="n">
        <v>142.93</v>
      </c>
      <c r="Q42" t="n">
        <v>460.7</v>
      </c>
      <c r="R42" t="n">
        <v>49.61</v>
      </c>
      <c r="S42" t="n">
        <v>32.19</v>
      </c>
      <c r="T42" t="n">
        <v>4793.13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  <c r="AA42" t="n">
        <v>156.7522938046677</v>
      </c>
      <c r="AB42" t="n">
        <v>214.4754038065866</v>
      </c>
      <c r="AC42" t="n">
        <v>194.0061722854672</v>
      </c>
      <c r="AD42" t="n">
        <v>156752.2938046677</v>
      </c>
      <c r="AE42" t="n">
        <v>214475.4038065866</v>
      </c>
      <c r="AF42" t="n">
        <v>6.712662335690052e-06</v>
      </c>
      <c r="AG42" t="n">
        <v>4.250578703703703</v>
      </c>
      <c r="AH42" t="n">
        <v>194006.1722854672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6.8084</v>
      </c>
      <c r="E43" t="n">
        <v>14.69</v>
      </c>
      <c r="F43" t="n">
        <v>11.81</v>
      </c>
      <c r="G43" t="n">
        <v>64.42</v>
      </c>
      <c r="H43" t="n">
        <v>0.99</v>
      </c>
      <c r="I43" t="n">
        <v>11</v>
      </c>
      <c r="J43" t="n">
        <v>201.49</v>
      </c>
      <c r="K43" t="n">
        <v>53.44</v>
      </c>
      <c r="L43" t="n">
        <v>11.25</v>
      </c>
      <c r="M43" t="n">
        <v>9</v>
      </c>
      <c r="N43" t="n">
        <v>41.81</v>
      </c>
      <c r="O43" t="n">
        <v>25084.58</v>
      </c>
      <c r="P43" t="n">
        <v>141.97</v>
      </c>
      <c r="Q43" t="n">
        <v>460.69</v>
      </c>
      <c r="R43" t="n">
        <v>49.52</v>
      </c>
      <c r="S43" t="n">
        <v>32.19</v>
      </c>
      <c r="T43" t="n">
        <v>4745.96</v>
      </c>
      <c r="U43" t="n">
        <v>0.65</v>
      </c>
      <c r="V43" t="n">
        <v>0.76</v>
      </c>
      <c r="W43" t="n">
        <v>1.46</v>
      </c>
      <c r="X43" t="n">
        <v>0.28</v>
      </c>
      <c r="Y43" t="n">
        <v>1</v>
      </c>
      <c r="Z43" t="n">
        <v>10</v>
      </c>
      <c r="AA43" t="n">
        <v>156.392673119316</v>
      </c>
      <c r="AB43" t="n">
        <v>213.9833549195438</v>
      </c>
      <c r="AC43" t="n">
        <v>193.5610838536086</v>
      </c>
      <c r="AD43" t="n">
        <v>156392.673119316</v>
      </c>
      <c r="AE43" t="n">
        <v>213983.3549195438</v>
      </c>
      <c r="AF43" t="n">
        <v>6.714437493948836e-06</v>
      </c>
      <c r="AG43" t="n">
        <v>4.250578703703703</v>
      </c>
      <c r="AH43" t="n">
        <v>193561.0838536086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6.8359</v>
      </c>
      <c r="E44" t="n">
        <v>14.63</v>
      </c>
      <c r="F44" t="n">
        <v>11.79</v>
      </c>
      <c r="G44" t="n">
        <v>70.73</v>
      </c>
      <c r="H44" t="n">
        <v>1.01</v>
      </c>
      <c r="I44" t="n">
        <v>10</v>
      </c>
      <c r="J44" t="n">
        <v>201.88</v>
      </c>
      <c r="K44" t="n">
        <v>53.44</v>
      </c>
      <c r="L44" t="n">
        <v>11.5</v>
      </c>
      <c r="M44" t="n">
        <v>8</v>
      </c>
      <c r="N44" t="n">
        <v>41.95</v>
      </c>
      <c r="O44" t="n">
        <v>25133.09</v>
      </c>
      <c r="P44" t="n">
        <v>141</v>
      </c>
      <c r="Q44" t="n">
        <v>460.72</v>
      </c>
      <c r="R44" t="n">
        <v>48.69</v>
      </c>
      <c r="S44" t="n">
        <v>32.19</v>
      </c>
      <c r="T44" t="n">
        <v>4338.53</v>
      </c>
      <c r="U44" t="n">
        <v>0.66</v>
      </c>
      <c r="V44" t="n">
        <v>0.76</v>
      </c>
      <c r="W44" t="n">
        <v>1.46</v>
      </c>
      <c r="X44" t="n">
        <v>0.25</v>
      </c>
      <c r="Y44" t="n">
        <v>1</v>
      </c>
      <c r="Z44" t="n">
        <v>10</v>
      </c>
      <c r="AA44" t="n">
        <v>155.7352123365995</v>
      </c>
      <c r="AB44" t="n">
        <v>213.0837880715087</v>
      </c>
      <c r="AC44" t="n">
        <v>192.7473704029997</v>
      </c>
      <c r="AD44" t="n">
        <v>155735.2123365994</v>
      </c>
      <c r="AE44" t="n">
        <v>213083.7880715087</v>
      </c>
      <c r="AF44" t="n">
        <v>6.741557967346932e-06</v>
      </c>
      <c r="AG44" t="n">
        <v>4.233217592592593</v>
      </c>
      <c r="AH44" t="n">
        <v>192747.3704029997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6.8388</v>
      </c>
      <c r="E45" t="n">
        <v>14.62</v>
      </c>
      <c r="F45" t="n">
        <v>11.78</v>
      </c>
      <c r="G45" t="n">
        <v>70.69</v>
      </c>
      <c r="H45" t="n">
        <v>1.03</v>
      </c>
      <c r="I45" t="n">
        <v>10</v>
      </c>
      <c r="J45" t="n">
        <v>202.28</v>
      </c>
      <c r="K45" t="n">
        <v>53.44</v>
      </c>
      <c r="L45" t="n">
        <v>11.75</v>
      </c>
      <c r="M45" t="n">
        <v>8</v>
      </c>
      <c r="N45" t="n">
        <v>42.09</v>
      </c>
      <c r="O45" t="n">
        <v>25181.64</v>
      </c>
      <c r="P45" t="n">
        <v>140.72</v>
      </c>
      <c r="Q45" t="n">
        <v>460.69</v>
      </c>
      <c r="R45" t="n">
        <v>48.71</v>
      </c>
      <c r="S45" t="n">
        <v>32.19</v>
      </c>
      <c r="T45" t="n">
        <v>4345.79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  <c r="AA45" t="n">
        <v>155.5903637449066</v>
      </c>
      <c r="AB45" t="n">
        <v>212.8855998380858</v>
      </c>
      <c r="AC45" t="n">
        <v>192.5680969764157</v>
      </c>
      <c r="AD45" t="n">
        <v>155590.3637449066</v>
      </c>
      <c r="AE45" t="n">
        <v>212885.5998380858</v>
      </c>
      <c r="AF45" t="n">
        <v>6.744417944541639e-06</v>
      </c>
      <c r="AG45" t="n">
        <v>4.230324074074074</v>
      </c>
      <c r="AH45" t="n">
        <v>192568.0969764157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6.8349</v>
      </c>
      <c r="E46" t="n">
        <v>14.63</v>
      </c>
      <c r="F46" t="n">
        <v>11.79</v>
      </c>
      <c r="G46" t="n">
        <v>70.73999999999999</v>
      </c>
      <c r="H46" t="n">
        <v>1.05</v>
      </c>
      <c r="I46" t="n">
        <v>10</v>
      </c>
      <c r="J46" t="n">
        <v>202.67</v>
      </c>
      <c r="K46" t="n">
        <v>53.44</v>
      </c>
      <c r="L46" t="n">
        <v>12</v>
      </c>
      <c r="M46" t="n">
        <v>8</v>
      </c>
      <c r="N46" t="n">
        <v>42.24</v>
      </c>
      <c r="O46" t="n">
        <v>25230.25</v>
      </c>
      <c r="P46" t="n">
        <v>140.24</v>
      </c>
      <c r="Q46" t="n">
        <v>460.69</v>
      </c>
      <c r="R46" t="n">
        <v>48.85</v>
      </c>
      <c r="S46" t="n">
        <v>32.19</v>
      </c>
      <c r="T46" t="n">
        <v>4416.1</v>
      </c>
      <c r="U46" t="n">
        <v>0.66</v>
      </c>
      <c r="V46" t="n">
        <v>0.76</v>
      </c>
      <c r="W46" t="n">
        <v>1.46</v>
      </c>
      <c r="X46" t="n">
        <v>0.26</v>
      </c>
      <c r="Y46" t="n">
        <v>1</v>
      </c>
      <c r="Z46" t="n">
        <v>10</v>
      </c>
      <c r="AA46" t="n">
        <v>155.4764096878484</v>
      </c>
      <c r="AB46" t="n">
        <v>212.7296828699207</v>
      </c>
      <c r="AC46" t="n">
        <v>192.4270605048613</v>
      </c>
      <c r="AD46" t="n">
        <v>155476.4096878484</v>
      </c>
      <c r="AE46" t="n">
        <v>212729.6828699207</v>
      </c>
      <c r="AF46" t="n">
        <v>6.740571768314275e-06</v>
      </c>
      <c r="AG46" t="n">
        <v>4.233217592592593</v>
      </c>
      <c r="AH46" t="n">
        <v>192427.0605048614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6.8318</v>
      </c>
      <c r="E47" t="n">
        <v>14.64</v>
      </c>
      <c r="F47" t="n">
        <v>11.8</v>
      </c>
      <c r="G47" t="n">
        <v>70.78</v>
      </c>
      <c r="H47" t="n">
        <v>1.07</v>
      </c>
      <c r="I47" t="n">
        <v>10</v>
      </c>
      <c r="J47" t="n">
        <v>203.07</v>
      </c>
      <c r="K47" t="n">
        <v>53.44</v>
      </c>
      <c r="L47" t="n">
        <v>12.25</v>
      </c>
      <c r="M47" t="n">
        <v>8</v>
      </c>
      <c r="N47" t="n">
        <v>42.38</v>
      </c>
      <c r="O47" t="n">
        <v>25279.03</v>
      </c>
      <c r="P47" t="n">
        <v>139.14</v>
      </c>
      <c r="Q47" t="n">
        <v>460.69</v>
      </c>
      <c r="R47" t="n">
        <v>49</v>
      </c>
      <c r="S47" t="n">
        <v>32.19</v>
      </c>
      <c r="T47" t="n">
        <v>4490.01</v>
      </c>
      <c r="U47" t="n">
        <v>0.66</v>
      </c>
      <c r="V47" t="n">
        <v>0.76</v>
      </c>
      <c r="W47" t="n">
        <v>1.47</v>
      </c>
      <c r="X47" t="n">
        <v>0.26</v>
      </c>
      <c r="Y47" t="n">
        <v>1</v>
      </c>
      <c r="Z47" t="n">
        <v>10</v>
      </c>
      <c r="AA47" t="n">
        <v>155.1347589021748</v>
      </c>
      <c r="AB47" t="n">
        <v>212.2622211923933</v>
      </c>
      <c r="AC47" t="n">
        <v>192.0042127137505</v>
      </c>
      <c r="AD47" t="n">
        <v>155134.7589021747</v>
      </c>
      <c r="AE47" t="n">
        <v>212262.2211923933</v>
      </c>
      <c r="AF47" t="n">
        <v>6.737514551313035e-06</v>
      </c>
      <c r="AG47" t="n">
        <v>4.236111111111112</v>
      </c>
      <c r="AH47" t="n">
        <v>192004.2127137505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6.8676</v>
      </c>
      <c r="E48" t="n">
        <v>14.56</v>
      </c>
      <c r="F48" t="n">
        <v>11.76</v>
      </c>
      <c r="G48" t="n">
        <v>78.38</v>
      </c>
      <c r="H48" t="n">
        <v>1.09</v>
      </c>
      <c r="I48" t="n">
        <v>9</v>
      </c>
      <c r="J48" t="n">
        <v>203.46</v>
      </c>
      <c r="K48" t="n">
        <v>53.44</v>
      </c>
      <c r="L48" t="n">
        <v>12.5</v>
      </c>
      <c r="M48" t="n">
        <v>7</v>
      </c>
      <c r="N48" t="n">
        <v>42.53</v>
      </c>
      <c r="O48" t="n">
        <v>25327.74</v>
      </c>
      <c r="P48" t="n">
        <v>138.21</v>
      </c>
      <c r="Q48" t="n">
        <v>460.69</v>
      </c>
      <c r="R48" t="n">
        <v>47.71</v>
      </c>
      <c r="S48" t="n">
        <v>32.19</v>
      </c>
      <c r="T48" t="n">
        <v>3854.3</v>
      </c>
      <c r="U48" t="n">
        <v>0.67</v>
      </c>
      <c r="V48" t="n">
        <v>0.76</v>
      </c>
      <c r="W48" t="n">
        <v>1.46</v>
      </c>
      <c r="X48" t="n">
        <v>0.22</v>
      </c>
      <c r="Y48" t="n">
        <v>1</v>
      </c>
      <c r="Z48" t="n">
        <v>10</v>
      </c>
      <c r="AA48" t="n">
        <v>154.3837020518139</v>
      </c>
      <c r="AB48" t="n">
        <v>211.2345920754404</v>
      </c>
      <c r="AC48" t="n">
        <v>191.0746590774327</v>
      </c>
      <c r="AD48" t="n">
        <v>154383.7020518139</v>
      </c>
      <c r="AE48" t="n">
        <v>211234.5920754404</v>
      </c>
      <c r="AF48" t="n">
        <v>6.772820476682191e-06</v>
      </c>
      <c r="AG48" t="n">
        <v>4.212962962962963</v>
      </c>
      <c r="AH48" t="n">
        <v>191074.6590774327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6.8723</v>
      </c>
      <c r="E49" t="n">
        <v>14.55</v>
      </c>
      <c r="F49" t="n">
        <v>11.75</v>
      </c>
      <c r="G49" t="n">
        <v>78.31999999999999</v>
      </c>
      <c r="H49" t="n">
        <v>1.11</v>
      </c>
      <c r="I49" t="n">
        <v>9</v>
      </c>
      <c r="J49" t="n">
        <v>203.86</v>
      </c>
      <c r="K49" t="n">
        <v>53.44</v>
      </c>
      <c r="L49" t="n">
        <v>12.75</v>
      </c>
      <c r="M49" t="n">
        <v>7</v>
      </c>
      <c r="N49" t="n">
        <v>42.67</v>
      </c>
      <c r="O49" t="n">
        <v>25376.49</v>
      </c>
      <c r="P49" t="n">
        <v>138.31</v>
      </c>
      <c r="Q49" t="n">
        <v>460.69</v>
      </c>
      <c r="R49" t="n">
        <v>47.37</v>
      </c>
      <c r="S49" t="n">
        <v>32.19</v>
      </c>
      <c r="T49" t="n">
        <v>3682.51</v>
      </c>
      <c r="U49" t="n">
        <v>0.68</v>
      </c>
      <c r="V49" t="n">
        <v>0.76</v>
      </c>
      <c r="W49" t="n">
        <v>1.46</v>
      </c>
      <c r="X49" t="n">
        <v>0.21</v>
      </c>
      <c r="Y49" t="n">
        <v>1</v>
      </c>
      <c r="Z49" t="n">
        <v>10</v>
      </c>
      <c r="AA49" t="n">
        <v>154.356075126275</v>
      </c>
      <c r="AB49" t="n">
        <v>211.1967916971042</v>
      </c>
      <c r="AC49" t="n">
        <v>191.0404663141517</v>
      </c>
      <c r="AD49" t="n">
        <v>154356.075126275</v>
      </c>
      <c r="AE49" t="n">
        <v>211196.7916971042</v>
      </c>
      <c r="AF49" t="n">
        <v>6.777455612135684e-06</v>
      </c>
      <c r="AG49" t="n">
        <v>4.210069444444445</v>
      </c>
      <c r="AH49" t="n">
        <v>191040.4663141517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6.8647</v>
      </c>
      <c r="E50" t="n">
        <v>14.57</v>
      </c>
      <c r="F50" t="n">
        <v>11.76</v>
      </c>
      <c r="G50" t="n">
        <v>78.42</v>
      </c>
      <c r="H50" t="n">
        <v>1.13</v>
      </c>
      <c r="I50" t="n">
        <v>9</v>
      </c>
      <c r="J50" t="n">
        <v>204.25</v>
      </c>
      <c r="K50" t="n">
        <v>53.44</v>
      </c>
      <c r="L50" t="n">
        <v>13</v>
      </c>
      <c r="M50" t="n">
        <v>7</v>
      </c>
      <c r="N50" t="n">
        <v>42.82</v>
      </c>
      <c r="O50" t="n">
        <v>25425.3</v>
      </c>
      <c r="P50" t="n">
        <v>138.63</v>
      </c>
      <c r="Q50" t="n">
        <v>460.69</v>
      </c>
      <c r="R50" t="n">
        <v>47.98</v>
      </c>
      <c r="S50" t="n">
        <v>32.19</v>
      </c>
      <c r="T50" t="n">
        <v>3988.52</v>
      </c>
      <c r="U50" t="n">
        <v>0.67</v>
      </c>
      <c r="V50" t="n">
        <v>0.76</v>
      </c>
      <c r="W50" t="n">
        <v>1.46</v>
      </c>
      <c r="X50" t="n">
        <v>0.23</v>
      </c>
      <c r="Y50" t="n">
        <v>1</v>
      </c>
      <c r="Z50" t="n">
        <v>10</v>
      </c>
      <c r="AA50" t="n">
        <v>154.5603786704459</v>
      </c>
      <c r="AB50" t="n">
        <v>211.4763288194749</v>
      </c>
      <c r="AC50" t="n">
        <v>191.2933248058963</v>
      </c>
      <c r="AD50" t="n">
        <v>154560.3786704459</v>
      </c>
      <c r="AE50" t="n">
        <v>211476.3288194749</v>
      </c>
      <c r="AF50" t="n">
        <v>6.769960499487483e-06</v>
      </c>
      <c r="AG50" t="n">
        <v>4.215856481481482</v>
      </c>
      <c r="AH50" t="n">
        <v>191293.3248058963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6.8651</v>
      </c>
      <c r="E51" t="n">
        <v>14.57</v>
      </c>
      <c r="F51" t="n">
        <v>11.76</v>
      </c>
      <c r="G51" t="n">
        <v>78.42</v>
      </c>
      <c r="H51" t="n">
        <v>1.15</v>
      </c>
      <c r="I51" t="n">
        <v>9</v>
      </c>
      <c r="J51" t="n">
        <v>204.65</v>
      </c>
      <c r="K51" t="n">
        <v>53.44</v>
      </c>
      <c r="L51" t="n">
        <v>13.25</v>
      </c>
      <c r="M51" t="n">
        <v>7</v>
      </c>
      <c r="N51" t="n">
        <v>42.96</v>
      </c>
      <c r="O51" t="n">
        <v>25474.16</v>
      </c>
      <c r="P51" t="n">
        <v>138.3</v>
      </c>
      <c r="Q51" t="n">
        <v>460.69</v>
      </c>
      <c r="R51" t="n">
        <v>47.94</v>
      </c>
      <c r="S51" t="n">
        <v>32.19</v>
      </c>
      <c r="T51" t="n">
        <v>3967.02</v>
      </c>
      <c r="U51" t="n">
        <v>0.67</v>
      </c>
      <c r="V51" t="n">
        <v>0.76</v>
      </c>
      <c r="W51" t="n">
        <v>1.46</v>
      </c>
      <c r="X51" t="n">
        <v>0.23</v>
      </c>
      <c r="Y51" t="n">
        <v>1</v>
      </c>
      <c r="Z51" t="n">
        <v>10</v>
      </c>
      <c r="AA51" t="n">
        <v>154.440147797085</v>
      </c>
      <c r="AB51" t="n">
        <v>211.3118236343308</v>
      </c>
      <c r="AC51" t="n">
        <v>191.1445197647377</v>
      </c>
      <c r="AD51" t="n">
        <v>154440.147797085</v>
      </c>
      <c r="AE51" t="n">
        <v>211311.8236343307</v>
      </c>
      <c r="AF51" t="n">
        <v>6.770354979100545e-06</v>
      </c>
      <c r="AG51" t="n">
        <v>4.215856481481482</v>
      </c>
      <c r="AH51" t="n">
        <v>191144.5197647377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6.8635</v>
      </c>
      <c r="E52" t="n">
        <v>14.57</v>
      </c>
      <c r="F52" t="n">
        <v>11.77</v>
      </c>
      <c r="G52" t="n">
        <v>78.44</v>
      </c>
      <c r="H52" t="n">
        <v>1.17</v>
      </c>
      <c r="I52" t="n">
        <v>9</v>
      </c>
      <c r="J52" t="n">
        <v>205.05</v>
      </c>
      <c r="K52" t="n">
        <v>53.44</v>
      </c>
      <c r="L52" t="n">
        <v>13.5</v>
      </c>
      <c r="M52" t="n">
        <v>7</v>
      </c>
      <c r="N52" t="n">
        <v>43.11</v>
      </c>
      <c r="O52" t="n">
        <v>25523.06</v>
      </c>
      <c r="P52" t="n">
        <v>136.74</v>
      </c>
      <c r="Q52" t="n">
        <v>460.69</v>
      </c>
      <c r="R52" t="n">
        <v>48.16</v>
      </c>
      <c r="S52" t="n">
        <v>32.19</v>
      </c>
      <c r="T52" t="n">
        <v>4077.63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  <c r="AA52" t="n">
        <v>153.9226477577661</v>
      </c>
      <c r="AB52" t="n">
        <v>210.6037572500446</v>
      </c>
      <c r="AC52" t="n">
        <v>190.5040302423902</v>
      </c>
      <c r="AD52" t="n">
        <v>153922.6477577661</v>
      </c>
      <c r="AE52" t="n">
        <v>210603.7572500446</v>
      </c>
      <c r="AF52" t="n">
        <v>6.768777060648293e-06</v>
      </c>
      <c r="AG52" t="n">
        <v>4.215856481481482</v>
      </c>
      <c r="AH52" t="n">
        <v>190504.0302423902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6.8643</v>
      </c>
      <c r="E53" t="n">
        <v>14.57</v>
      </c>
      <c r="F53" t="n">
        <v>11.76</v>
      </c>
      <c r="G53" t="n">
        <v>78.43000000000001</v>
      </c>
      <c r="H53" t="n">
        <v>1.19</v>
      </c>
      <c r="I53" t="n">
        <v>9</v>
      </c>
      <c r="J53" t="n">
        <v>205.44</v>
      </c>
      <c r="K53" t="n">
        <v>53.44</v>
      </c>
      <c r="L53" t="n">
        <v>13.75</v>
      </c>
      <c r="M53" t="n">
        <v>7</v>
      </c>
      <c r="N53" t="n">
        <v>43.26</v>
      </c>
      <c r="O53" t="n">
        <v>25572.02</v>
      </c>
      <c r="P53" t="n">
        <v>136.4</v>
      </c>
      <c r="Q53" t="n">
        <v>460.7</v>
      </c>
      <c r="R53" t="n">
        <v>47.97</v>
      </c>
      <c r="S53" t="n">
        <v>32.19</v>
      </c>
      <c r="T53" t="n">
        <v>3983.98</v>
      </c>
      <c r="U53" t="n">
        <v>0.67</v>
      </c>
      <c r="V53" t="n">
        <v>0.76</v>
      </c>
      <c r="W53" t="n">
        <v>1.46</v>
      </c>
      <c r="X53" t="n">
        <v>0.23</v>
      </c>
      <c r="Y53" t="n">
        <v>1</v>
      </c>
      <c r="Z53" t="n">
        <v>10</v>
      </c>
      <c r="AA53" t="n">
        <v>153.778603025972</v>
      </c>
      <c r="AB53" t="n">
        <v>210.4066688931989</v>
      </c>
      <c r="AC53" t="n">
        <v>190.3257517217066</v>
      </c>
      <c r="AD53" t="n">
        <v>153778.603025972</v>
      </c>
      <c r="AE53" t="n">
        <v>210406.6688931989</v>
      </c>
      <c r="AF53" t="n">
        <v>6.769566019874419e-06</v>
      </c>
      <c r="AG53" t="n">
        <v>4.215856481481482</v>
      </c>
      <c r="AH53" t="n">
        <v>190325.7517217066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6.8946</v>
      </c>
      <c r="E54" t="n">
        <v>14.5</v>
      </c>
      <c r="F54" t="n">
        <v>11.74</v>
      </c>
      <c r="G54" t="n">
        <v>88.03</v>
      </c>
      <c r="H54" t="n">
        <v>1.21</v>
      </c>
      <c r="I54" t="n">
        <v>8</v>
      </c>
      <c r="J54" t="n">
        <v>205.84</v>
      </c>
      <c r="K54" t="n">
        <v>53.44</v>
      </c>
      <c r="L54" t="n">
        <v>14</v>
      </c>
      <c r="M54" t="n">
        <v>6</v>
      </c>
      <c r="N54" t="n">
        <v>43.4</v>
      </c>
      <c r="O54" t="n">
        <v>25621.03</v>
      </c>
      <c r="P54" t="n">
        <v>135.37</v>
      </c>
      <c r="Q54" t="n">
        <v>460.69</v>
      </c>
      <c r="R54" t="n">
        <v>47.22</v>
      </c>
      <c r="S54" t="n">
        <v>32.19</v>
      </c>
      <c r="T54" t="n">
        <v>3610.13</v>
      </c>
      <c r="U54" t="n">
        <v>0.68</v>
      </c>
      <c r="V54" t="n">
        <v>0.76</v>
      </c>
      <c r="W54" t="n">
        <v>1.46</v>
      </c>
      <c r="X54" t="n">
        <v>0.2</v>
      </c>
      <c r="Y54" t="n">
        <v>1</v>
      </c>
      <c r="Z54" t="n">
        <v>10</v>
      </c>
      <c r="AA54" t="n">
        <v>153.0887761354758</v>
      </c>
      <c r="AB54" t="n">
        <v>209.462817308608</v>
      </c>
      <c r="AC54" t="n">
        <v>189.4719800076447</v>
      </c>
      <c r="AD54" t="n">
        <v>153088.7761354758</v>
      </c>
      <c r="AE54" t="n">
        <v>209462.8173086079</v>
      </c>
      <c r="AF54" t="n">
        <v>6.799447850563956e-06</v>
      </c>
      <c r="AG54" t="n">
        <v>4.195601851851852</v>
      </c>
      <c r="AH54" t="n">
        <v>189471.9800076447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6.8983</v>
      </c>
      <c r="E55" t="n">
        <v>14.5</v>
      </c>
      <c r="F55" t="n">
        <v>11.73</v>
      </c>
      <c r="G55" t="n">
        <v>87.97</v>
      </c>
      <c r="H55" t="n">
        <v>1.23</v>
      </c>
      <c r="I55" t="n">
        <v>8</v>
      </c>
      <c r="J55" t="n">
        <v>206.24</v>
      </c>
      <c r="K55" t="n">
        <v>53.44</v>
      </c>
      <c r="L55" t="n">
        <v>14.25</v>
      </c>
      <c r="M55" t="n">
        <v>6</v>
      </c>
      <c r="N55" t="n">
        <v>43.55</v>
      </c>
      <c r="O55" t="n">
        <v>25670.09</v>
      </c>
      <c r="P55" t="n">
        <v>134.94</v>
      </c>
      <c r="Q55" t="n">
        <v>460.69</v>
      </c>
      <c r="R55" t="n">
        <v>46.82</v>
      </c>
      <c r="S55" t="n">
        <v>32.19</v>
      </c>
      <c r="T55" t="n">
        <v>3413.29</v>
      </c>
      <c r="U55" t="n">
        <v>0.6899999999999999</v>
      </c>
      <c r="V55" t="n">
        <v>0.76</v>
      </c>
      <c r="W55" t="n">
        <v>1.46</v>
      </c>
      <c r="X55" t="n">
        <v>0.2</v>
      </c>
      <c r="Y55" t="n">
        <v>1</v>
      </c>
      <c r="Z55" t="n">
        <v>10</v>
      </c>
      <c r="AA55" t="n">
        <v>152.8859693670302</v>
      </c>
      <c r="AB55" t="n">
        <v>209.1853281408177</v>
      </c>
      <c r="AC55" t="n">
        <v>189.2209740165697</v>
      </c>
      <c r="AD55" t="n">
        <v>152885.9693670303</v>
      </c>
      <c r="AE55" t="n">
        <v>209185.3281408177</v>
      </c>
      <c r="AF55" t="n">
        <v>6.803096786984791e-06</v>
      </c>
      <c r="AG55" t="n">
        <v>4.195601851851852</v>
      </c>
      <c r="AH55" t="n">
        <v>189220.9740165697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6.9004</v>
      </c>
      <c r="E56" t="n">
        <v>14.49</v>
      </c>
      <c r="F56" t="n">
        <v>11.73</v>
      </c>
      <c r="G56" t="n">
        <v>87.94</v>
      </c>
      <c r="H56" t="n">
        <v>1.25</v>
      </c>
      <c r="I56" t="n">
        <v>8</v>
      </c>
      <c r="J56" t="n">
        <v>206.64</v>
      </c>
      <c r="K56" t="n">
        <v>53.44</v>
      </c>
      <c r="L56" t="n">
        <v>14.5</v>
      </c>
      <c r="M56" t="n">
        <v>6</v>
      </c>
      <c r="N56" t="n">
        <v>43.7</v>
      </c>
      <c r="O56" t="n">
        <v>25719.19</v>
      </c>
      <c r="P56" t="n">
        <v>134.58</v>
      </c>
      <c r="Q56" t="n">
        <v>460.76</v>
      </c>
      <c r="R56" t="n">
        <v>46.71</v>
      </c>
      <c r="S56" t="n">
        <v>32.19</v>
      </c>
      <c r="T56" t="n">
        <v>3359.74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  <c r="AA56" t="n">
        <v>152.7395687090469</v>
      </c>
      <c r="AB56" t="n">
        <v>208.9850163018238</v>
      </c>
      <c r="AC56" t="n">
        <v>189.03977965835</v>
      </c>
      <c r="AD56" t="n">
        <v>152739.5687090469</v>
      </c>
      <c r="AE56" t="n">
        <v>208985.0163018238</v>
      </c>
      <c r="AF56" t="n">
        <v>6.805167804953375e-06</v>
      </c>
      <c r="AG56" t="n">
        <v>4.192708333333333</v>
      </c>
      <c r="AH56" t="n">
        <v>189039.77965835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6.9</v>
      </c>
      <c r="E57" t="n">
        <v>14.49</v>
      </c>
      <c r="F57" t="n">
        <v>11.73</v>
      </c>
      <c r="G57" t="n">
        <v>87.95</v>
      </c>
      <c r="H57" t="n">
        <v>1.27</v>
      </c>
      <c r="I57" t="n">
        <v>8</v>
      </c>
      <c r="J57" t="n">
        <v>207.03</v>
      </c>
      <c r="K57" t="n">
        <v>53.44</v>
      </c>
      <c r="L57" t="n">
        <v>14.75</v>
      </c>
      <c r="M57" t="n">
        <v>6</v>
      </c>
      <c r="N57" t="n">
        <v>43.85</v>
      </c>
      <c r="O57" t="n">
        <v>25768.35</v>
      </c>
      <c r="P57" t="n">
        <v>134.33</v>
      </c>
      <c r="Q57" t="n">
        <v>460.75</v>
      </c>
      <c r="R57" t="n">
        <v>46.74</v>
      </c>
      <c r="S57" t="n">
        <v>32.19</v>
      </c>
      <c r="T57" t="n">
        <v>3371.9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  <c r="AA57" t="n">
        <v>152.6557792392754</v>
      </c>
      <c r="AB57" t="n">
        <v>208.870371852752</v>
      </c>
      <c r="AC57" t="n">
        <v>188.936076714593</v>
      </c>
      <c r="AD57" t="n">
        <v>152655.7792392754</v>
      </c>
      <c r="AE57" t="n">
        <v>208870.371852752</v>
      </c>
      <c r="AF57" t="n">
        <v>6.804773325340311e-06</v>
      </c>
      <c r="AG57" t="n">
        <v>4.192708333333333</v>
      </c>
      <c r="AH57" t="n">
        <v>188936.076714593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6.8973</v>
      </c>
      <c r="E58" t="n">
        <v>14.5</v>
      </c>
      <c r="F58" t="n">
        <v>11.73</v>
      </c>
      <c r="G58" t="n">
        <v>87.98999999999999</v>
      </c>
      <c r="H58" t="n">
        <v>1.28</v>
      </c>
      <c r="I58" t="n">
        <v>8</v>
      </c>
      <c r="J58" t="n">
        <v>207.43</v>
      </c>
      <c r="K58" t="n">
        <v>53.44</v>
      </c>
      <c r="L58" t="n">
        <v>15</v>
      </c>
      <c r="M58" t="n">
        <v>6</v>
      </c>
      <c r="N58" t="n">
        <v>44</v>
      </c>
      <c r="O58" t="n">
        <v>25817.56</v>
      </c>
      <c r="P58" t="n">
        <v>133.79</v>
      </c>
      <c r="Q58" t="n">
        <v>460.69</v>
      </c>
      <c r="R58" t="n">
        <v>46.96</v>
      </c>
      <c r="S58" t="n">
        <v>32.19</v>
      </c>
      <c r="T58" t="n">
        <v>3484.65</v>
      </c>
      <c r="U58" t="n">
        <v>0.6899999999999999</v>
      </c>
      <c r="V58" t="n">
        <v>0.76</v>
      </c>
      <c r="W58" t="n">
        <v>1.46</v>
      </c>
      <c r="X58" t="n">
        <v>0.2</v>
      </c>
      <c r="Y58" t="n">
        <v>1</v>
      </c>
      <c r="Z58" t="n">
        <v>10</v>
      </c>
      <c r="AA58" t="n">
        <v>152.4923352949744</v>
      </c>
      <c r="AB58" t="n">
        <v>208.6467406375215</v>
      </c>
      <c r="AC58" t="n">
        <v>188.7337885486756</v>
      </c>
      <c r="AD58" t="n">
        <v>152492.3352949744</v>
      </c>
      <c r="AE58" t="n">
        <v>208646.7406375215</v>
      </c>
      <c r="AF58" t="n">
        <v>6.802110587952135e-06</v>
      </c>
      <c r="AG58" t="n">
        <v>4.195601851851852</v>
      </c>
      <c r="AH58" t="n">
        <v>188733.7885486757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6.8979</v>
      </c>
      <c r="E59" t="n">
        <v>14.5</v>
      </c>
      <c r="F59" t="n">
        <v>11.73</v>
      </c>
      <c r="G59" t="n">
        <v>87.98</v>
      </c>
      <c r="H59" t="n">
        <v>1.3</v>
      </c>
      <c r="I59" t="n">
        <v>8</v>
      </c>
      <c r="J59" t="n">
        <v>207.83</v>
      </c>
      <c r="K59" t="n">
        <v>53.44</v>
      </c>
      <c r="L59" t="n">
        <v>15.25</v>
      </c>
      <c r="M59" t="n">
        <v>6</v>
      </c>
      <c r="N59" t="n">
        <v>44.15</v>
      </c>
      <c r="O59" t="n">
        <v>25866.82</v>
      </c>
      <c r="P59" t="n">
        <v>132.89</v>
      </c>
      <c r="Q59" t="n">
        <v>460.72</v>
      </c>
      <c r="R59" t="n">
        <v>46.9</v>
      </c>
      <c r="S59" t="n">
        <v>32.19</v>
      </c>
      <c r="T59" t="n">
        <v>3450.64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  <c r="AA59" t="n">
        <v>152.1710190727773</v>
      </c>
      <c r="AB59" t="n">
        <v>208.2071016068404</v>
      </c>
      <c r="AC59" t="n">
        <v>188.3361080500454</v>
      </c>
      <c r="AD59" t="n">
        <v>152171.0190727773</v>
      </c>
      <c r="AE59" t="n">
        <v>208207.1016068404</v>
      </c>
      <c r="AF59" t="n">
        <v>6.802702307371729e-06</v>
      </c>
      <c r="AG59" t="n">
        <v>4.195601851851852</v>
      </c>
      <c r="AH59" t="n">
        <v>188336.1080500454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6.893</v>
      </c>
      <c r="E60" t="n">
        <v>14.51</v>
      </c>
      <c r="F60" t="n">
        <v>11.74</v>
      </c>
      <c r="G60" t="n">
        <v>88.06</v>
      </c>
      <c r="H60" t="n">
        <v>1.32</v>
      </c>
      <c r="I60" t="n">
        <v>8</v>
      </c>
      <c r="J60" t="n">
        <v>208.23</v>
      </c>
      <c r="K60" t="n">
        <v>53.44</v>
      </c>
      <c r="L60" t="n">
        <v>15.5</v>
      </c>
      <c r="M60" t="n">
        <v>6</v>
      </c>
      <c r="N60" t="n">
        <v>44.3</v>
      </c>
      <c r="O60" t="n">
        <v>25916.13</v>
      </c>
      <c r="P60" t="n">
        <v>131.36</v>
      </c>
      <c r="Q60" t="n">
        <v>460.69</v>
      </c>
      <c r="R60" t="n">
        <v>47.29</v>
      </c>
      <c r="S60" t="n">
        <v>32.19</v>
      </c>
      <c r="T60" t="n">
        <v>3647.64</v>
      </c>
      <c r="U60" t="n">
        <v>0.68</v>
      </c>
      <c r="V60" t="n">
        <v>0.76</v>
      </c>
      <c r="W60" t="n">
        <v>1.46</v>
      </c>
      <c r="X60" t="n">
        <v>0.21</v>
      </c>
      <c r="Y60" t="n">
        <v>1</v>
      </c>
      <c r="Z60" t="n">
        <v>10</v>
      </c>
      <c r="AA60" t="n">
        <v>151.6971960002261</v>
      </c>
      <c r="AB60" t="n">
        <v>207.5587959753776</v>
      </c>
      <c r="AC60" t="n">
        <v>187.7496757981465</v>
      </c>
      <c r="AD60" t="n">
        <v>151697.1960002261</v>
      </c>
      <c r="AE60" t="n">
        <v>207558.7959753776</v>
      </c>
      <c r="AF60" t="n">
        <v>6.797869932111705e-06</v>
      </c>
      <c r="AG60" t="n">
        <v>4.19849537037037</v>
      </c>
      <c r="AH60" t="n">
        <v>187749.6757981465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6.9199</v>
      </c>
      <c r="E61" t="n">
        <v>14.45</v>
      </c>
      <c r="F61" t="n">
        <v>11.72</v>
      </c>
      <c r="G61" t="n">
        <v>100.47</v>
      </c>
      <c r="H61" t="n">
        <v>1.34</v>
      </c>
      <c r="I61" t="n">
        <v>7</v>
      </c>
      <c r="J61" t="n">
        <v>208.63</v>
      </c>
      <c r="K61" t="n">
        <v>53.44</v>
      </c>
      <c r="L61" t="n">
        <v>15.75</v>
      </c>
      <c r="M61" t="n">
        <v>5</v>
      </c>
      <c r="N61" t="n">
        <v>44.45</v>
      </c>
      <c r="O61" t="n">
        <v>25965.5</v>
      </c>
      <c r="P61" t="n">
        <v>131.46</v>
      </c>
      <c r="Q61" t="n">
        <v>460.69</v>
      </c>
      <c r="R61" t="n">
        <v>46.61</v>
      </c>
      <c r="S61" t="n">
        <v>32.19</v>
      </c>
      <c r="T61" t="n">
        <v>3312.59</v>
      </c>
      <c r="U61" t="n">
        <v>0.6899999999999999</v>
      </c>
      <c r="V61" t="n">
        <v>0.76</v>
      </c>
      <c r="W61" t="n">
        <v>1.46</v>
      </c>
      <c r="X61" t="n">
        <v>0.19</v>
      </c>
      <c r="Y61" t="n">
        <v>1</v>
      </c>
      <c r="Z61" t="n">
        <v>10</v>
      </c>
      <c r="AA61" t="n">
        <v>151.4460203682886</v>
      </c>
      <c r="AB61" t="n">
        <v>207.215126394674</v>
      </c>
      <c r="AC61" t="n">
        <v>187.4388055598819</v>
      </c>
      <c r="AD61" t="n">
        <v>151446.0203682886</v>
      </c>
      <c r="AE61" t="n">
        <v>207215.126394674</v>
      </c>
      <c r="AF61" t="n">
        <v>6.824398686090206e-06</v>
      </c>
      <c r="AG61" t="n">
        <v>4.181134259259259</v>
      </c>
      <c r="AH61" t="n">
        <v>187438.8055598819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6.9289</v>
      </c>
      <c r="E62" t="n">
        <v>14.43</v>
      </c>
      <c r="F62" t="n">
        <v>11.7</v>
      </c>
      <c r="G62" t="n">
        <v>100.31</v>
      </c>
      <c r="H62" t="n">
        <v>1.36</v>
      </c>
      <c r="I62" t="n">
        <v>7</v>
      </c>
      <c r="J62" t="n">
        <v>209.03</v>
      </c>
      <c r="K62" t="n">
        <v>53.44</v>
      </c>
      <c r="L62" t="n">
        <v>16</v>
      </c>
      <c r="M62" t="n">
        <v>5</v>
      </c>
      <c r="N62" t="n">
        <v>44.6</v>
      </c>
      <c r="O62" t="n">
        <v>26014.91</v>
      </c>
      <c r="P62" t="n">
        <v>131.11</v>
      </c>
      <c r="Q62" t="n">
        <v>460.69</v>
      </c>
      <c r="R62" t="n">
        <v>46.02</v>
      </c>
      <c r="S62" t="n">
        <v>32.19</v>
      </c>
      <c r="T62" t="n">
        <v>3018.38</v>
      </c>
      <c r="U62" t="n">
        <v>0.7</v>
      </c>
      <c r="V62" t="n">
        <v>0.76</v>
      </c>
      <c r="W62" t="n">
        <v>1.46</v>
      </c>
      <c r="X62" t="n">
        <v>0.17</v>
      </c>
      <c r="Y62" t="n">
        <v>1</v>
      </c>
      <c r="Z62" t="n">
        <v>10</v>
      </c>
      <c r="AA62" t="n">
        <v>151.2069685607447</v>
      </c>
      <c r="AB62" t="n">
        <v>206.8880451653712</v>
      </c>
      <c r="AC62" t="n">
        <v>187.1429405040422</v>
      </c>
      <c r="AD62" t="n">
        <v>151206.9685607447</v>
      </c>
      <c r="AE62" t="n">
        <v>206888.0451653712</v>
      </c>
      <c r="AF62" t="n">
        <v>6.833274477384127e-06</v>
      </c>
      <c r="AG62" t="n">
        <v>4.175347222222222</v>
      </c>
      <c r="AH62" t="n">
        <v>187142.9405040422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6.9264</v>
      </c>
      <c r="E63" t="n">
        <v>14.44</v>
      </c>
      <c r="F63" t="n">
        <v>11.71</v>
      </c>
      <c r="G63" t="n">
        <v>100.36</v>
      </c>
      <c r="H63" t="n">
        <v>1.38</v>
      </c>
      <c r="I63" t="n">
        <v>7</v>
      </c>
      <c r="J63" t="n">
        <v>209.43</v>
      </c>
      <c r="K63" t="n">
        <v>53.44</v>
      </c>
      <c r="L63" t="n">
        <v>16.25</v>
      </c>
      <c r="M63" t="n">
        <v>5</v>
      </c>
      <c r="N63" t="n">
        <v>44.75</v>
      </c>
      <c r="O63" t="n">
        <v>26064.38</v>
      </c>
      <c r="P63" t="n">
        <v>131.3</v>
      </c>
      <c r="Q63" t="n">
        <v>460.69</v>
      </c>
      <c r="R63" t="n">
        <v>46.31</v>
      </c>
      <c r="S63" t="n">
        <v>32.19</v>
      </c>
      <c r="T63" t="n">
        <v>3161.27</v>
      </c>
      <c r="U63" t="n">
        <v>0.7</v>
      </c>
      <c r="V63" t="n">
        <v>0.76</v>
      </c>
      <c r="W63" t="n">
        <v>1.46</v>
      </c>
      <c r="X63" t="n">
        <v>0.17</v>
      </c>
      <c r="Y63" t="n">
        <v>1</v>
      </c>
      <c r="Z63" t="n">
        <v>10</v>
      </c>
      <c r="AA63" t="n">
        <v>151.312922392133</v>
      </c>
      <c r="AB63" t="n">
        <v>207.0330158718297</v>
      </c>
      <c r="AC63" t="n">
        <v>187.2740754097441</v>
      </c>
      <c r="AD63" t="n">
        <v>151312.922392133</v>
      </c>
      <c r="AE63" t="n">
        <v>207033.0158718298</v>
      </c>
      <c r="AF63" t="n">
        <v>6.830808979802483e-06</v>
      </c>
      <c r="AG63" t="n">
        <v>4.17824074074074</v>
      </c>
      <c r="AH63" t="n">
        <v>187274.0754097441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6.9295</v>
      </c>
      <c r="E64" t="n">
        <v>14.43</v>
      </c>
      <c r="F64" t="n">
        <v>11.7</v>
      </c>
      <c r="G64" t="n">
        <v>100.3</v>
      </c>
      <c r="H64" t="n">
        <v>1.4</v>
      </c>
      <c r="I64" t="n">
        <v>7</v>
      </c>
      <c r="J64" t="n">
        <v>209.84</v>
      </c>
      <c r="K64" t="n">
        <v>53.44</v>
      </c>
      <c r="L64" t="n">
        <v>16.5</v>
      </c>
      <c r="M64" t="n">
        <v>5</v>
      </c>
      <c r="N64" t="n">
        <v>44.9</v>
      </c>
      <c r="O64" t="n">
        <v>26113.9</v>
      </c>
      <c r="P64" t="n">
        <v>131.06</v>
      </c>
      <c r="Q64" t="n">
        <v>460.72</v>
      </c>
      <c r="R64" t="n">
        <v>45.99</v>
      </c>
      <c r="S64" t="n">
        <v>32.19</v>
      </c>
      <c r="T64" t="n">
        <v>3000.13</v>
      </c>
      <c r="U64" t="n">
        <v>0.7</v>
      </c>
      <c r="V64" t="n">
        <v>0.76</v>
      </c>
      <c r="W64" t="n">
        <v>1.46</v>
      </c>
      <c r="X64" t="n">
        <v>0.17</v>
      </c>
      <c r="Y64" t="n">
        <v>1</v>
      </c>
      <c r="Z64" t="n">
        <v>10</v>
      </c>
      <c r="AA64" t="n">
        <v>151.1839099079028</v>
      </c>
      <c r="AB64" t="n">
        <v>206.856495299277</v>
      </c>
      <c r="AC64" t="n">
        <v>187.1144017128875</v>
      </c>
      <c r="AD64" t="n">
        <v>151183.9099079028</v>
      </c>
      <c r="AE64" t="n">
        <v>206856.495299277</v>
      </c>
      <c r="AF64" t="n">
        <v>6.833866196803722e-06</v>
      </c>
      <c r="AG64" t="n">
        <v>4.175347222222222</v>
      </c>
      <c r="AH64" t="n">
        <v>187114.4017128875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6.9305</v>
      </c>
      <c r="E65" t="n">
        <v>14.43</v>
      </c>
      <c r="F65" t="n">
        <v>11.7</v>
      </c>
      <c r="G65" t="n">
        <v>100.28</v>
      </c>
      <c r="H65" t="n">
        <v>1.42</v>
      </c>
      <c r="I65" t="n">
        <v>7</v>
      </c>
      <c r="J65" t="n">
        <v>210.24</v>
      </c>
      <c r="K65" t="n">
        <v>53.44</v>
      </c>
      <c r="L65" t="n">
        <v>16.75</v>
      </c>
      <c r="M65" t="n">
        <v>5</v>
      </c>
      <c r="N65" t="n">
        <v>45.05</v>
      </c>
      <c r="O65" t="n">
        <v>26163.47</v>
      </c>
      <c r="P65" t="n">
        <v>130.06</v>
      </c>
      <c r="Q65" t="n">
        <v>460.72</v>
      </c>
      <c r="R65" t="n">
        <v>45.97</v>
      </c>
      <c r="S65" t="n">
        <v>32.19</v>
      </c>
      <c r="T65" t="n">
        <v>2990.06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  <c r="AA65" t="n">
        <v>150.8255837558055</v>
      </c>
      <c r="AB65" t="n">
        <v>206.3662176497435</v>
      </c>
      <c r="AC65" t="n">
        <v>186.6709154741163</v>
      </c>
      <c r="AD65" t="n">
        <v>150825.5837558055</v>
      </c>
      <c r="AE65" t="n">
        <v>206366.2176497435</v>
      </c>
      <c r="AF65" t="n">
        <v>6.83485239583638e-06</v>
      </c>
      <c r="AG65" t="n">
        <v>4.175347222222222</v>
      </c>
      <c r="AH65" t="n">
        <v>186670.9154741163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6.9311</v>
      </c>
      <c r="E66" t="n">
        <v>14.43</v>
      </c>
      <c r="F66" t="n">
        <v>11.7</v>
      </c>
      <c r="G66" t="n">
        <v>100.27</v>
      </c>
      <c r="H66" t="n">
        <v>1.43</v>
      </c>
      <c r="I66" t="n">
        <v>7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129.14</v>
      </c>
      <c r="Q66" t="n">
        <v>460.69</v>
      </c>
      <c r="R66" t="n">
        <v>45.83</v>
      </c>
      <c r="S66" t="n">
        <v>32.19</v>
      </c>
      <c r="T66" t="n">
        <v>2921.44</v>
      </c>
      <c r="U66" t="n">
        <v>0.7</v>
      </c>
      <c r="V66" t="n">
        <v>0.76</v>
      </c>
      <c r="W66" t="n">
        <v>1.46</v>
      </c>
      <c r="X66" t="n">
        <v>0.16</v>
      </c>
      <c r="Y66" t="n">
        <v>1</v>
      </c>
      <c r="Z66" t="n">
        <v>10</v>
      </c>
      <c r="AA66" t="n">
        <v>150.4989718063012</v>
      </c>
      <c r="AB66" t="n">
        <v>205.9193327713297</v>
      </c>
      <c r="AC66" t="n">
        <v>186.2666806612914</v>
      </c>
      <c r="AD66" t="n">
        <v>150498.9718063012</v>
      </c>
      <c r="AE66" t="n">
        <v>205919.3327713297</v>
      </c>
      <c r="AF66" t="n">
        <v>6.835444115255975e-06</v>
      </c>
      <c r="AG66" t="n">
        <v>4.175347222222222</v>
      </c>
      <c r="AH66" t="n">
        <v>186266.6806612913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6.9305</v>
      </c>
      <c r="E67" t="n">
        <v>14.43</v>
      </c>
      <c r="F67" t="n">
        <v>11.7</v>
      </c>
      <c r="G67" t="n">
        <v>100.28</v>
      </c>
      <c r="H67" t="n">
        <v>1.45</v>
      </c>
      <c r="I67" t="n">
        <v>7</v>
      </c>
      <c r="J67" t="n">
        <v>211.04</v>
      </c>
      <c r="K67" t="n">
        <v>53.44</v>
      </c>
      <c r="L67" t="n">
        <v>17.25</v>
      </c>
      <c r="M67" t="n">
        <v>4</v>
      </c>
      <c r="N67" t="n">
        <v>45.36</v>
      </c>
      <c r="O67" t="n">
        <v>26262.77</v>
      </c>
      <c r="P67" t="n">
        <v>129.1</v>
      </c>
      <c r="Q67" t="n">
        <v>460.69</v>
      </c>
      <c r="R67" t="n">
        <v>45.91</v>
      </c>
      <c r="S67" t="n">
        <v>32.19</v>
      </c>
      <c r="T67" t="n">
        <v>2964.39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  <c r="AA67" t="n">
        <v>150.4905570879025</v>
      </c>
      <c r="AB67" t="n">
        <v>205.9078193823853</v>
      </c>
      <c r="AC67" t="n">
        <v>186.2562660940287</v>
      </c>
      <c r="AD67" t="n">
        <v>150490.5570879024</v>
      </c>
      <c r="AE67" t="n">
        <v>205907.8193823853</v>
      </c>
      <c r="AF67" t="n">
        <v>6.83485239583638e-06</v>
      </c>
      <c r="AG67" t="n">
        <v>4.175347222222222</v>
      </c>
      <c r="AH67" t="n">
        <v>186256.2660940287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6.9317</v>
      </c>
      <c r="E68" t="n">
        <v>14.43</v>
      </c>
      <c r="F68" t="n">
        <v>11.7</v>
      </c>
      <c r="G68" t="n">
        <v>100.26</v>
      </c>
      <c r="H68" t="n">
        <v>1.47</v>
      </c>
      <c r="I68" t="n">
        <v>7</v>
      </c>
      <c r="J68" t="n">
        <v>211.45</v>
      </c>
      <c r="K68" t="n">
        <v>53.44</v>
      </c>
      <c r="L68" t="n">
        <v>17.5</v>
      </c>
      <c r="M68" t="n">
        <v>4</v>
      </c>
      <c r="N68" t="n">
        <v>45.51</v>
      </c>
      <c r="O68" t="n">
        <v>26312.5</v>
      </c>
      <c r="P68" t="n">
        <v>128.76</v>
      </c>
      <c r="Q68" t="n">
        <v>460.69</v>
      </c>
      <c r="R68" t="n">
        <v>45.73</v>
      </c>
      <c r="S68" t="n">
        <v>32.19</v>
      </c>
      <c r="T68" t="n">
        <v>2873.49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  <c r="AA68" t="n">
        <v>150.3608362753392</v>
      </c>
      <c r="AB68" t="n">
        <v>205.7303296437581</v>
      </c>
      <c r="AC68" t="n">
        <v>186.0957157269475</v>
      </c>
      <c r="AD68" t="n">
        <v>150360.8362753392</v>
      </c>
      <c r="AE68" t="n">
        <v>205730.3296437581</v>
      </c>
      <c r="AF68" t="n">
        <v>6.83603583467557e-06</v>
      </c>
      <c r="AG68" t="n">
        <v>4.175347222222222</v>
      </c>
      <c r="AH68" t="n">
        <v>186095.7157269475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6.9324</v>
      </c>
      <c r="E69" t="n">
        <v>14.42</v>
      </c>
      <c r="F69" t="n">
        <v>11.7</v>
      </c>
      <c r="G69" t="n">
        <v>100.25</v>
      </c>
      <c r="H69" t="n">
        <v>1.49</v>
      </c>
      <c r="I69" t="n">
        <v>7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127.95</v>
      </c>
      <c r="Q69" t="n">
        <v>460.69</v>
      </c>
      <c r="R69" t="n">
        <v>45.7</v>
      </c>
      <c r="S69" t="n">
        <v>32.19</v>
      </c>
      <c r="T69" t="n">
        <v>2857.43</v>
      </c>
      <c r="U69" t="n">
        <v>0.7</v>
      </c>
      <c r="V69" t="n">
        <v>0.76</v>
      </c>
      <c r="W69" t="n">
        <v>1.46</v>
      </c>
      <c r="X69" t="n">
        <v>0.16</v>
      </c>
      <c r="Y69" t="n">
        <v>1</v>
      </c>
      <c r="Z69" t="n">
        <v>10</v>
      </c>
      <c r="AA69" t="n">
        <v>150.071781873667</v>
      </c>
      <c r="AB69" t="n">
        <v>205.3348326592102</v>
      </c>
      <c r="AC69" t="n">
        <v>185.7379644195212</v>
      </c>
      <c r="AD69" t="n">
        <v>150071.781873667</v>
      </c>
      <c r="AE69" t="n">
        <v>205334.8326592101</v>
      </c>
      <c r="AF69" t="n">
        <v>6.836726173998431e-06</v>
      </c>
      <c r="AG69" t="n">
        <v>4.172453703703703</v>
      </c>
      <c r="AH69" t="n">
        <v>185737.9644195212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6.9327</v>
      </c>
      <c r="E70" t="n">
        <v>14.42</v>
      </c>
      <c r="F70" t="n">
        <v>11.7</v>
      </c>
      <c r="G70" t="n">
        <v>100.25</v>
      </c>
      <c r="H70" t="n">
        <v>1.51</v>
      </c>
      <c r="I70" t="n">
        <v>7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127.75</v>
      </c>
      <c r="Q70" t="n">
        <v>460.69</v>
      </c>
      <c r="R70" t="n">
        <v>45.63</v>
      </c>
      <c r="S70" t="n">
        <v>32.19</v>
      </c>
      <c r="T70" t="n">
        <v>2822.11</v>
      </c>
      <c r="U70" t="n">
        <v>0.71</v>
      </c>
      <c r="V70" t="n">
        <v>0.76</v>
      </c>
      <c r="W70" t="n">
        <v>1.46</v>
      </c>
      <c r="X70" t="n">
        <v>0.16</v>
      </c>
      <c r="Y70" t="n">
        <v>1</v>
      </c>
      <c r="Z70" t="n">
        <v>10</v>
      </c>
      <c r="AA70" t="n">
        <v>149.9992538029983</v>
      </c>
      <c r="AB70" t="n">
        <v>205.2355965532087</v>
      </c>
      <c r="AC70" t="n">
        <v>185.6481992681977</v>
      </c>
      <c r="AD70" t="n">
        <v>149999.2538029983</v>
      </c>
      <c r="AE70" t="n">
        <v>205235.5965532087</v>
      </c>
      <c r="AF70" t="n">
        <v>6.837022033708227e-06</v>
      </c>
      <c r="AG70" t="n">
        <v>4.172453703703703</v>
      </c>
      <c r="AH70" t="n">
        <v>185648.1992681978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6.9291</v>
      </c>
      <c r="E71" t="n">
        <v>14.43</v>
      </c>
      <c r="F71" t="n">
        <v>11.7</v>
      </c>
      <c r="G71" t="n">
        <v>100.31</v>
      </c>
      <c r="H71" t="n">
        <v>1.52</v>
      </c>
      <c r="I71" t="n">
        <v>7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127.1</v>
      </c>
      <c r="Q71" t="n">
        <v>460.69</v>
      </c>
      <c r="R71" t="n">
        <v>45.97</v>
      </c>
      <c r="S71" t="n">
        <v>32.19</v>
      </c>
      <c r="T71" t="n">
        <v>2992.86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  <c r="AA71" t="n">
        <v>149.8053824483777</v>
      </c>
      <c r="AB71" t="n">
        <v>204.9703332128163</v>
      </c>
      <c r="AC71" t="n">
        <v>185.4082522887129</v>
      </c>
      <c r="AD71" t="n">
        <v>149805.3824483777</v>
      </c>
      <c r="AE71" t="n">
        <v>204970.3332128163</v>
      </c>
      <c r="AF71" t="n">
        <v>6.83347171719066e-06</v>
      </c>
      <c r="AG71" t="n">
        <v>4.175347222222222</v>
      </c>
      <c r="AH71" t="n">
        <v>185408.2522887129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6.9602</v>
      </c>
      <c r="E72" t="n">
        <v>14.37</v>
      </c>
      <c r="F72" t="n">
        <v>11.68</v>
      </c>
      <c r="G72" t="n">
        <v>116.76</v>
      </c>
      <c r="H72" t="n">
        <v>1.54</v>
      </c>
      <c r="I72" t="n">
        <v>6</v>
      </c>
      <c r="J72" t="n">
        <v>213.06</v>
      </c>
      <c r="K72" t="n">
        <v>53.44</v>
      </c>
      <c r="L72" t="n">
        <v>18.5</v>
      </c>
      <c r="M72" t="n">
        <v>2</v>
      </c>
      <c r="N72" t="n">
        <v>46.13</v>
      </c>
      <c r="O72" t="n">
        <v>26511.94</v>
      </c>
      <c r="P72" t="n">
        <v>126.14</v>
      </c>
      <c r="Q72" t="n">
        <v>460.69</v>
      </c>
      <c r="R72" t="n">
        <v>45.01</v>
      </c>
      <c r="S72" t="n">
        <v>32.19</v>
      </c>
      <c r="T72" t="n">
        <v>2519.11</v>
      </c>
      <c r="U72" t="n">
        <v>0.72</v>
      </c>
      <c r="V72" t="n">
        <v>0.77</v>
      </c>
      <c r="W72" t="n">
        <v>1.46</v>
      </c>
      <c r="X72" t="n">
        <v>0.14</v>
      </c>
      <c r="Y72" t="n">
        <v>1</v>
      </c>
      <c r="Z72" t="n">
        <v>10</v>
      </c>
      <c r="AA72" t="n">
        <v>149.1563969864354</v>
      </c>
      <c r="AB72" t="n">
        <v>204.0823626725694</v>
      </c>
      <c r="AC72" t="n">
        <v>184.6050284105524</v>
      </c>
      <c r="AD72" t="n">
        <v>149156.3969864354</v>
      </c>
      <c r="AE72" t="n">
        <v>204082.3626725693</v>
      </c>
      <c r="AF72" t="n">
        <v>6.864142507106324e-06</v>
      </c>
      <c r="AG72" t="n">
        <v>4.157986111111111</v>
      </c>
      <c r="AH72" t="n">
        <v>184605.0284105524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6.9616</v>
      </c>
      <c r="E73" t="n">
        <v>14.36</v>
      </c>
      <c r="F73" t="n">
        <v>11.67</v>
      </c>
      <c r="G73" t="n">
        <v>116.72</v>
      </c>
      <c r="H73" t="n">
        <v>1.56</v>
      </c>
      <c r="I73" t="n">
        <v>6</v>
      </c>
      <c r="J73" t="n">
        <v>213.47</v>
      </c>
      <c r="K73" t="n">
        <v>53.44</v>
      </c>
      <c r="L73" t="n">
        <v>18.75</v>
      </c>
      <c r="M73" t="n">
        <v>1</v>
      </c>
      <c r="N73" t="n">
        <v>46.28</v>
      </c>
      <c r="O73" t="n">
        <v>26561.93</v>
      </c>
      <c r="P73" t="n">
        <v>126.19</v>
      </c>
      <c r="Q73" t="n">
        <v>460.69</v>
      </c>
      <c r="R73" t="n">
        <v>44.94</v>
      </c>
      <c r="S73" t="n">
        <v>32.19</v>
      </c>
      <c r="T73" t="n">
        <v>2480.07</v>
      </c>
      <c r="U73" t="n">
        <v>0.72</v>
      </c>
      <c r="V73" t="n">
        <v>0.77</v>
      </c>
      <c r="W73" t="n">
        <v>1.46</v>
      </c>
      <c r="X73" t="n">
        <v>0.14</v>
      </c>
      <c r="Y73" t="n">
        <v>1</v>
      </c>
      <c r="Z73" t="n">
        <v>10</v>
      </c>
      <c r="AA73" t="n">
        <v>149.1450055515801</v>
      </c>
      <c r="AB73" t="n">
        <v>204.0667764088457</v>
      </c>
      <c r="AC73" t="n">
        <v>184.5909296779631</v>
      </c>
      <c r="AD73" t="n">
        <v>149145.00555158</v>
      </c>
      <c r="AE73" t="n">
        <v>204066.7764088457</v>
      </c>
      <c r="AF73" t="n">
        <v>6.865523185752044e-06</v>
      </c>
      <c r="AG73" t="n">
        <v>4.155092592592593</v>
      </c>
      <c r="AH73" t="n">
        <v>184590.9296779631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6.9608</v>
      </c>
      <c r="E74" t="n">
        <v>14.37</v>
      </c>
      <c r="F74" t="n">
        <v>11.67</v>
      </c>
      <c r="G74" t="n">
        <v>116.74</v>
      </c>
      <c r="H74" t="n">
        <v>1.58</v>
      </c>
      <c r="I74" t="n">
        <v>6</v>
      </c>
      <c r="J74" t="n">
        <v>213.87</v>
      </c>
      <c r="K74" t="n">
        <v>53.44</v>
      </c>
      <c r="L74" t="n">
        <v>19</v>
      </c>
      <c r="M74" t="n">
        <v>0</v>
      </c>
      <c r="N74" t="n">
        <v>46.44</v>
      </c>
      <c r="O74" t="n">
        <v>26611.98</v>
      </c>
      <c r="P74" t="n">
        <v>126.42</v>
      </c>
      <c r="Q74" t="n">
        <v>460.69</v>
      </c>
      <c r="R74" t="n">
        <v>44.9</v>
      </c>
      <c r="S74" t="n">
        <v>32.19</v>
      </c>
      <c r="T74" t="n">
        <v>2460.34</v>
      </c>
      <c r="U74" t="n">
        <v>0.72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  <c r="AA74" t="n">
        <v>149.2321281367102</v>
      </c>
      <c r="AB74" t="n">
        <v>204.1859813733979</v>
      </c>
      <c r="AC74" t="n">
        <v>184.6987578880036</v>
      </c>
      <c r="AD74" t="n">
        <v>149232.1281367102</v>
      </c>
      <c r="AE74" t="n">
        <v>204185.9813733979</v>
      </c>
      <c r="AF74" t="n">
        <v>6.864734226525918e-06</v>
      </c>
      <c r="AG74" t="n">
        <v>4.157986111111111</v>
      </c>
      <c r="AH74" t="n">
        <v>184698.7578880036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14.6</v>
      </c>
      <c r="G2" t="n">
        <v>8.34</v>
      </c>
      <c r="H2" t="n">
        <v>0.15</v>
      </c>
      <c r="I2" t="n">
        <v>105</v>
      </c>
      <c r="J2" t="n">
        <v>116.05</v>
      </c>
      <c r="K2" t="n">
        <v>43.4</v>
      </c>
      <c r="L2" t="n">
        <v>1</v>
      </c>
      <c r="M2" t="n">
        <v>103</v>
      </c>
      <c r="N2" t="n">
        <v>16.65</v>
      </c>
      <c r="O2" t="n">
        <v>14546.17</v>
      </c>
      <c r="P2" t="n">
        <v>143.84</v>
      </c>
      <c r="Q2" t="n">
        <v>460.94</v>
      </c>
      <c r="R2" t="n">
        <v>140.06</v>
      </c>
      <c r="S2" t="n">
        <v>32.19</v>
      </c>
      <c r="T2" t="n">
        <v>49547.16</v>
      </c>
      <c r="U2" t="n">
        <v>0.23</v>
      </c>
      <c r="V2" t="n">
        <v>0.61</v>
      </c>
      <c r="W2" t="n">
        <v>1.62</v>
      </c>
      <c r="X2" t="n">
        <v>3.06</v>
      </c>
      <c r="Y2" t="n">
        <v>1</v>
      </c>
      <c r="Z2" t="n">
        <v>10</v>
      </c>
      <c r="AA2" t="n">
        <v>194.0834572114811</v>
      </c>
      <c r="AB2" t="n">
        <v>265.5535485144578</v>
      </c>
      <c r="AC2" t="n">
        <v>240.2094905510617</v>
      </c>
      <c r="AD2" t="n">
        <v>194083.4572114811</v>
      </c>
      <c r="AE2" t="n">
        <v>265553.5485144578</v>
      </c>
      <c r="AF2" t="n">
        <v>5.982786246167726e-06</v>
      </c>
      <c r="AG2" t="n">
        <v>5.552662037037038</v>
      </c>
      <c r="AH2" t="n">
        <v>240209.4905510618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5.6255</v>
      </c>
      <c r="E3" t="n">
        <v>17.78</v>
      </c>
      <c r="F3" t="n">
        <v>13.8</v>
      </c>
      <c r="G3" t="n">
        <v>10.48</v>
      </c>
      <c r="H3" t="n">
        <v>0.19</v>
      </c>
      <c r="I3" t="n">
        <v>79</v>
      </c>
      <c r="J3" t="n">
        <v>116.37</v>
      </c>
      <c r="K3" t="n">
        <v>43.4</v>
      </c>
      <c r="L3" t="n">
        <v>1.25</v>
      </c>
      <c r="M3" t="n">
        <v>77</v>
      </c>
      <c r="N3" t="n">
        <v>16.72</v>
      </c>
      <c r="O3" t="n">
        <v>14585.96</v>
      </c>
      <c r="P3" t="n">
        <v>135.23</v>
      </c>
      <c r="Q3" t="n">
        <v>460.8</v>
      </c>
      <c r="R3" t="n">
        <v>114.49</v>
      </c>
      <c r="S3" t="n">
        <v>32.19</v>
      </c>
      <c r="T3" t="n">
        <v>36894.51</v>
      </c>
      <c r="U3" t="n">
        <v>0.28</v>
      </c>
      <c r="V3" t="n">
        <v>0.65</v>
      </c>
      <c r="W3" t="n">
        <v>1.58</v>
      </c>
      <c r="X3" t="n">
        <v>2.27</v>
      </c>
      <c r="Y3" t="n">
        <v>1</v>
      </c>
      <c r="Z3" t="n">
        <v>10</v>
      </c>
      <c r="AA3" t="n">
        <v>171.2059859254386</v>
      </c>
      <c r="AB3" t="n">
        <v>234.2515830181086</v>
      </c>
      <c r="AC3" t="n">
        <v>211.8949407090896</v>
      </c>
      <c r="AD3" t="n">
        <v>171205.9859254386</v>
      </c>
      <c r="AE3" t="n">
        <v>234251.5830181086</v>
      </c>
      <c r="AF3" t="n">
        <v>6.458056994688006e-06</v>
      </c>
      <c r="AG3" t="n">
        <v>5.144675925925926</v>
      </c>
      <c r="AH3" t="n">
        <v>211894.9407090896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5.8914</v>
      </c>
      <c r="E4" t="n">
        <v>16.97</v>
      </c>
      <c r="F4" t="n">
        <v>13.36</v>
      </c>
      <c r="G4" t="n">
        <v>12.53</v>
      </c>
      <c r="H4" t="n">
        <v>0.23</v>
      </c>
      <c r="I4" t="n">
        <v>64</v>
      </c>
      <c r="J4" t="n">
        <v>116.69</v>
      </c>
      <c r="K4" t="n">
        <v>43.4</v>
      </c>
      <c r="L4" t="n">
        <v>1.5</v>
      </c>
      <c r="M4" t="n">
        <v>62</v>
      </c>
      <c r="N4" t="n">
        <v>16.79</v>
      </c>
      <c r="O4" t="n">
        <v>14625.77</v>
      </c>
      <c r="P4" t="n">
        <v>130</v>
      </c>
      <c r="Q4" t="n">
        <v>460.87</v>
      </c>
      <c r="R4" t="n">
        <v>100.31</v>
      </c>
      <c r="S4" t="n">
        <v>32.19</v>
      </c>
      <c r="T4" t="n">
        <v>29878.54</v>
      </c>
      <c r="U4" t="n">
        <v>0.32</v>
      </c>
      <c r="V4" t="n">
        <v>0.67</v>
      </c>
      <c r="W4" t="n">
        <v>1.54</v>
      </c>
      <c r="X4" t="n">
        <v>1.83</v>
      </c>
      <c r="Y4" t="n">
        <v>1</v>
      </c>
      <c r="Z4" t="n">
        <v>10</v>
      </c>
      <c r="AA4" t="n">
        <v>164.591781713539</v>
      </c>
      <c r="AB4" t="n">
        <v>225.2017370172963</v>
      </c>
      <c r="AC4" t="n">
        <v>203.7087993090533</v>
      </c>
      <c r="AD4" t="n">
        <v>164591.781713539</v>
      </c>
      <c r="AE4" t="n">
        <v>225201.7370172963</v>
      </c>
      <c r="AF4" t="n">
        <v>6.763309390899461e-06</v>
      </c>
      <c r="AG4" t="n">
        <v>4.910300925925926</v>
      </c>
      <c r="AH4" t="n">
        <v>203708.7993090533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6.096</v>
      </c>
      <c r="E5" t="n">
        <v>16.4</v>
      </c>
      <c r="F5" t="n">
        <v>13.05</v>
      </c>
      <c r="G5" t="n">
        <v>14.78</v>
      </c>
      <c r="H5" t="n">
        <v>0.26</v>
      </c>
      <c r="I5" t="n">
        <v>53</v>
      </c>
      <c r="J5" t="n">
        <v>117.01</v>
      </c>
      <c r="K5" t="n">
        <v>43.4</v>
      </c>
      <c r="L5" t="n">
        <v>1.75</v>
      </c>
      <c r="M5" t="n">
        <v>51</v>
      </c>
      <c r="N5" t="n">
        <v>16.86</v>
      </c>
      <c r="O5" t="n">
        <v>14665.62</v>
      </c>
      <c r="P5" t="n">
        <v>126.25</v>
      </c>
      <c r="Q5" t="n">
        <v>460.7</v>
      </c>
      <c r="R5" t="n">
        <v>90.34</v>
      </c>
      <c r="S5" t="n">
        <v>32.19</v>
      </c>
      <c r="T5" t="n">
        <v>24945.68</v>
      </c>
      <c r="U5" t="n">
        <v>0.36</v>
      </c>
      <c r="V5" t="n">
        <v>0.68</v>
      </c>
      <c r="W5" t="n">
        <v>1.52</v>
      </c>
      <c r="X5" t="n">
        <v>1.52</v>
      </c>
      <c r="Y5" t="n">
        <v>1</v>
      </c>
      <c r="Z5" t="n">
        <v>10</v>
      </c>
      <c r="AA5" t="n">
        <v>160.1674330327792</v>
      </c>
      <c r="AB5" t="n">
        <v>219.1481479637957</v>
      </c>
      <c r="AC5" t="n">
        <v>198.2329562985513</v>
      </c>
      <c r="AD5" t="n">
        <v>160167.4330327792</v>
      </c>
      <c r="AE5" t="n">
        <v>219148.1479637957</v>
      </c>
      <c r="AF5" t="n">
        <v>6.998189572414557e-06</v>
      </c>
      <c r="AG5" t="n">
        <v>4.74537037037037</v>
      </c>
      <c r="AH5" t="n">
        <v>198232.9562985513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6.2373</v>
      </c>
      <c r="E6" t="n">
        <v>16.03</v>
      </c>
      <c r="F6" t="n">
        <v>12.85</v>
      </c>
      <c r="G6" t="n">
        <v>16.76</v>
      </c>
      <c r="H6" t="n">
        <v>0.3</v>
      </c>
      <c r="I6" t="n">
        <v>46</v>
      </c>
      <c r="J6" t="n">
        <v>117.34</v>
      </c>
      <c r="K6" t="n">
        <v>43.4</v>
      </c>
      <c r="L6" t="n">
        <v>2</v>
      </c>
      <c r="M6" t="n">
        <v>44</v>
      </c>
      <c r="N6" t="n">
        <v>16.94</v>
      </c>
      <c r="O6" t="n">
        <v>14705.49</v>
      </c>
      <c r="P6" t="n">
        <v>123.6</v>
      </c>
      <c r="Q6" t="n">
        <v>460.73</v>
      </c>
      <c r="R6" t="n">
        <v>83.28</v>
      </c>
      <c r="S6" t="n">
        <v>32.19</v>
      </c>
      <c r="T6" t="n">
        <v>21453.61</v>
      </c>
      <c r="U6" t="n">
        <v>0.39</v>
      </c>
      <c r="V6" t="n">
        <v>0.7</v>
      </c>
      <c r="W6" t="n">
        <v>1.53</v>
      </c>
      <c r="X6" t="n">
        <v>1.32</v>
      </c>
      <c r="Y6" t="n">
        <v>1</v>
      </c>
      <c r="Z6" t="n">
        <v>10</v>
      </c>
      <c r="AA6" t="n">
        <v>157.2783946902789</v>
      </c>
      <c r="AB6" t="n">
        <v>215.1952382482125</v>
      </c>
      <c r="AC6" t="n">
        <v>194.6573067382785</v>
      </c>
      <c r="AD6" t="n">
        <v>157278.3946902789</v>
      </c>
      <c r="AE6" t="n">
        <v>215195.2382482125</v>
      </c>
      <c r="AF6" t="n">
        <v>7.160401545279086e-06</v>
      </c>
      <c r="AG6" t="n">
        <v>4.638310185185186</v>
      </c>
      <c r="AH6" t="n">
        <v>194657.3067382785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6.3694</v>
      </c>
      <c r="E7" t="n">
        <v>15.7</v>
      </c>
      <c r="F7" t="n">
        <v>12.66</v>
      </c>
      <c r="G7" t="n">
        <v>18.99</v>
      </c>
      <c r="H7" t="n">
        <v>0.34</v>
      </c>
      <c r="I7" t="n">
        <v>40</v>
      </c>
      <c r="J7" t="n">
        <v>117.66</v>
      </c>
      <c r="K7" t="n">
        <v>43.4</v>
      </c>
      <c r="L7" t="n">
        <v>2.25</v>
      </c>
      <c r="M7" t="n">
        <v>38</v>
      </c>
      <c r="N7" t="n">
        <v>17.01</v>
      </c>
      <c r="O7" t="n">
        <v>14745.39</v>
      </c>
      <c r="P7" t="n">
        <v>120.97</v>
      </c>
      <c r="Q7" t="n">
        <v>460.72</v>
      </c>
      <c r="R7" t="n">
        <v>76.81999999999999</v>
      </c>
      <c r="S7" t="n">
        <v>32.19</v>
      </c>
      <c r="T7" t="n">
        <v>18250.64</v>
      </c>
      <c r="U7" t="n">
        <v>0.42</v>
      </c>
      <c r="V7" t="n">
        <v>0.71</v>
      </c>
      <c r="W7" t="n">
        <v>1.52</v>
      </c>
      <c r="X7" t="n">
        <v>1.13</v>
      </c>
      <c r="Y7" t="n">
        <v>1</v>
      </c>
      <c r="Z7" t="n">
        <v>10</v>
      </c>
      <c r="AA7" t="n">
        <v>143.6813900340727</v>
      </c>
      <c r="AB7" t="n">
        <v>196.5912166200908</v>
      </c>
      <c r="AC7" t="n">
        <v>177.8288268234305</v>
      </c>
      <c r="AD7" t="n">
        <v>143681.3900340727</v>
      </c>
      <c r="AE7" t="n">
        <v>196591.2166200908</v>
      </c>
      <c r="AF7" t="n">
        <v>7.312051945954276e-06</v>
      </c>
      <c r="AG7" t="n">
        <v>4.542824074074074</v>
      </c>
      <c r="AH7" t="n">
        <v>177828.8268234305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6.4815</v>
      </c>
      <c r="E8" t="n">
        <v>15.43</v>
      </c>
      <c r="F8" t="n">
        <v>12.51</v>
      </c>
      <c r="G8" t="n">
        <v>21.44</v>
      </c>
      <c r="H8" t="n">
        <v>0.37</v>
      </c>
      <c r="I8" t="n">
        <v>35</v>
      </c>
      <c r="J8" t="n">
        <v>117.98</v>
      </c>
      <c r="K8" t="n">
        <v>43.4</v>
      </c>
      <c r="L8" t="n">
        <v>2.5</v>
      </c>
      <c r="M8" t="n">
        <v>33</v>
      </c>
      <c r="N8" t="n">
        <v>17.08</v>
      </c>
      <c r="O8" t="n">
        <v>14785.31</v>
      </c>
      <c r="P8" t="n">
        <v>118.46</v>
      </c>
      <c r="Q8" t="n">
        <v>460.7</v>
      </c>
      <c r="R8" t="n">
        <v>72</v>
      </c>
      <c r="S8" t="n">
        <v>32.19</v>
      </c>
      <c r="T8" t="n">
        <v>15868.81</v>
      </c>
      <c r="U8" t="n">
        <v>0.45</v>
      </c>
      <c r="V8" t="n">
        <v>0.71</v>
      </c>
      <c r="W8" t="n">
        <v>1.51</v>
      </c>
      <c r="X8" t="n">
        <v>0.97</v>
      </c>
      <c r="Y8" t="n">
        <v>1</v>
      </c>
      <c r="Z8" t="n">
        <v>10</v>
      </c>
      <c r="AA8" t="n">
        <v>141.2608463425313</v>
      </c>
      <c r="AB8" t="n">
        <v>193.2793219544745</v>
      </c>
      <c r="AC8" t="n">
        <v>174.8330147364262</v>
      </c>
      <c r="AD8" t="n">
        <v>141260.8463425313</v>
      </c>
      <c r="AE8" t="n">
        <v>193279.3219544745</v>
      </c>
      <c r="AF8" t="n">
        <v>7.440742407087425e-06</v>
      </c>
      <c r="AG8" t="n">
        <v>4.464699074074074</v>
      </c>
      <c r="AH8" t="n">
        <v>174833.0147364262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6.5407</v>
      </c>
      <c r="E9" t="n">
        <v>15.29</v>
      </c>
      <c r="F9" t="n">
        <v>12.44</v>
      </c>
      <c r="G9" t="n">
        <v>23.33</v>
      </c>
      <c r="H9" t="n">
        <v>0.41</v>
      </c>
      <c r="I9" t="n">
        <v>32</v>
      </c>
      <c r="J9" t="n">
        <v>118.31</v>
      </c>
      <c r="K9" t="n">
        <v>43.4</v>
      </c>
      <c r="L9" t="n">
        <v>2.75</v>
      </c>
      <c r="M9" t="n">
        <v>30</v>
      </c>
      <c r="N9" t="n">
        <v>17.16</v>
      </c>
      <c r="O9" t="n">
        <v>14825.26</v>
      </c>
      <c r="P9" t="n">
        <v>117.17</v>
      </c>
      <c r="Q9" t="n">
        <v>460.69</v>
      </c>
      <c r="R9" t="n">
        <v>70.08</v>
      </c>
      <c r="S9" t="n">
        <v>32.19</v>
      </c>
      <c r="T9" t="n">
        <v>14923.72</v>
      </c>
      <c r="U9" t="n">
        <v>0.46</v>
      </c>
      <c r="V9" t="n">
        <v>0.72</v>
      </c>
      <c r="W9" t="n">
        <v>1.5</v>
      </c>
      <c r="X9" t="n">
        <v>0.91</v>
      </c>
      <c r="Y9" t="n">
        <v>1</v>
      </c>
      <c r="Z9" t="n">
        <v>10</v>
      </c>
      <c r="AA9" t="n">
        <v>140.1296129061873</v>
      </c>
      <c r="AB9" t="n">
        <v>191.7315184603725</v>
      </c>
      <c r="AC9" t="n">
        <v>173.4329314354449</v>
      </c>
      <c r="AD9" t="n">
        <v>140129.6129061873</v>
      </c>
      <c r="AE9" t="n">
        <v>191731.5184603725</v>
      </c>
      <c r="AF9" t="n">
        <v>7.508703828131872e-06</v>
      </c>
      <c r="AG9" t="n">
        <v>4.424189814814815</v>
      </c>
      <c r="AH9" t="n">
        <v>173432.9314354449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6.6123</v>
      </c>
      <c r="E10" t="n">
        <v>15.12</v>
      </c>
      <c r="F10" t="n">
        <v>12.35</v>
      </c>
      <c r="G10" t="n">
        <v>25.54</v>
      </c>
      <c r="H10" t="n">
        <v>0.45</v>
      </c>
      <c r="I10" t="n">
        <v>29</v>
      </c>
      <c r="J10" t="n">
        <v>118.63</v>
      </c>
      <c r="K10" t="n">
        <v>43.4</v>
      </c>
      <c r="L10" t="n">
        <v>3</v>
      </c>
      <c r="M10" t="n">
        <v>27</v>
      </c>
      <c r="N10" t="n">
        <v>17.23</v>
      </c>
      <c r="O10" t="n">
        <v>14865.24</v>
      </c>
      <c r="P10" t="n">
        <v>115.56</v>
      </c>
      <c r="Q10" t="n">
        <v>460.69</v>
      </c>
      <c r="R10" t="n">
        <v>67.28</v>
      </c>
      <c r="S10" t="n">
        <v>32.19</v>
      </c>
      <c r="T10" t="n">
        <v>13538.86</v>
      </c>
      <c r="U10" t="n">
        <v>0.48</v>
      </c>
      <c r="V10" t="n">
        <v>0.72</v>
      </c>
      <c r="W10" t="n">
        <v>1.49</v>
      </c>
      <c r="X10" t="n">
        <v>0.8100000000000001</v>
      </c>
      <c r="Y10" t="n">
        <v>1</v>
      </c>
      <c r="Z10" t="n">
        <v>10</v>
      </c>
      <c r="AA10" t="n">
        <v>138.7629998587047</v>
      </c>
      <c r="AB10" t="n">
        <v>189.8616581980952</v>
      </c>
      <c r="AC10" t="n">
        <v>171.7415280122334</v>
      </c>
      <c r="AD10" t="n">
        <v>138762.9998587047</v>
      </c>
      <c r="AE10" t="n">
        <v>189861.6581980952</v>
      </c>
      <c r="AF10" t="n">
        <v>7.590900411692384e-06</v>
      </c>
      <c r="AG10" t="n">
        <v>4.375</v>
      </c>
      <c r="AH10" t="n">
        <v>171741.5280122334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6.664</v>
      </c>
      <c r="E11" t="n">
        <v>15.01</v>
      </c>
      <c r="F11" t="n">
        <v>12.28</v>
      </c>
      <c r="G11" t="n">
        <v>27.28</v>
      </c>
      <c r="H11" t="n">
        <v>0.48</v>
      </c>
      <c r="I11" t="n">
        <v>27</v>
      </c>
      <c r="J11" t="n">
        <v>118.96</v>
      </c>
      <c r="K11" t="n">
        <v>43.4</v>
      </c>
      <c r="L11" t="n">
        <v>3.25</v>
      </c>
      <c r="M11" t="n">
        <v>25</v>
      </c>
      <c r="N11" t="n">
        <v>17.31</v>
      </c>
      <c r="O11" t="n">
        <v>14905.25</v>
      </c>
      <c r="P11" t="n">
        <v>114.12</v>
      </c>
      <c r="Q11" t="n">
        <v>460.74</v>
      </c>
      <c r="R11" t="n">
        <v>64.69</v>
      </c>
      <c r="S11" t="n">
        <v>32.19</v>
      </c>
      <c r="T11" t="n">
        <v>12250.33</v>
      </c>
      <c r="U11" t="n">
        <v>0.5</v>
      </c>
      <c r="V11" t="n">
        <v>0.73</v>
      </c>
      <c r="W11" t="n">
        <v>1.49</v>
      </c>
      <c r="X11" t="n">
        <v>0.74</v>
      </c>
      <c r="Y11" t="n">
        <v>1</v>
      </c>
      <c r="Z11" t="n">
        <v>10</v>
      </c>
      <c r="AA11" t="n">
        <v>137.6869784042383</v>
      </c>
      <c r="AB11" t="n">
        <v>188.3893981733788</v>
      </c>
      <c r="AC11" t="n">
        <v>170.4097784179455</v>
      </c>
      <c r="AD11" t="n">
        <v>137686.9784042384</v>
      </c>
      <c r="AE11" t="n">
        <v>188389.3981733788</v>
      </c>
      <c r="AF11" t="n">
        <v>7.650251855408563e-06</v>
      </c>
      <c r="AG11" t="n">
        <v>4.343171296296297</v>
      </c>
      <c r="AH11" t="n">
        <v>170409.7784179455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6.7338</v>
      </c>
      <c r="E12" t="n">
        <v>14.85</v>
      </c>
      <c r="F12" t="n">
        <v>12.19</v>
      </c>
      <c r="G12" t="n">
        <v>30.48</v>
      </c>
      <c r="H12" t="n">
        <v>0.52</v>
      </c>
      <c r="I12" t="n">
        <v>24</v>
      </c>
      <c r="J12" t="n">
        <v>119.28</v>
      </c>
      <c r="K12" t="n">
        <v>43.4</v>
      </c>
      <c r="L12" t="n">
        <v>3.5</v>
      </c>
      <c r="M12" t="n">
        <v>22</v>
      </c>
      <c r="N12" t="n">
        <v>17.38</v>
      </c>
      <c r="O12" t="n">
        <v>14945.29</v>
      </c>
      <c r="P12" t="n">
        <v>112.32</v>
      </c>
      <c r="Q12" t="n">
        <v>460.71</v>
      </c>
      <c r="R12" t="n">
        <v>61.96</v>
      </c>
      <c r="S12" t="n">
        <v>32.19</v>
      </c>
      <c r="T12" t="n">
        <v>10904.17</v>
      </c>
      <c r="U12" t="n">
        <v>0.52</v>
      </c>
      <c r="V12" t="n">
        <v>0.73</v>
      </c>
      <c r="W12" t="n">
        <v>1.49</v>
      </c>
      <c r="X12" t="n">
        <v>0.66</v>
      </c>
      <c r="Y12" t="n">
        <v>1</v>
      </c>
      <c r="Z12" t="n">
        <v>10</v>
      </c>
      <c r="AA12" t="n">
        <v>136.3182664555158</v>
      </c>
      <c r="AB12" t="n">
        <v>186.516666101828</v>
      </c>
      <c r="AC12" t="n">
        <v>168.7157772669071</v>
      </c>
      <c r="AD12" t="n">
        <v>136318.2664555158</v>
      </c>
      <c r="AE12" t="n">
        <v>186516.666101828</v>
      </c>
      <c r="AF12" t="n">
        <v>7.730382044410292e-06</v>
      </c>
      <c r="AG12" t="n">
        <v>4.296875</v>
      </c>
      <c r="AH12" t="n">
        <v>168715.7772669071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6.755</v>
      </c>
      <c r="E13" t="n">
        <v>14.8</v>
      </c>
      <c r="F13" t="n">
        <v>12.17</v>
      </c>
      <c r="G13" t="n">
        <v>31.75</v>
      </c>
      <c r="H13" t="n">
        <v>0.55</v>
      </c>
      <c r="I13" t="n">
        <v>23</v>
      </c>
      <c r="J13" t="n">
        <v>119.61</v>
      </c>
      <c r="K13" t="n">
        <v>43.4</v>
      </c>
      <c r="L13" t="n">
        <v>3.75</v>
      </c>
      <c r="M13" t="n">
        <v>21</v>
      </c>
      <c r="N13" t="n">
        <v>17.46</v>
      </c>
      <c r="O13" t="n">
        <v>14985.35</v>
      </c>
      <c r="P13" t="n">
        <v>111.5</v>
      </c>
      <c r="Q13" t="n">
        <v>460.71</v>
      </c>
      <c r="R13" t="n">
        <v>61.26</v>
      </c>
      <c r="S13" t="n">
        <v>32.19</v>
      </c>
      <c r="T13" t="n">
        <v>10558.56</v>
      </c>
      <c r="U13" t="n">
        <v>0.53</v>
      </c>
      <c r="V13" t="n">
        <v>0.73</v>
      </c>
      <c r="W13" t="n">
        <v>1.48</v>
      </c>
      <c r="X13" t="n">
        <v>0.64</v>
      </c>
      <c r="Y13" t="n">
        <v>1</v>
      </c>
      <c r="Z13" t="n">
        <v>10</v>
      </c>
      <c r="AA13" t="n">
        <v>135.8200956349243</v>
      </c>
      <c r="AB13" t="n">
        <v>185.8350468073494</v>
      </c>
      <c r="AC13" t="n">
        <v>168.0992107612346</v>
      </c>
      <c r="AD13" t="n">
        <v>135820.0956349242</v>
      </c>
      <c r="AE13" t="n">
        <v>185835.0468073494</v>
      </c>
      <c r="AF13" t="n">
        <v>7.754719580324857e-06</v>
      </c>
      <c r="AG13" t="n">
        <v>4.282407407407407</v>
      </c>
      <c r="AH13" t="n">
        <v>168099.2107612346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6.8019</v>
      </c>
      <c r="E14" t="n">
        <v>14.7</v>
      </c>
      <c r="F14" t="n">
        <v>12.12</v>
      </c>
      <c r="G14" t="n">
        <v>34.62</v>
      </c>
      <c r="H14" t="n">
        <v>0.59</v>
      </c>
      <c r="I14" t="n">
        <v>21</v>
      </c>
      <c r="J14" t="n">
        <v>119.93</v>
      </c>
      <c r="K14" t="n">
        <v>43.4</v>
      </c>
      <c r="L14" t="n">
        <v>4</v>
      </c>
      <c r="M14" t="n">
        <v>19</v>
      </c>
      <c r="N14" t="n">
        <v>17.53</v>
      </c>
      <c r="O14" t="n">
        <v>15025.44</v>
      </c>
      <c r="P14" t="n">
        <v>109.77</v>
      </c>
      <c r="Q14" t="n">
        <v>460.69</v>
      </c>
      <c r="R14" t="n">
        <v>59.37</v>
      </c>
      <c r="S14" t="n">
        <v>32.19</v>
      </c>
      <c r="T14" t="n">
        <v>9624.85</v>
      </c>
      <c r="U14" t="n">
        <v>0.54</v>
      </c>
      <c r="V14" t="n">
        <v>0.74</v>
      </c>
      <c r="W14" t="n">
        <v>1.48</v>
      </c>
      <c r="X14" t="n">
        <v>0.58</v>
      </c>
      <c r="Y14" t="n">
        <v>1</v>
      </c>
      <c r="Z14" t="n">
        <v>10</v>
      </c>
      <c r="AA14" t="n">
        <v>134.7513018805146</v>
      </c>
      <c r="AB14" t="n">
        <v>184.3726760407142</v>
      </c>
      <c r="AC14" t="n">
        <v>166.7764066081163</v>
      </c>
      <c r="AD14" t="n">
        <v>134751.3018805146</v>
      </c>
      <c r="AE14" t="n">
        <v>184372.6760407142</v>
      </c>
      <c r="AF14" t="n">
        <v>7.808560638550945e-06</v>
      </c>
      <c r="AG14" t="n">
        <v>4.253472222222222</v>
      </c>
      <c r="AH14" t="n">
        <v>166776.4066081163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6.8261</v>
      </c>
      <c r="E15" t="n">
        <v>14.65</v>
      </c>
      <c r="F15" t="n">
        <v>12.09</v>
      </c>
      <c r="G15" t="n">
        <v>36.26</v>
      </c>
      <c r="H15" t="n">
        <v>0.62</v>
      </c>
      <c r="I15" t="n">
        <v>20</v>
      </c>
      <c r="J15" t="n">
        <v>120.26</v>
      </c>
      <c r="K15" t="n">
        <v>43.4</v>
      </c>
      <c r="L15" t="n">
        <v>4.25</v>
      </c>
      <c r="M15" t="n">
        <v>18</v>
      </c>
      <c r="N15" t="n">
        <v>17.61</v>
      </c>
      <c r="O15" t="n">
        <v>15065.56</v>
      </c>
      <c r="P15" t="n">
        <v>108.93</v>
      </c>
      <c r="Q15" t="n">
        <v>460.71</v>
      </c>
      <c r="R15" t="n">
        <v>58.39</v>
      </c>
      <c r="S15" t="n">
        <v>32.19</v>
      </c>
      <c r="T15" t="n">
        <v>9135.860000000001</v>
      </c>
      <c r="U15" t="n">
        <v>0.55</v>
      </c>
      <c r="V15" t="n">
        <v>0.74</v>
      </c>
      <c r="W15" t="n">
        <v>1.48</v>
      </c>
      <c r="X15" t="n">
        <v>0.55</v>
      </c>
      <c r="Y15" t="n">
        <v>1</v>
      </c>
      <c r="Z15" t="n">
        <v>10</v>
      </c>
      <c r="AA15" t="n">
        <v>134.2186676562632</v>
      </c>
      <c r="AB15" t="n">
        <v>183.6439023969303</v>
      </c>
      <c r="AC15" t="n">
        <v>166.1171860980546</v>
      </c>
      <c r="AD15" t="n">
        <v>134218.6676562632</v>
      </c>
      <c r="AE15" t="n">
        <v>183643.9023969303</v>
      </c>
      <c r="AF15" t="n">
        <v>7.836342165396818e-06</v>
      </c>
      <c r="AG15" t="n">
        <v>4.23900462962963</v>
      </c>
      <c r="AH15" t="n">
        <v>166117.1860980546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6.8549</v>
      </c>
      <c r="E16" t="n">
        <v>14.59</v>
      </c>
      <c r="F16" t="n">
        <v>12.05</v>
      </c>
      <c r="G16" t="n">
        <v>38.05</v>
      </c>
      <c r="H16" t="n">
        <v>0.66</v>
      </c>
      <c r="I16" t="n">
        <v>19</v>
      </c>
      <c r="J16" t="n">
        <v>120.58</v>
      </c>
      <c r="K16" t="n">
        <v>43.4</v>
      </c>
      <c r="L16" t="n">
        <v>4.5</v>
      </c>
      <c r="M16" t="n">
        <v>17</v>
      </c>
      <c r="N16" t="n">
        <v>17.68</v>
      </c>
      <c r="O16" t="n">
        <v>15105.7</v>
      </c>
      <c r="P16" t="n">
        <v>107.68</v>
      </c>
      <c r="Q16" t="n">
        <v>460.69</v>
      </c>
      <c r="R16" t="n">
        <v>57.36</v>
      </c>
      <c r="S16" t="n">
        <v>32.19</v>
      </c>
      <c r="T16" t="n">
        <v>8629.280000000001</v>
      </c>
      <c r="U16" t="n">
        <v>0.5600000000000001</v>
      </c>
      <c r="V16" t="n">
        <v>0.74</v>
      </c>
      <c r="W16" t="n">
        <v>1.48</v>
      </c>
      <c r="X16" t="n">
        <v>0.52</v>
      </c>
      <c r="Y16" t="n">
        <v>1</v>
      </c>
      <c r="Z16" t="n">
        <v>10</v>
      </c>
      <c r="AA16" t="n">
        <v>133.4957094964012</v>
      </c>
      <c r="AB16" t="n">
        <v>182.6547191479446</v>
      </c>
      <c r="AC16" t="n">
        <v>165.2224091100244</v>
      </c>
      <c r="AD16" t="n">
        <v>133495.7094964012</v>
      </c>
      <c r="AE16" t="n">
        <v>182654.7191479446</v>
      </c>
      <c r="AF16" t="n">
        <v>7.869404478337358e-06</v>
      </c>
      <c r="AG16" t="n">
        <v>4.221643518518518</v>
      </c>
      <c r="AH16" t="n">
        <v>165222.4091100244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6.9079</v>
      </c>
      <c r="E17" t="n">
        <v>14.48</v>
      </c>
      <c r="F17" t="n">
        <v>11.99</v>
      </c>
      <c r="G17" t="n">
        <v>42.3</v>
      </c>
      <c r="H17" t="n">
        <v>0.6899999999999999</v>
      </c>
      <c r="I17" t="n">
        <v>17</v>
      </c>
      <c r="J17" t="n">
        <v>120.91</v>
      </c>
      <c r="K17" t="n">
        <v>43.4</v>
      </c>
      <c r="L17" t="n">
        <v>4.75</v>
      </c>
      <c r="M17" t="n">
        <v>15</v>
      </c>
      <c r="N17" t="n">
        <v>17.76</v>
      </c>
      <c r="O17" t="n">
        <v>15145.88</v>
      </c>
      <c r="P17" t="n">
        <v>105.62</v>
      </c>
      <c r="Q17" t="n">
        <v>460.69</v>
      </c>
      <c r="R17" t="n">
        <v>55.19</v>
      </c>
      <c r="S17" t="n">
        <v>32.19</v>
      </c>
      <c r="T17" t="n">
        <v>7553</v>
      </c>
      <c r="U17" t="n">
        <v>0.58</v>
      </c>
      <c r="V17" t="n">
        <v>0.75</v>
      </c>
      <c r="W17" t="n">
        <v>1.47</v>
      </c>
      <c r="X17" t="n">
        <v>0.45</v>
      </c>
      <c r="Y17" t="n">
        <v>1</v>
      </c>
      <c r="Z17" t="n">
        <v>10</v>
      </c>
      <c r="AA17" t="n">
        <v>132.282945480827</v>
      </c>
      <c r="AB17" t="n">
        <v>180.9953619184646</v>
      </c>
      <c r="AC17" t="n">
        <v>163.721418605603</v>
      </c>
      <c r="AD17" t="n">
        <v>132282.945480827</v>
      </c>
      <c r="AE17" t="n">
        <v>180995.3619184646</v>
      </c>
      <c r="AF17" t="n">
        <v>7.930248318123771e-06</v>
      </c>
      <c r="AG17" t="n">
        <v>4.189814814814815</v>
      </c>
      <c r="AH17" t="n">
        <v>163721.418605603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6.8983</v>
      </c>
      <c r="E18" t="n">
        <v>14.5</v>
      </c>
      <c r="F18" t="n">
        <v>12.01</v>
      </c>
      <c r="G18" t="n">
        <v>42.37</v>
      </c>
      <c r="H18" t="n">
        <v>0.73</v>
      </c>
      <c r="I18" t="n">
        <v>17</v>
      </c>
      <c r="J18" t="n">
        <v>121.23</v>
      </c>
      <c r="K18" t="n">
        <v>43.4</v>
      </c>
      <c r="L18" t="n">
        <v>5</v>
      </c>
      <c r="M18" t="n">
        <v>15</v>
      </c>
      <c r="N18" t="n">
        <v>17.83</v>
      </c>
      <c r="O18" t="n">
        <v>15186.08</v>
      </c>
      <c r="P18" t="n">
        <v>105.29</v>
      </c>
      <c r="Q18" t="n">
        <v>460.69</v>
      </c>
      <c r="R18" t="n">
        <v>55.91</v>
      </c>
      <c r="S18" t="n">
        <v>32.19</v>
      </c>
      <c r="T18" t="n">
        <v>7914.08</v>
      </c>
      <c r="U18" t="n">
        <v>0.58</v>
      </c>
      <c r="V18" t="n">
        <v>0.74</v>
      </c>
      <c r="W18" t="n">
        <v>1.47</v>
      </c>
      <c r="X18" t="n">
        <v>0.47</v>
      </c>
      <c r="Y18" t="n">
        <v>1</v>
      </c>
      <c r="Z18" t="n">
        <v>10</v>
      </c>
      <c r="AA18" t="n">
        <v>132.2666462332086</v>
      </c>
      <c r="AB18" t="n">
        <v>180.9730605688009</v>
      </c>
      <c r="AC18" t="n">
        <v>163.7012456654511</v>
      </c>
      <c r="AD18" t="n">
        <v>132266.6462332086</v>
      </c>
      <c r="AE18" t="n">
        <v>180973.060568801</v>
      </c>
      <c r="AF18" t="n">
        <v>7.919227547143589e-06</v>
      </c>
      <c r="AG18" t="n">
        <v>4.195601851851852</v>
      </c>
      <c r="AH18" t="n">
        <v>163701.2456654511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6.9288</v>
      </c>
      <c r="E19" t="n">
        <v>14.43</v>
      </c>
      <c r="F19" t="n">
        <v>11.97</v>
      </c>
      <c r="G19" t="n">
        <v>44.87</v>
      </c>
      <c r="H19" t="n">
        <v>0.76</v>
      </c>
      <c r="I19" t="n">
        <v>16</v>
      </c>
      <c r="J19" t="n">
        <v>121.56</v>
      </c>
      <c r="K19" t="n">
        <v>43.4</v>
      </c>
      <c r="L19" t="n">
        <v>5.25</v>
      </c>
      <c r="M19" t="n">
        <v>14</v>
      </c>
      <c r="N19" t="n">
        <v>17.91</v>
      </c>
      <c r="O19" t="n">
        <v>15226.31</v>
      </c>
      <c r="P19" t="n">
        <v>104.31</v>
      </c>
      <c r="Q19" t="n">
        <v>460.7</v>
      </c>
      <c r="R19" t="n">
        <v>54.49</v>
      </c>
      <c r="S19" t="n">
        <v>32.19</v>
      </c>
      <c r="T19" t="n">
        <v>7208.09</v>
      </c>
      <c r="U19" t="n">
        <v>0.59</v>
      </c>
      <c r="V19" t="n">
        <v>0.75</v>
      </c>
      <c r="W19" t="n">
        <v>1.47</v>
      </c>
      <c r="X19" t="n">
        <v>0.43</v>
      </c>
      <c r="Y19" t="n">
        <v>1</v>
      </c>
      <c r="Z19" t="n">
        <v>10</v>
      </c>
      <c r="AA19" t="n">
        <v>131.6408513668971</v>
      </c>
      <c r="AB19" t="n">
        <v>180.116820424593</v>
      </c>
      <c r="AC19" t="n">
        <v>162.9267238788655</v>
      </c>
      <c r="AD19" t="n">
        <v>131640.8513668971</v>
      </c>
      <c r="AE19" t="n">
        <v>180116.820424593</v>
      </c>
      <c r="AF19" t="n">
        <v>7.954241454945206e-06</v>
      </c>
      <c r="AG19" t="n">
        <v>4.175347222222222</v>
      </c>
      <c r="AH19" t="n">
        <v>162926.7238788655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6.9593</v>
      </c>
      <c r="E20" t="n">
        <v>14.37</v>
      </c>
      <c r="F20" t="n">
        <v>11.93</v>
      </c>
      <c r="G20" t="n">
        <v>47.71</v>
      </c>
      <c r="H20" t="n">
        <v>0.8</v>
      </c>
      <c r="I20" t="n">
        <v>15</v>
      </c>
      <c r="J20" t="n">
        <v>121.89</v>
      </c>
      <c r="K20" t="n">
        <v>43.4</v>
      </c>
      <c r="L20" t="n">
        <v>5.5</v>
      </c>
      <c r="M20" t="n">
        <v>13</v>
      </c>
      <c r="N20" t="n">
        <v>17.99</v>
      </c>
      <c r="O20" t="n">
        <v>15266.56</v>
      </c>
      <c r="P20" t="n">
        <v>103.64</v>
      </c>
      <c r="Q20" t="n">
        <v>460.8</v>
      </c>
      <c r="R20" t="n">
        <v>53.34</v>
      </c>
      <c r="S20" t="n">
        <v>32.19</v>
      </c>
      <c r="T20" t="n">
        <v>6639.46</v>
      </c>
      <c r="U20" t="n">
        <v>0.6</v>
      </c>
      <c r="V20" t="n">
        <v>0.75</v>
      </c>
      <c r="W20" t="n">
        <v>1.47</v>
      </c>
      <c r="X20" t="n">
        <v>0.39</v>
      </c>
      <c r="Y20" t="n">
        <v>1</v>
      </c>
      <c r="Z20" t="n">
        <v>10</v>
      </c>
      <c r="AA20" t="n">
        <v>131.1282797335199</v>
      </c>
      <c r="AB20" t="n">
        <v>179.4154973027421</v>
      </c>
      <c r="AC20" t="n">
        <v>162.2923340514506</v>
      </c>
      <c r="AD20" t="n">
        <v>131128.2797335199</v>
      </c>
      <c r="AE20" t="n">
        <v>179415.4973027421</v>
      </c>
      <c r="AF20" t="n">
        <v>7.98925536274682e-06</v>
      </c>
      <c r="AG20" t="n">
        <v>4.157986111111111</v>
      </c>
      <c r="AH20" t="n">
        <v>162292.3340514506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6.9857</v>
      </c>
      <c r="E21" t="n">
        <v>14.32</v>
      </c>
      <c r="F21" t="n">
        <v>11.9</v>
      </c>
      <c r="G21" t="n">
        <v>50.98</v>
      </c>
      <c r="H21" t="n">
        <v>0.83</v>
      </c>
      <c r="I21" t="n">
        <v>14</v>
      </c>
      <c r="J21" t="n">
        <v>122.21</v>
      </c>
      <c r="K21" t="n">
        <v>43.4</v>
      </c>
      <c r="L21" t="n">
        <v>5.75</v>
      </c>
      <c r="M21" t="n">
        <v>12</v>
      </c>
      <c r="N21" t="n">
        <v>18.06</v>
      </c>
      <c r="O21" t="n">
        <v>15306.85</v>
      </c>
      <c r="P21" t="n">
        <v>102.42</v>
      </c>
      <c r="Q21" t="n">
        <v>460.69</v>
      </c>
      <c r="R21" t="n">
        <v>52.29</v>
      </c>
      <c r="S21" t="n">
        <v>32.19</v>
      </c>
      <c r="T21" t="n">
        <v>6117.89</v>
      </c>
      <c r="U21" t="n">
        <v>0.62</v>
      </c>
      <c r="V21" t="n">
        <v>0.75</v>
      </c>
      <c r="W21" t="n">
        <v>1.47</v>
      </c>
      <c r="X21" t="n">
        <v>0.36</v>
      </c>
      <c r="Y21" t="n">
        <v>1</v>
      </c>
      <c r="Z21" t="n">
        <v>10</v>
      </c>
      <c r="AA21" t="n">
        <v>130.4725853379844</v>
      </c>
      <c r="AB21" t="n">
        <v>178.5183473035758</v>
      </c>
      <c r="AC21" t="n">
        <v>161.4808067890466</v>
      </c>
      <c r="AD21" t="n">
        <v>130472.5853379844</v>
      </c>
      <c r="AE21" t="n">
        <v>178518.3473035758</v>
      </c>
      <c r="AF21" t="n">
        <v>8.019562482942316e-06</v>
      </c>
      <c r="AG21" t="n">
        <v>4.143518518518518</v>
      </c>
      <c r="AH21" t="n">
        <v>161480.8067890466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6.9761</v>
      </c>
      <c r="E22" t="n">
        <v>14.33</v>
      </c>
      <c r="F22" t="n">
        <v>11.92</v>
      </c>
      <c r="G22" t="n">
        <v>51.07</v>
      </c>
      <c r="H22" t="n">
        <v>0.86</v>
      </c>
      <c r="I22" t="n">
        <v>14</v>
      </c>
      <c r="J22" t="n">
        <v>122.54</v>
      </c>
      <c r="K22" t="n">
        <v>43.4</v>
      </c>
      <c r="L22" t="n">
        <v>6</v>
      </c>
      <c r="M22" t="n">
        <v>12</v>
      </c>
      <c r="N22" t="n">
        <v>18.14</v>
      </c>
      <c r="O22" t="n">
        <v>15347.16</v>
      </c>
      <c r="P22" t="n">
        <v>100.94</v>
      </c>
      <c r="Q22" t="n">
        <v>460.69</v>
      </c>
      <c r="R22" t="n">
        <v>53</v>
      </c>
      <c r="S22" t="n">
        <v>32.19</v>
      </c>
      <c r="T22" t="n">
        <v>6473.18</v>
      </c>
      <c r="U22" t="n">
        <v>0.61</v>
      </c>
      <c r="V22" t="n">
        <v>0.75</v>
      </c>
      <c r="W22" t="n">
        <v>1.47</v>
      </c>
      <c r="X22" t="n">
        <v>0.38</v>
      </c>
      <c r="Y22" t="n">
        <v>1</v>
      </c>
      <c r="Z22" t="n">
        <v>10</v>
      </c>
      <c r="AA22" t="n">
        <v>130.0552659120879</v>
      </c>
      <c r="AB22" t="n">
        <v>177.9473524542308</v>
      </c>
      <c r="AC22" t="n">
        <v>160.9643068867265</v>
      </c>
      <c r="AD22" t="n">
        <v>130055.2659120879</v>
      </c>
      <c r="AE22" t="n">
        <v>177947.3524542308</v>
      </c>
      <c r="AF22" t="n">
        <v>8.008541711962136e-06</v>
      </c>
      <c r="AG22" t="n">
        <v>4.146412037037037</v>
      </c>
      <c r="AH22" t="n">
        <v>160964.3068867265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7.0043</v>
      </c>
      <c r="E23" t="n">
        <v>14.28</v>
      </c>
      <c r="F23" t="n">
        <v>11.88</v>
      </c>
      <c r="G23" t="n">
        <v>54.84</v>
      </c>
      <c r="H23" t="n">
        <v>0.9</v>
      </c>
      <c r="I23" t="n">
        <v>13</v>
      </c>
      <c r="J23" t="n">
        <v>122.87</v>
      </c>
      <c r="K23" t="n">
        <v>43.4</v>
      </c>
      <c r="L23" t="n">
        <v>6.25</v>
      </c>
      <c r="M23" t="n">
        <v>11</v>
      </c>
      <c r="N23" t="n">
        <v>18.22</v>
      </c>
      <c r="O23" t="n">
        <v>15387.5</v>
      </c>
      <c r="P23" t="n">
        <v>100.81</v>
      </c>
      <c r="Q23" t="n">
        <v>460.7</v>
      </c>
      <c r="R23" t="n">
        <v>51.82</v>
      </c>
      <c r="S23" t="n">
        <v>32.19</v>
      </c>
      <c r="T23" t="n">
        <v>5886.32</v>
      </c>
      <c r="U23" t="n">
        <v>0.62</v>
      </c>
      <c r="V23" t="n">
        <v>0.75</v>
      </c>
      <c r="W23" t="n">
        <v>1.47</v>
      </c>
      <c r="X23" t="n">
        <v>0.35</v>
      </c>
      <c r="Y23" t="n">
        <v>1</v>
      </c>
      <c r="Z23" t="n">
        <v>10</v>
      </c>
      <c r="AA23" t="n">
        <v>129.7559114562942</v>
      </c>
      <c r="AB23" t="n">
        <v>177.5377624812276</v>
      </c>
      <c r="AC23" t="n">
        <v>160.5938076058835</v>
      </c>
      <c r="AD23" t="n">
        <v>129755.9114562942</v>
      </c>
      <c r="AE23" t="n">
        <v>177537.7624812276</v>
      </c>
      <c r="AF23" t="n">
        <v>8.040915226716416e-06</v>
      </c>
      <c r="AG23" t="n">
        <v>4.131944444444445</v>
      </c>
      <c r="AH23" t="n">
        <v>160593.8076058835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7.0307</v>
      </c>
      <c r="E24" t="n">
        <v>14.22</v>
      </c>
      <c r="F24" t="n">
        <v>11.85</v>
      </c>
      <c r="G24" t="n">
        <v>59.26</v>
      </c>
      <c r="H24" t="n">
        <v>0.93</v>
      </c>
      <c r="I24" t="n">
        <v>12</v>
      </c>
      <c r="J24" t="n">
        <v>123.19</v>
      </c>
      <c r="K24" t="n">
        <v>43.4</v>
      </c>
      <c r="L24" t="n">
        <v>6.5</v>
      </c>
      <c r="M24" t="n">
        <v>10</v>
      </c>
      <c r="N24" t="n">
        <v>18.29</v>
      </c>
      <c r="O24" t="n">
        <v>15427.87</v>
      </c>
      <c r="P24" t="n">
        <v>98.27</v>
      </c>
      <c r="Q24" t="n">
        <v>460.7</v>
      </c>
      <c r="R24" t="n">
        <v>50.86</v>
      </c>
      <c r="S24" t="n">
        <v>32.19</v>
      </c>
      <c r="T24" t="n">
        <v>5410.42</v>
      </c>
      <c r="U24" t="n">
        <v>0.63</v>
      </c>
      <c r="V24" t="n">
        <v>0.75</v>
      </c>
      <c r="W24" t="n">
        <v>1.47</v>
      </c>
      <c r="X24" t="n">
        <v>0.32</v>
      </c>
      <c r="Y24" t="n">
        <v>1</v>
      </c>
      <c r="Z24" t="n">
        <v>10</v>
      </c>
      <c r="AA24" t="n">
        <v>128.6554706027535</v>
      </c>
      <c r="AB24" t="n">
        <v>176.0320907573899</v>
      </c>
      <c r="AC24" t="n">
        <v>159.2318350781448</v>
      </c>
      <c r="AD24" t="n">
        <v>128655.4706027535</v>
      </c>
      <c r="AE24" t="n">
        <v>176032.0907573898</v>
      </c>
      <c r="AF24" t="n">
        <v>8.071222346911912e-06</v>
      </c>
      <c r="AG24" t="n">
        <v>4.114583333333334</v>
      </c>
      <c r="AH24" t="n">
        <v>159231.8350781448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7.0354</v>
      </c>
      <c r="E25" t="n">
        <v>14.21</v>
      </c>
      <c r="F25" t="n">
        <v>11.84</v>
      </c>
      <c r="G25" t="n">
        <v>59.22</v>
      </c>
      <c r="H25" t="n">
        <v>0.96</v>
      </c>
      <c r="I25" t="n">
        <v>12</v>
      </c>
      <c r="J25" t="n">
        <v>123.52</v>
      </c>
      <c r="K25" t="n">
        <v>43.4</v>
      </c>
      <c r="L25" t="n">
        <v>6.75</v>
      </c>
      <c r="M25" t="n">
        <v>10</v>
      </c>
      <c r="N25" t="n">
        <v>18.37</v>
      </c>
      <c r="O25" t="n">
        <v>15468.27</v>
      </c>
      <c r="P25" t="n">
        <v>97.23999999999999</v>
      </c>
      <c r="Q25" t="n">
        <v>460.7</v>
      </c>
      <c r="R25" t="n">
        <v>50.55</v>
      </c>
      <c r="S25" t="n">
        <v>32.19</v>
      </c>
      <c r="T25" t="n">
        <v>5256</v>
      </c>
      <c r="U25" t="n">
        <v>0.64</v>
      </c>
      <c r="V25" t="n">
        <v>0.75</v>
      </c>
      <c r="W25" t="n">
        <v>1.47</v>
      </c>
      <c r="X25" t="n">
        <v>0.31</v>
      </c>
      <c r="Y25" t="n">
        <v>1</v>
      </c>
      <c r="Z25" t="n">
        <v>10</v>
      </c>
      <c r="AA25" t="n">
        <v>128.2558126869517</v>
      </c>
      <c r="AB25" t="n">
        <v>175.4852611653272</v>
      </c>
      <c r="AC25" t="n">
        <v>158.7371941348682</v>
      </c>
      <c r="AD25" t="n">
        <v>128255.8126869517</v>
      </c>
      <c r="AE25" t="n">
        <v>175485.2611653272</v>
      </c>
      <c r="AF25" t="n">
        <v>8.076617932704294e-06</v>
      </c>
      <c r="AG25" t="n">
        <v>4.111689814814816</v>
      </c>
      <c r="AH25" t="n">
        <v>158737.1941348682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7.0634</v>
      </c>
      <c r="E26" t="n">
        <v>14.16</v>
      </c>
      <c r="F26" t="n">
        <v>11.81</v>
      </c>
      <c r="G26" t="n">
        <v>64.42</v>
      </c>
      <c r="H26" t="n">
        <v>1</v>
      </c>
      <c r="I26" t="n">
        <v>11</v>
      </c>
      <c r="J26" t="n">
        <v>123.85</v>
      </c>
      <c r="K26" t="n">
        <v>43.4</v>
      </c>
      <c r="L26" t="n">
        <v>7</v>
      </c>
      <c r="M26" t="n">
        <v>9</v>
      </c>
      <c r="N26" t="n">
        <v>18.45</v>
      </c>
      <c r="O26" t="n">
        <v>15508.69</v>
      </c>
      <c r="P26" t="n">
        <v>95.51000000000001</v>
      </c>
      <c r="Q26" t="n">
        <v>460.7</v>
      </c>
      <c r="R26" t="n">
        <v>49.5</v>
      </c>
      <c r="S26" t="n">
        <v>32.19</v>
      </c>
      <c r="T26" t="n">
        <v>4738.3</v>
      </c>
      <c r="U26" t="n">
        <v>0.65</v>
      </c>
      <c r="V26" t="n">
        <v>0.76</v>
      </c>
      <c r="W26" t="n">
        <v>1.46</v>
      </c>
      <c r="X26" t="n">
        <v>0.28</v>
      </c>
      <c r="Y26" t="n">
        <v>1</v>
      </c>
      <c r="Z26" t="n">
        <v>10</v>
      </c>
      <c r="AA26" t="n">
        <v>127.4324220733848</v>
      </c>
      <c r="AB26" t="n">
        <v>174.3586618024154</v>
      </c>
      <c r="AC26" t="n">
        <v>157.7181158339602</v>
      </c>
      <c r="AD26" t="n">
        <v>127432.4220733848</v>
      </c>
      <c r="AE26" t="n">
        <v>174358.6618024154</v>
      </c>
      <c r="AF26" t="n">
        <v>8.108761848063152e-06</v>
      </c>
      <c r="AG26" t="n">
        <v>4.097222222222222</v>
      </c>
      <c r="AH26" t="n">
        <v>157718.1158339602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7.0627</v>
      </c>
      <c r="E27" t="n">
        <v>14.16</v>
      </c>
      <c r="F27" t="n">
        <v>11.81</v>
      </c>
      <c r="G27" t="n">
        <v>64.43000000000001</v>
      </c>
      <c r="H27" t="n">
        <v>1.03</v>
      </c>
      <c r="I27" t="n">
        <v>11</v>
      </c>
      <c r="J27" t="n">
        <v>124.18</v>
      </c>
      <c r="K27" t="n">
        <v>43.4</v>
      </c>
      <c r="L27" t="n">
        <v>7.25</v>
      </c>
      <c r="M27" t="n">
        <v>8</v>
      </c>
      <c r="N27" t="n">
        <v>18.53</v>
      </c>
      <c r="O27" t="n">
        <v>15549.15</v>
      </c>
      <c r="P27" t="n">
        <v>96.12</v>
      </c>
      <c r="Q27" t="n">
        <v>460.7</v>
      </c>
      <c r="R27" t="n">
        <v>49.38</v>
      </c>
      <c r="S27" t="n">
        <v>32.19</v>
      </c>
      <c r="T27" t="n">
        <v>4675.48</v>
      </c>
      <c r="U27" t="n">
        <v>0.65</v>
      </c>
      <c r="V27" t="n">
        <v>0.76</v>
      </c>
      <c r="W27" t="n">
        <v>1.47</v>
      </c>
      <c r="X27" t="n">
        <v>0.28</v>
      </c>
      <c r="Y27" t="n">
        <v>1</v>
      </c>
      <c r="Z27" t="n">
        <v>10</v>
      </c>
      <c r="AA27" t="n">
        <v>127.646055077246</v>
      </c>
      <c r="AB27" t="n">
        <v>174.6509639031212</v>
      </c>
      <c r="AC27" t="n">
        <v>157.9825210324234</v>
      </c>
      <c r="AD27" t="n">
        <v>127646.055077246</v>
      </c>
      <c r="AE27" t="n">
        <v>174650.9639031212</v>
      </c>
      <c r="AF27" t="n">
        <v>8.107958250179181e-06</v>
      </c>
      <c r="AG27" t="n">
        <v>4.097222222222222</v>
      </c>
      <c r="AH27" t="n">
        <v>157982.5210324234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7.0585</v>
      </c>
      <c r="E28" t="n">
        <v>14.17</v>
      </c>
      <c r="F28" t="n">
        <v>11.82</v>
      </c>
      <c r="G28" t="n">
        <v>64.47</v>
      </c>
      <c r="H28" t="n">
        <v>1.06</v>
      </c>
      <c r="I28" t="n">
        <v>11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94.8</v>
      </c>
      <c r="Q28" t="n">
        <v>460.69</v>
      </c>
      <c r="R28" t="n">
        <v>49.76</v>
      </c>
      <c r="S28" t="n">
        <v>32.19</v>
      </c>
      <c r="T28" t="n">
        <v>4869.31</v>
      </c>
      <c r="U28" t="n">
        <v>0.65</v>
      </c>
      <c r="V28" t="n">
        <v>0.76</v>
      </c>
      <c r="W28" t="n">
        <v>1.47</v>
      </c>
      <c r="X28" t="n">
        <v>0.29</v>
      </c>
      <c r="Y28" t="n">
        <v>1</v>
      </c>
      <c r="Z28" t="n">
        <v>10</v>
      </c>
      <c r="AA28" t="n">
        <v>127.2350875499712</v>
      </c>
      <c r="AB28" t="n">
        <v>174.0886600016964</v>
      </c>
      <c r="AC28" t="n">
        <v>157.4738826261519</v>
      </c>
      <c r="AD28" t="n">
        <v>127235.0875499712</v>
      </c>
      <c r="AE28" t="n">
        <v>174088.6600016963</v>
      </c>
      <c r="AF28" t="n">
        <v>8.103136662875351e-06</v>
      </c>
      <c r="AG28" t="n">
        <v>4.100115740740741</v>
      </c>
      <c r="AH28" t="n">
        <v>157473.8826261519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7.0837</v>
      </c>
      <c r="E29" t="n">
        <v>14.12</v>
      </c>
      <c r="F29" t="n">
        <v>11.79</v>
      </c>
      <c r="G29" t="n">
        <v>70.76000000000001</v>
      </c>
      <c r="H29" t="n">
        <v>1.1</v>
      </c>
      <c r="I29" t="n">
        <v>10</v>
      </c>
      <c r="J29" t="n">
        <v>124.83</v>
      </c>
      <c r="K29" t="n">
        <v>43.4</v>
      </c>
      <c r="L29" t="n">
        <v>7.75</v>
      </c>
      <c r="M29" t="n">
        <v>4</v>
      </c>
      <c r="N29" t="n">
        <v>18.68</v>
      </c>
      <c r="O29" t="n">
        <v>15630.14</v>
      </c>
      <c r="P29" t="n">
        <v>94.54000000000001</v>
      </c>
      <c r="Q29" t="n">
        <v>460.7</v>
      </c>
      <c r="R29" t="n">
        <v>48.69</v>
      </c>
      <c r="S29" t="n">
        <v>32.19</v>
      </c>
      <c r="T29" t="n">
        <v>4337.76</v>
      </c>
      <c r="U29" t="n">
        <v>0.66</v>
      </c>
      <c r="V29" t="n">
        <v>0.76</v>
      </c>
      <c r="W29" t="n">
        <v>1.47</v>
      </c>
      <c r="X29" t="n">
        <v>0.26</v>
      </c>
      <c r="Y29" t="n">
        <v>1</v>
      </c>
      <c r="Z29" t="n">
        <v>10</v>
      </c>
      <c r="AA29" t="n">
        <v>126.938816528946</v>
      </c>
      <c r="AB29" t="n">
        <v>173.6832889201748</v>
      </c>
      <c r="AC29" t="n">
        <v>157.1071995917087</v>
      </c>
      <c r="AD29" t="n">
        <v>126938.816528946</v>
      </c>
      <c r="AE29" t="n">
        <v>173683.2889201748</v>
      </c>
      <c r="AF29" t="n">
        <v>8.132066186698325e-06</v>
      </c>
      <c r="AG29" t="n">
        <v>4.085648148148148</v>
      </c>
      <c r="AH29" t="n">
        <v>157107.1995917087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7.0856</v>
      </c>
      <c r="E30" t="n">
        <v>14.11</v>
      </c>
      <c r="F30" t="n">
        <v>11.79</v>
      </c>
      <c r="G30" t="n">
        <v>70.73999999999999</v>
      </c>
      <c r="H30" t="n">
        <v>1.13</v>
      </c>
      <c r="I30" t="n">
        <v>10</v>
      </c>
      <c r="J30" t="n">
        <v>125.16</v>
      </c>
      <c r="K30" t="n">
        <v>43.4</v>
      </c>
      <c r="L30" t="n">
        <v>8</v>
      </c>
      <c r="M30" t="n">
        <v>3</v>
      </c>
      <c r="N30" t="n">
        <v>18.76</v>
      </c>
      <c r="O30" t="n">
        <v>15670.68</v>
      </c>
      <c r="P30" t="n">
        <v>93.68000000000001</v>
      </c>
      <c r="Q30" t="n">
        <v>460.69</v>
      </c>
      <c r="R30" t="n">
        <v>48.61</v>
      </c>
      <c r="S30" t="n">
        <v>32.19</v>
      </c>
      <c r="T30" t="n">
        <v>4298.21</v>
      </c>
      <c r="U30" t="n">
        <v>0.66</v>
      </c>
      <c r="V30" t="n">
        <v>0.76</v>
      </c>
      <c r="W30" t="n">
        <v>1.47</v>
      </c>
      <c r="X30" t="n">
        <v>0.26</v>
      </c>
      <c r="Y30" t="n">
        <v>1</v>
      </c>
      <c r="Z30" t="n">
        <v>10</v>
      </c>
      <c r="AA30" t="n">
        <v>126.6325766139117</v>
      </c>
      <c r="AB30" t="n">
        <v>173.2642779580735</v>
      </c>
      <c r="AC30" t="n">
        <v>156.7281784477447</v>
      </c>
      <c r="AD30" t="n">
        <v>126632.5766139117</v>
      </c>
      <c r="AE30" t="n">
        <v>173264.2779580735</v>
      </c>
      <c r="AF30" t="n">
        <v>8.134247380954819e-06</v>
      </c>
      <c r="AG30" t="n">
        <v>4.08275462962963</v>
      </c>
      <c r="AH30" t="n">
        <v>156728.1784477447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7.0858</v>
      </c>
      <c r="E31" t="n">
        <v>14.11</v>
      </c>
      <c r="F31" t="n">
        <v>11.79</v>
      </c>
      <c r="G31" t="n">
        <v>70.73999999999999</v>
      </c>
      <c r="H31" t="n">
        <v>1.16</v>
      </c>
      <c r="I31" t="n">
        <v>10</v>
      </c>
      <c r="J31" t="n">
        <v>125.49</v>
      </c>
      <c r="K31" t="n">
        <v>43.4</v>
      </c>
      <c r="L31" t="n">
        <v>8.25</v>
      </c>
      <c r="M31" t="n">
        <v>2</v>
      </c>
      <c r="N31" t="n">
        <v>18.84</v>
      </c>
      <c r="O31" t="n">
        <v>15711.24</v>
      </c>
      <c r="P31" t="n">
        <v>93.44</v>
      </c>
      <c r="Q31" t="n">
        <v>460.72</v>
      </c>
      <c r="R31" t="n">
        <v>48.42</v>
      </c>
      <c r="S31" t="n">
        <v>32.19</v>
      </c>
      <c r="T31" t="n">
        <v>4200.39</v>
      </c>
      <c r="U31" t="n">
        <v>0.66</v>
      </c>
      <c r="V31" t="n">
        <v>0.76</v>
      </c>
      <c r="W31" t="n">
        <v>1.47</v>
      </c>
      <c r="X31" t="n">
        <v>0.26</v>
      </c>
      <c r="Y31" t="n">
        <v>1</v>
      </c>
      <c r="Z31" t="n">
        <v>10</v>
      </c>
      <c r="AA31" t="n">
        <v>126.5493294345427</v>
      </c>
      <c r="AB31" t="n">
        <v>173.1503754946546</v>
      </c>
      <c r="AC31" t="n">
        <v>156.6251466755713</v>
      </c>
      <c r="AD31" t="n">
        <v>126549.3294345427</v>
      </c>
      <c r="AE31" t="n">
        <v>173150.3754946546</v>
      </c>
      <c r="AF31" t="n">
        <v>8.13447698035024e-06</v>
      </c>
      <c r="AG31" t="n">
        <v>4.08275462962963</v>
      </c>
      <c r="AH31" t="n">
        <v>156625.1466755713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7.0823</v>
      </c>
      <c r="E32" t="n">
        <v>14.12</v>
      </c>
      <c r="F32" t="n">
        <v>11.8</v>
      </c>
      <c r="G32" t="n">
        <v>70.78</v>
      </c>
      <c r="H32" t="n">
        <v>1.19</v>
      </c>
      <c r="I32" t="n">
        <v>10</v>
      </c>
      <c r="J32" t="n">
        <v>125.82</v>
      </c>
      <c r="K32" t="n">
        <v>43.4</v>
      </c>
      <c r="L32" t="n">
        <v>8.5</v>
      </c>
      <c r="M32" t="n">
        <v>1</v>
      </c>
      <c r="N32" t="n">
        <v>18.92</v>
      </c>
      <c r="O32" t="n">
        <v>15751.84</v>
      </c>
      <c r="P32" t="n">
        <v>93.54000000000001</v>
      </c>
      <c r="Q32" t="n">
        <v>460.69</v>
      </c>
      <c r="R32" t="n">
        <v>48.68</v>
      </c>
      <c r="S32" t="n">
        <v>32.19</v>
      </c>
      <c r="T32" t="n">
        <v>4334.81</v>
      </c>
      <c r="U32" t="n">
        <v>0.66</v>
      </c>
      <c r="V32" t="n">
        <v>0.76</v>
      </c>
      <c r="W32" t="n">
        <v>1.47</v>
      </c>
      <c r="X32" t="n">
        <v>0.26</v>
      </c>
      <c r="Y32" t="n">
        <v>1</v>
      </c>
      <c r="Z32" t="n">
        <v>10</v>
      </c>
      <c r="AA32" t="n">
        <v>126.6193953398319</v>
      </c>
      <c r="AB32" t="n">
        <v>173.2462427573609</v>
      </c>
      <c r="AC32" t="n">
        <v>156.7118645012755</v>
      </c>
      <c r="AD32" t="n">
        <v>126619.3953398319</v>
      </c>
      <c r="AE32" t="n">
        <v>173246.2427573609</v>
      </c>
      <c r="AF32" t="n">
        <v>8.130458990930382e-06</v>
      </c>
      <c r="AG32" t="n">
        <v>4.085648148148148</v>
      </c>
      <c r="AH32" t="n">
        <v>156711.8645012755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7.0819</v>
      </c>
      <c r="E33" t="n">
        <v>14.12</v>
      </c>
      <c r="F33" t="n">
        <v>11.8</v>
      </c>
      <c r="G33" t="n">
        <v>70.79000000000001</v>
      </c>
      <c r="H33" t="n">
        <v>1.22</v>
      </c>
      <c r="I33" t="n">
        <v>10</v>
      </c>
      <c r="J33" t="n">
        <v>126.15</v>
      </c>
      <c r="K33" t="n">
        <v>43.4</v>
      </c>
      <c r="L33" t="n">
        <v>8.75</v>
      </c>
      <c r="M33" t="n">
        <v>0</v>
      </c>
      <c r="N33" t="n">
        <v>19</v>
      </c>
      <c r="O33" t="n">
        <v>15792.46</v>
      </c>
      <c r="P33" t="n">
        <v>93.72</v>
      </c>
      <c r="Q33" t="n">
        <v>460.69</v>
      </c>
      <c r="R33" t="n">
        <v>48.67</v>
      </c>
      <c r="S33" t="n">
        <v>32.19</v>
      </c>
      <c r="T33" t="n">
        <v>4325.03</v>
      </c>
      <c r="U33" t="n">
        <v>0.66</v>
      </c>
      <c r="V33" t="n">
        <v>0.76</v>
      </c>
      <c r="W33" t="n">
        <v>1.48</v>
      </c>
      <c r="X33" t="n">
        <v>0.26</v>
      </c>
      <c r="Y33" t="n">
        <v>1</v>
      </c>
      <c r="Z33" t="n">
        <v>10</v>
      </c>
      <c r="AA33" t="n">
        <v>126.6835230427142</v>
      </c>
      <c r="AB33" t="n">
        <v>173.3339851095589</v>
      </c>
      <c r="AC33" t="n">
        <v>156.7912328465269</v>
      </c>
      <c r="AD33" t="n">
        <v>126683.5230427142</v>
      </c>
      <c r="AE33" t="n">
        <v>173333.9851095589</v>
      </c>
      <c r="AF33" t="n">
        <v>8.129999792139541e-06</v>
      </c>
      <c r="AG33" t="n">
        <v>4.085648148148148</v>
      </c>
      <c r="AH33" t="n">
        <v>156791.2328465269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3.9058</v>
      </c>
      <c r="E2" t="n">
        <v>25.6</v>
      </c>
      <c r="F2" t="n">
        <v>16.55</v>
      </c>
      <c r="G2" t="n">
        <v>5.91</v>
      </c>
      <c r="H2" t="n">
        <v>0.09</v>
      </c>
      <c r="I2" t="n">
        <v>168</v>
      </c>
      <c r="J2" t="n">
        <v>194.77</v>
      </c>
      <c r="K2" t="n">
        <v>54.38</v>
      </c>
      <c r="L2" t="n">
        <v>1</v>
      </c>
      <c r="M2" t="n">
        <v>166</v>
      </c>
      <c r="N2" t="n">
        <v>39.4</v>
      </c>
      <c r="O2" t="n">
        <v>24256.19</v>
      </c>
      <c r="P2" t="n">
        <v>230.54</v>
      </c>
      <c r="Q2" t="n">
        <v>460.79</v>
      </c>
      <c r="R2" t="n">
        <v>203.88</v>
      </c>
      <c r="S2" t="n">
        <v>32.19</v>
      </c>
      <c r="T2" t="n">
        <v>81144.03</v>
      </c>
      <c r="U2" t="n">
        <v>0.16</v>
      </c>
      <c r="V2" t="n">
        <v>0.54</v>
      </c>
      <c r="W2" t="n">
        <v>1.74</v>
      </c>
      <c r="X2" t="n">
        <v>5.02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4.4563</v>
      </c>
      <c r="E3" t="n">
        <v>22.44</v>
      </c>
      <c r="F3" t="n">
        <v>15.14</v>
      </c>
      <c r="G3" t="n">
        <v>7.39</v>
      </c>
      <c r="H3" t="n">
        <v>0.11</v>
      </c>
      <c r="I3" t="n">
        <v>123</v>
      </c>
      <c r="J3" t="n">
        <v>195.16</v>
      </c>
      <c r="K3" t="n">
        <v>54.38</v>
      </c>
      <c r="L3" t="n">
        <v>1.25</v>
      </c>
      <c r="M3" t="n">
        <v>121</v>
      </c>
      <c r="N3" t="n">
        <v>39.53</v>
      </c>
      <c r="O3" t="n">
        <v>24303.87</v>
      </c>
      <c r="P3" t="n">
        <v>210.38</v>
      </c>
      <c r="Q3" t="n">
        <v>460.78</v>
      </c>
      <c r="R3" t="n">
        <v>158.07</v>
      </c>
      <c r="S3" t="n">
        <v>32.19</v>
      </c>
      <c r="T3" t="n">
        <v>58461.45</v>
      </c>
      <c r="U3" t="n">
        <v>0.2</v>
      </c>
      <c r="V3" t="n">
        <v>0.59</v>
      </c>
      <c r="W3" t="n">
        <v>1.65</v>
      </c>
      <c r="X3" t="n">
        <v>3.6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4.842</v>
      </c>
      <c r="E4" t="n">
        <v>20.65</v>
      </c>
      <c r="F4" t="n">
        <v>14.36</v>
      </c>
      <c r="G4" t="n">
        <v>8.880000000000001</v>
      </c>
      <c r="H4" t="n">
        <v>0.14</v>
      </c>
      <c r="I4" t="n">
        <v>97</v>
      </c>
      <c r="J4" t="n">
        <v>195.55</v>
      </c>
      <c r="K4" t="n">
        <v>54.38</v>
      </c>
      <c r="L4" t="n">
        <v>1.5</v>
      </c>
      <c r="M4" t="n">
        <v>95</v>
      </c>
      <c r="N4" t="n">
        <v>39.67</v>
      </c>
      <c r="O4" t="n">
        <v>24351.61</v>
      </c>
      <c r="P4" t="n">
        <v>199.16</v>
      </c>
      <c r="Q4" t="n">
        <v>460.75</v>
      </c>
      <c r="R4" t="n">
        <v>132.73</v>
      </c>
      <c r="S4" t="n">
        <v>32.19</v>
      </c>
      <c r="T4" t="n">
        <v>45923.62</v>
      </c>
      <c r="U4" t="n">
        <v>0.24</v>
      </c>
      <c r="V4" t="n">
        <v>0.62</v>
      </c>
      <c r="W4" t="n">
        <v>1.61</v>
      </c>
      <c r="X4" t="n">
        <v>2.83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5.1379</v>
      </c>
      <c r="E5" t="n">
        <v>19.46</v>
      </c>
      <c r="F5" t="n">
        <v>13.84</v>
      </c>
      <c r="G5" t="n">
        <v>10.38</v>
      </c>
      <c r="H5" t="n">
        <v>0.16</v>
      </c>
      <c r="I5" t="n">
        <v>80</v>
      </c>
      <c r="J5" t="n">
        <v>195.93</v>
      </c>
      <c r="K5" t="n">
        <v>54.38</v>
      </c>
      <c r="L5" t="n">
        <v>1.75</v>
      </c>
      <c r="M5" t="n">
        <v>78</v>
      </c>
      <c r="N5" t="n">
        <v>39.81</v>
      </c>
      <c r="O5" t="n">
        <v>24399.39</v>
      </c>
      <c r="P5" t="n">
        <v>191.29</v>
      </c>
      <c r="Q5" t="n">
        <v>460.83</v>
      </c>
      <c r="R5" t="n">
        <v>115.57</v>
      </c>
      <c r="S5" t="n">
        <v>32.19</v>
      </c>
      <c r="T5" t="n">
        <v>37425.97</v>
      </c>
      <c r="U5" t="n">
        <v>0.28</v>
      </c>
      <c r="V5" t="n">
        <v>0.65</v>
      </c>
      <c r="W5" t="n">
        <v>1.57</v>
      </c>
      <c r="X5" t="n">
        <v>2.3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5.3582</v>
      </c>
      <c r="E6" t="n">
        <v>18.66</v>
      </c>
      <c r="F6" t="n">
        <v>13.5</v>
      </c>
      <c r="G6" t="n">
        <v>11.91</v>
      </c>
      <c r="H6" t="n">
        <v>0.18</v>
      </c>
      <c r="I6" t="n">
        <v>68</v>
      </c>
      <c r="J6" t="n">
        <v>196.32</v>
      </c>
      <c r="K6" t="n">
        <v>54.38</v>
      </c>
      <c r="L6" t="n">
        <v>2</v>
      </c>
      <c r="M6" t="n">
        <v>66</v>
      </c>
      <c r="N6" t="n">
        <v>39.95</v>
      </c>
      <c r="O6" t="n">
        <v>24447.22</v>
      </c>
      <c r="P6" t="n">
        <v>186.37</v>
      </c>
      <c r="Q6" t="n">
        <v>460.87</v>
      </c>
      <c r="R6" t="n">
        <v>104.33</v>
      </c>
      <c r="S6" t="n">
        <v>32.19</v>
      </c>
      <c r="T6" t="n">
        <v>31869.22</v>
      </c>
      <c r="U6" t="n">
        <v>0.31</v>
      </c>
      <c r="V6" t="n">
        <v>0.66</v>
      </c>
      <c r="W6" t="n">
        <v>1.56</v>
      </c>
      <c r="X6" t="n">
        <v>1.97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5.5247</v>
      </c>
      <c r="E7" t="n">
        <v>18.1</v>
      </c>
      <c r="F7" t="n">
        <v>13.25</v>
      </c>
      <c r="G7" t="n">
        <v>13.25</v>
      </c>
      <c r="H7" t="n">
        <v>0.2</v>
      </c>
      <c r="I7" t="n">
        <v>60</v>
      </c>
      <c r="J7" t="n">
        <v>196.71</v>
      </c>
      <c r="K7" t="n">
        <v>54.38</v>
      </c>
      <c r="L7" t="n">
        <v>2.25</v>
      </c>
      <c r="M7" t="n">
        <v>58</v>
      </c>
      <c r="N7" t="n">
        <v>40.08</v>
      </c>
      <c r="O7" t="n">
        <v>24495.09</v>
      </c>
      <c r="P7" t="n">
        <v>182.36</v>
      </c>
      <c r="Q7" t="n">
        <v>460.76</v>
      </c>
      <c r="R7" t="n">
        <v>96.45</v>
      </c>
      <c r="S7" t="n">
        <v>32.19</v>
      </c>
      <c r="T7" t="n">
        <v>27966.54</v>
      </c>
      <c r="U7" t="n">
        <v>0.33</v>
      </c>
      <c r="V7" t="n">
        <v>0.67</v>
      </c>
      <c r="W7" t="n">
        <v>1.54</v>
      </c>
      <c r="X7" t="n">
        <v>1.71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5.6684</v>
      </c>
      <c r="E8" t="n">
        <v>17.64</v>
      </c>
      <c r="F8" t="n">
        <v>13.06</v>
      </c>
      <c r="G8" t="n">
        <v>14.79</v>
      </c>
      <c r="H8" t="n">
        <v>0.23</v>
      </c>
      <c r="I8" t="n">
        <v>53</v>
      </c>
      <c r="J8" t="n">
        <v>197.1</v>
      </c>
      <c r="K8" t="n">
        <v>54.38</v>
      </c>
      <c r="L8" t="n">
        <v>2.5</v>
      </c>
      <c r="M8" t="n">
        <v>51</v>
      </c>
      <c r="N8" t="n">
        <v>40.22</v>
      </c>
      <c r="O8" t="n">
        <v>24543.01</v>
      </c>
      <c r="P8" t="n">
        <v>179.45</v>
      </c>
      <c r="Q8" t="n">
        <v>460.78</v>
      </c>
      <c r="R8" t="n">
        <v>90.5</v>
      </c>
      <c r="S8" t="n">
        <v>32.19</v>
      </c>
      <c r="T8" t="n">
        <v>25029.8</v>
      </c>
      <c r="U8" t="n">
        <v>0.36</v>
      </c>
      <c r="V8" t="n">
        <v>0.68</v>
      </c>
      <c r="W8" t="n">
        <v>1.53</v>
      </c>
      <c r="X8" t="n">
        <v>1.53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5.7813</v>
      </c>
      <c r="E9" t="n">
        <v>17.3</v>
      </c>
      <c r="F9" t="n">
        <v>12.91</v>
      </c>
      <c r="G9" t="n">
        <v>16.14</v>
      </c>
      <c r="H9" t="n">
        <v>0.25</v>
      </c>
      <c r="I9" t="n">
        <v>48</v>
      </c>
      <c r="J9" t="n">
        <v>197.49</v>
      </c>
      <c r="K9" t="n">
        <v>54.38</v>
      </c>
      <c r="L9" t="n">
        <v>2.75</v>
      </c>
      <c r="M9" t="n">
        <v>46</v>
      </c>
      <c r="N9" t="n">
        <v>40.36</v>
      </c>
      <c r="O9" t="n">
        <v>24590.98</v>
      </c>
      <c r="P9" t="n">
        <v>177.01</v>
      </c>
      <c r="Q9" t="n">
        <v>460.7</v>
      </c>
      <c r="R9" t="n">
        <v>85.37</v>
      </c>
      <c r="S9" t="n">
        <v>32.19</v>
      </c>
      <c r="T9" t="n">
        <v>22488.96</v>
      </c>
      <c r="U9" t="n">
        <v>0.38</v>
      </c>
      <c r="V9" t="n">
        <v>0.6899999999999999</v>
      </c>
      <c r="W9" t="n">
        <v>1.53</v>
      </c>
      <c r="X9" t="n">
        <v>1.38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5.9039</v>
      </c>
      <c r="E10" t="n">
        <v>16.94</v>
      </c>
      <c r="F10" t="n">
        <v>12.75</v>
      </c>
      <c r="G10" t="n">
        <v>17.79</v>
      </c>
      <c r="H10" t="n">
        <v>0.27</v>
      </c>
      <c r="I10" t="n">
        <v>43</v>
      </c>
      <c r="J10" t="n">
        <v>197.88</v>
      </c>
      <c r="K10" t="n">
        <v>54.38</v>
      </c>
      <c r="L10" t="n">
        <v>3</v>
      </c>
      <c r="M10" t="n">
        <v>41</v>
      </c>
      <c r="N10" t="n">
        <v>40.5</v>
      </c>
      <c r="O10" t="n">
        <v>24639</v>
      </c>
      <c r="P10" t="n">
        <v>174.34</v>
      </c>
      <c r="Q10" t="n">
        <v>460.76</v>
      </c>
      <c r="R10" t="n">
        <v>80.23999999999999</v>
      </c>
      <c r="S10" t="n">
        <v>32.19</v>
      </c>
      <c r="T10" t="n">
        <v>19948.17</v>
      </c>
      <c r="U10" t="n">
        <v>0.4</v>
      </c>
      <c r="V10" t="n">
        <v>0.7</v>
      </c>
      <c r="W10" t="n">
        <v>1.51</v>
      </c>
      <c r="X10" t="n">
        <v>1.21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5.974</v>
      </c>
      <c r="E11" t="n">
        <v>16.74</v>
      </c>
      <c r="F11" t="n">
        <v>12.67</v>
      </c>
      <c r="G11" t="n">
        <v>19</v>
      </c>
      <c r="H11" t="n">
        <v>0.29</v>
      </c>
      <c r="I11" t="n">
        <v>40</v>
      </c>
      <c r="J11" t="n">
        <v>198.27</v>
      </c>
      <c r="K11" t="n">
        <v>54.38</v>
      </c>
      <c r="L11" t="n">
        <v>3.25</v>
      </c>
      <c r="M11" t="n">
        <v>38</v>
      </c>
      <c r="N11" t="n">
        <v>40.64</v>
      </c>
      <c r="O11" t="n">
        <v>24687.06</v>
      </c>
      <c r="P11" t="n">
        <v>172.74</v>
      </c>
      <c r="Q11" t="n">
        <v>460.73</v>
      </c>
      <c r="R11" t="n">
        <v>77.34</v>
      </c>
      <c r="S11" t="n">
        <v>32.19</v>
      </c>
      <c r="T11" t="n">
        <v>18510.93</v>
      </c>
      <c r="U11" t="n">
        <v>0.42</v>
      </c>
      <c r="V11" t="n">
        <v>0.71</v>
      </c>
      <c r="W11" t="n">
        <v>1.51</v>
      </c>
      <c r="X11" t="n">
        <v>1.13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6.0723</v>
      </c>
      <c r="E12" t="n">
        <v>16.47</v>
      </c>
      <c r="F12" t="n">
        <v>12.55</v>
      </c>
      <c r="G12" t="n">
        <v>20.92</v>
      </c>
      <c r="H12" t="n">
        <v>0.31</v>
      </c>
      <c r="I12" t="n">
        <v>36</v>
      </c>
      <c r="J12" t="n">
        <v>198.66</v>
      </c>
      <c r="K12" t="n">
        <v>54.38</v>
      </c>
      <c r="L12" t="n">
        <v>3.5</v>
      </c>
      <c r="M12" t="n">
        <v>34</v>
      </c>
      <c r="N12" t="n">
        <v>40.78</v>
      </c>
      <c r="O12" t="n">
        <v>24735.17</v>
      </c>
      <c r="P12" t="n">
        <v>170.59</v>
      </c>
      <c r="Q12" t="n">
        <v>460.7</v>
      </c>
      <c r="R12" t="n">
        <v>73.48</v>
      </c>
      <c r="S12" t="n">
        <v>32.19</v>
      </c>
      <c r="T12" t="n">
        <v>16603.08</v>
      </c>
      <c r="U12" t="n">
        <v>0.44</v>
      </c>
      <c r="V12" t="n">
        <v>0.71</v>
      </c>
      <c r="W12" t="n">
        <v>1.51</v>
      </c>
      <c r="X12" t="n">
        <v>1.02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6.124</v>
      </c>
      <c r="E13" t="n">
        <v>16.33</v>
      </c>
      <c r="F13" t="n">
        <v>12.49</v>
      </c>
      <c r="G13" t="n">
        <v>22.04</v>
      </c>
      <c r="H13" t="n">
        <v>0.33</v>
      </c>
      <c r="I13" t="n">
        <v>34</v>
      </c>
      <c r="J13" t="n">
        <v>199.05</v>
      </c>
      <c r="K13" t="n">
        <v>54.38</v>
      </c>
      <c r="L13" t="n">
        <v>3.75</v>
      </c>
      <c r="M13" t="n">
        <v>32</v>
      </c>
      <c r="N13" t="n">
        <v>40.92</v>
      </c>
      <c r="O13" t="n">
        <v>24783.33</v>
      </c>
      <c r="P13" t="n">
        <v>169.52</v>
      </c>
      <c r="Q13" t="n">
        <v>460.72</v>
      </c>
      <c r="R13" t="n">
        <v>71.66</v>
      </c>
      <c r="S13" t="n">
        <v>32.19</v>
      </c>
      <c r="T13" t="n">
        <v>15703.82</v>
      </c>
      <c r="U13" t="n">
        <v>0.45</v>
      </c>
      <c r="V13" t="n">
        <v>0.72</v>
      </c>
      <c r="W13" t="n">
        <v>1.5</v>
      </c>
      <c r="X13" t="n">
        <v>0.96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6.1624</v>
      </c>
      <c r="E14" t="n">
        <v>16.23</v>
      </c>
      <c r="F14" t="n">
        <v>12.47</v>
      </c>
      <c r="G14" t="n">
        <v>23.37</v>
      </c>
      <c r="H14" t="n">
        <v>0.36</v>
      </c>
      <c r="I14" t="n">
        <v>32</v>
      </c>
      <c r="J14" t="n">
        <v>199.44</v>
      </c>
      <c r="K14" t="n">
        <v>54.38</v>
      </c>
      <c r="L14" t="n">
        <v>4</v>
      </c>
      <c r="M14" t="n">
        <v>30</v>
      </c>
      <c r="N14" t="n">
        <v>41.06</v>
      </c>
      <c r="O14" t="n">
        <v>24831.54</v>
      </c>
      <c r="P14" t="n">
        <v>168.86</v>
      </c>
      <c r="Q14" t="n">
        <v>460.79</v>
      </c>
      <c r="R14" t="n">
        <v>70.81999999999999</v>
      </c>
      <c r="S14" t="n">
        <v>32.19</v>
      </c>
      <c r="T14" t="n">
        <v>15292.75</v>
      </c>
      <c r="U14" t="n">
        <v>0.45</v>
      </c>
      <c r="V14" t="n">
        <v>0.72</v>
      </c>
      <c r="W14" t="n">
        <v>1.5</v>
      </c>
      <c r="X14" t="n">
        <v>0.93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6.2353</v>
      </c>
      <c r="E15" t="n">
        <v>16.04</v>
      </c>
      <c r="F15" t="n">
        <v>12.35</v>
      </c>
      <c r="G15" t="n">
        <v>24.71</v>
      </c>
      <c r="H15" t="n">
        <v>0.38</v>
      </c>
      <c r="I15" t="n">
        <v>30</v>
      </c>
      <c r="J15" t="n">
        <v>199.83</v>
      </c>
      <c r="K15" t="n">
        <v>54.38</v>
      </c>
      <c r="L15" t="n">
        <v>4.25</v>
      </c>
      <c r="M15" t="n">
        <v>28</v>
      </c>
      <c r="N15" t="n">
        <v>41.2</v>
      </c>
      <c r="O15" t="n">
        <v>24879.79</v>
      </c>
      <c r="P15" t="n">
        <v>166.82</v>
      </c>
      <c r="Q15" t="n">
        <v>460.71</v>
      </c>
      <c r="R15" t="n">
        <v>67.36</v>
      </c>
      <c r="S15" t="n">
        <v>32.19</v>
      </c>
      <c r="T15" t="n">
        <v>13574.01</v>
      </c>
      <c r="U15" t="n">
        <v>0.48</v>
      </c>
      <c r="V15" t="n">
        <v>0.72</v>
      </c>
      <c r="W15" t="n">
        <v>1.49</v>
      </c>
      <c r="X15" t="n">
        <v>0.82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6.2817</v>
      </c>
      <c r="E16" t="n">
        <v>15.92</v>
      </c>
      <c r="F16" t="n">
        <v>12.31</v>
      </c>
      <c r="G16" t="n">
        <v>26.39</v>
      </c>
      <c r="H16" t="n">
        <v>0.4</v>
      </c>
      <c r="I16" t="n">
        <v>28</v>
      </c>
      <c r="J16" t="n">
        <v>200.22</v>
      </c>
      <c r="K16" t="n">
        <v>54.38</v>
      </c>
      <c r="L16" t="n">
        <v>4.5</v>
      </c>
      <c r="M16" t="n">
        <v>26</v>
      </c>
      <c r="N16" t="n">
        <v>41.35</v>
      </c>
      <c r="O16" t="n">
        <v>24928.09</v>
      </c>
      <c r="P16" t="n">
        <v>165.85</v>
      </c>
      <c r="Q16" t="n">
        <v>460.76</v>
      </c>
      <c r="R16" t="n">
        <v>65.73</v>
      </c>
      <c r="S16" t="n">
        <v>32.19</v>
      </c>
      <c r="T16" t="n">
        <v>12765.37</v>
      </c>
      <c r="U16" t="n">
        <v>0.49</v>
      </c>
      <c r="V16" t="n">
        <v>0.73</v>
      </c>
      <c r="W16" t="n">
        <v>1.5</v>
      </c>
      <c r="X16" t="n">
        <v>0.78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6.3367</v>
      </c>
      <c r="E17" t="n">
        <v>15.78</v>
      </c>
      <c r="F17" t="n">
        <v>12.25</v>
      </c>
      <c r="G17" t="n">
        <v>28.28</v>
      </c>
      <c r="H17" t="n">
        <v>0.42</v>
      </c>
      <c r="I17" t="n">
        <v>26</v>
      </c>
      <c r="J17" t="n">
        <v>200.61</v>
      </c>
      <c r="K17" t="n">
        <v>54.38</v>
      </c>
      <c r="L17" t="n">
        <v>4.75</v>
      </c>
      <c r="M17" t="n">
        <v>24</v>
      </c>
      <c r="N17" t="n">
        <v>41.49</v>
      </c>
      <c r="O17" t="n">
        <v>24976.45</v>
      </c>
      <c r="P17" t="n">
        <v>164.84</v>
      </c>
      <c r="Q17" t="n">
        <v>460.83</v>
      </c>
      <c r="R17" t="n">
        <v>63.85</v>
      </c>
      <c r="S17" t="n">
        <v>32.19</v>
      </c>
      <c r="T17" t="n">
        <v>11836</v>
      </c>
      <c r="U17" t="n">
        <v>0.5</v>
      </c>
      <c r="V17" t="n">
        <v>0.73</v>
      </c>
      <c r="W17" t="n">
        <v>1.49</v>
      </c>
      <c r="X17" t="n">
        <v>0.72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6.3614</v>
      </c>
      <c r="E18" t="n">
        <v>15.72</v>
      </c>
      <c r="F18" t="n">
        <v>12.23</v>
      </c>
      <c r="G18" t="n">
        <v>29.35</v>
      </c>
      <c r="H18" t="n">
        <v>0.44</v>
      </c>
      <c r="I18" t="n">
        <v>25</v>
      </c>
      <c r="J18" t="n">
        <v>201.01</v>
      </c>
      <c r="K18" t="n">
        <v>54.38</v>
      </c>
      <c r="L18" t="n">
        <v>5</v>
      </c>
      <c r="M18" t="n">
        <v>23</v>
      </c>
      <c r="N18" t="n">
        <v>41.63</v>
      </c>
      <c r="O18" t="n">
        <v>25024.84</v>
      </c>
      <c r="P18" t="n">
        <v>163.96</v>
      </c>
      <c r="Q18" t="n">
        <v>460.69</v>
      </c>
      <c r="R18" t="n">
        <v>63.25</v>
      </c>
      <c r="S18" t="n">
        <v>32.19</v>
      </c>
      <c r="T18" t="n">
        <v>11544.34</v>
      </c>
      <c r="U18" t="n">
        <v>0.51</v>
      </c>
      <c r="V18" t="n">
        <v>0.73</v>
      </c>
      <c r="W18" t="n">
        <v>1.49</v>
      </c>
      <c r="X18" t="n">
        <v>0.7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6.3956</v>
      </c>
      <c r="E19" t="n">
        <v>15.64</v>
      </c>
      <c r="F19" t="n">
        <v>12.19</v>
      </c>
      <c r="G19" t="n">
        <v>30.46</v>
      </c>
      <c r="H19" t="n">
        <v>0.46</v>
      </c>
      <c r="I19" t="n">
        <v>24</v>
      </c>
      <c r="J19" t="n">
        <v>201.4</v>
      </c>
      <c r="K19" t="n">
        <v>54.38</v>
      </c>
      <c r="L19" t="n">
        <v>5.25</v>
      </c>
      <c r="M19" t="n">
        <v>22</v>
      </c>
      <c r="N19" t="n">
        <v>41.77</v>
      </c>
      <c r="O19" t="n">
        <v>25073.29</v>
      </c>
      <c r="P19" t="n">
        <v>163.18</v>
      </c>
      <c r="Q19" t="n">
        <v>460.77</v>
      </c>
      <c r="R19" t="n">
        <v>61.88</v>
      </c>
      <c r="S19" t="n">
        <v>32.19</v>
      </c>
      <c r="T19" t="n">
        <v>10861.59</v>
      </c>
      <c r="U19" t="n">
        <v>0.52</v>
      </c>
      <c r="V19" t="n">
        <v>0.73</v>
      </c>
      <c r="W19" t="n">
        <v>1.48</v>
      </c>
      <c r="X19" t="n">
        <v>0.65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6.4181</v>
      </c>
      <c r="E20" t="n">
        <v>15.58</v>
      </c>
      <c r="F20" t="n">
        <v>12.17</v>
      </c>
      <c r="G20" t="n">
        <v>31.75</v>
      </c>
      <c r="H20" t="n">
        <v>0.48</v>
      </c>
      <c r="I20" t="n">
        <v>23</v>
      </c>
      <c r="J20" t="n">
        <v>201.79</v>
      </c>
      <c r="K20" t="n">
        <v>54.38</v>
      </c>
      <c r="L20" t="n">
        <v>5.5</v>
      </c>
      <c r="M20" t="n">
        <v>21</v>
      </c>
      <c r="N20" t="n">
        <v>41.92</v>
      </c>
      <c r="O20" t="n">
        <v>25121.79</v>
      </c>
      <c r="P20" t="n">
        <v>162.59</v>
      </c>
      <c r="Q20" t="n">
        <v>460.76</v>
      </c>
      <c r="R20" t="n">
        <v>61.16</v>
      </c>
      <c r="S20" t="n">
        <v>32.19</v>
      </c>
      <c r="T20" t="n">
        <v>10507.04</v>
      </c>
      <c r="U20" t="n">
        <v>0.53</v>
      </c>
      <c r="V20" t="n">
        <v>0.73</v>
      </c>
      <c r="W20" t="n">
        <v>1.49</v>
      </c>
      <c r="X20" t="n">
        <v>0.63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6.4502</v>
      </c>
      <c r="E21" t="n">
        <v>15.5</v>
      </c>
      <c r="F21" t="n">
        <v>12.13</v>
      </c>
      <c r="G21" t="n">
        <v>33.08</v>
      </c>
      <c r="H21" t="n">
        <v>0.51</v>
      </c>
      <c r="I21" t="n">
        <v>22</v>
      </c>
      <c r="J21" t="n">
        <v>202.19</v>
      </c>
      <c r="K21" t="n">
        <v>54.38</v>
      </c>
      <c r="L21" t="n">
        <v>5.75</v>
      </c>
      <c r="M21" t="n">
        <v>20</v>
      </c>
      <c r="N21" t="n">
        <v>42.06</v>
      </c>
      <c r="O21" t="n">
        <v>25170.34</v>
      </c>
      <c r="P21" t="n">
        <v>161.5</v>
      </c>
      <c r="Q21" t="n">
        <v>460.73</v>
      </c>
      <c r="R21" t="n">
        <v>60.15</v>
      </c>
      <c r="S21" t="n">
        <v>32.19</v>
      </c>
      <c r="T21" t="n">
        <v>10009.12</v>
      </c>
      <c r="U21" t="n">
        <v>0.54</v>
      </c>
      <c r="V21" t="n">
        <v>0.74</v>
      </c>
      <c r="W21" t="n">
        <v>1.48</v>
      </c>
      <c r="X21" t="n">
        <v>0.6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6.482</v>
      </c>
      <c r="E22" t="n">
        <v>15.43</v>
      </c>
      <c r="F22" t="n">
        <v>12.09</v>
      </c>
      <c r="G22" t="n">
        <v>34.55</v>
      </c>
      <c r="H22" t="n">
        <v>0.53</v>
      </c>
      <c r="I22" t="n">
        <v>21</v>
      </c>
      <c r="J22" t="n">
        <v>202.58</v>
      </c>
      <c r="K22" t="n">
        <v>54.38</v>
      </c>
      <c r="L22" t="n">
        <v>6</v>
      </c>
      <c r="M22" t="n">
        <v>19</v>
      </c>
      <c r="N22" t="n">
        <v>42.2</v>
      </c>
      <c r="O22" t="n">
        <v>25218.93</v>
      </c>
      <c r="P22" t="n">
        <v>160.56</v>
      </c>
      <c r="Q22" t="n">
        <v>460.72</v>
      </c>
      <c r="R22" t="n">
        <v>58.68</v>
      </c>
      <c r="S22" t="n">
        <v>32.19</v>
      </c>
      <c r="T22" t="n">
        <v>9276.1</v>
      </c>
      <c r="U22" t="n">
        <v>0.55</v>
      </c>
      <c r="V22" t="n">
        <v>0.74</v>
      </c>
      <c r="W22" t="n">
        <v>1.48</v>
      </c>
      <c r="X22" t="n">
        <v>0.5600000000000001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6.5039</v>
      </c>
      <c r="E23" t="n">
        <v>15.38</v>
      </c>
      <c r="F23" t="n">
        <v>12.08</v>
      </c>
      <c r="G23" t="n">
        <v>36.24</v>
      </c>
      <c r="H23" t="n">
        <v>0.55</v>
      </c>
      <c r="I23" t="n">
        <v>20</v>
      </c>
      <c r="J23" t="n">
        <v>202.98</v>
      </c>
      <c r="K23" t="n">
        <v>54.38</v>
      </c>
      <c r="L23" t="n">
        <v>6.25</v>
      </c>
      <c r="M23" t="n">
        <v>18</v>
      </c>
      <c r="N23" t="n">
        <v>42.35</v>
      </c>
      <c r="O23" t="n">
        <v>25267.7</v>
      </c>
      <c r="P23" t="n">
        <v>160.04</v>
      </c>
      <c r="Q23" t="n">
        <v>460.69</v>
      </c>
      <c r="R23" t="n">
        <v>58.41</v>
      </c>
      <c r="S23" t="n">
        <v>32.19</v>
      </c>
      <c r="T23" t="n">
        <v>9148.299999999999</v>
      </c>
      <c r="U23" t="n">
        <v>0.55</v>
      </c>
      <c r="V23" t="n">
        <v>0.74</v>
      </c>
      <c r="W23" t="n">
        <v>1.48</v>
      </c>
      <c r="X23" t="n">
        <v>0.55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6.5378</v>
      </c>
      <c r="E24" t="n">
        <v>15.3</v>
      </c>
      <c r="F24" t="n">
        <v>12.04</v>
      </c>
      <c r="G24" t="n">
        <v>38.02</v>
      </c>
      <c r="H24" t="n">
        <v>0.57</v>
      </c>
      <c r="I24" t="n">
        <v>19</v>
      </c>
      <c r="J24" t="n">
        <v>203.37</v>
      </c>
      <c r="K24" t="n">
        <v>54.38</v>
      </c>
      <c r="L24" t="n">
        <v>6.5</v>
      </c>
      <c r="M24" t="n">
        <v>17</v>
      </c>
      <c r="N24" t="n">
        <v>42.49</v>
      </c>
      <c r="O24" t="n">
        <v>25316.39</v>
      </c>
      <c r="P24" t="n">
        <v>159.11</v>
      </c>
      <c r="Q24" t="n">
        <v>460.85</v>
      </c>
      <c r="R24" t="n">
        <v>57.02</v>
      </c>
      <c r="S24" t="n">
        <v>32.19</v>
      </c>
      <c r="T24" t="n">
        <v>8457.34</v>
      </c>
      <c r="U24" t="n">
        <v>0.5600000000000001</v>
      </c>
      <c r="V24" t="n">
        <v>0.74</v>
      </c>
      <c r="W24" t="n">
        <v>1.47</v>
      </c>
      <c r="X24" t="n">
        <v>0.51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6.5582</v>
      </c>
      <c r="E25" t="n">
        <v>15.25</v>
      </c>
      <c r="F25" t="n">
        <v>12.03</v>
      </c>
      <c r="G25" t="n">
        <v>40.1</v>
      </c>
      <c r="H25" t="n">
        <v>0.59</v>
      </c>
      <c r="I25" t="n">
        <v>18</v>
      </c>
      <c r="J25" t="n">
        <v>203.77</v>
      </c>
      <c r="K25" t="n">
        <v>54.38</v>
      </c>
      <c r="L25" t="n">
        <v>6.75</v>
      </c>
      <c r="M25" t="n">
        <v>16</v>
      </c>
      <c r="N25" t="n">
        <v>42.64</v>
      </c>
      <c r="O25" t="n">
        <v>25365.14</v>
      </c>
      <c r="P25" t="n">
        <v>158.58</v>
      </c>
      <c r="Q25" t="n">
        <v>460.69</v>
      </c>
      <c r="R25" t="n">
        <v>56.71</v>
      </c>
      <c r="S25" t="n">
        <v>32.19</v>
      </c>
      <c r="T25" t="n">
        <v>8308.82</v>
      </c>
      <c r="U25" t="n">
        <v>0.57</v>
      </c>
      <c r="V25" t="n">
        <v>0.74</v>
      </c>
      <c r="W25" t="n">
        <v>1.48</v>
      </c>
      <c r="X25" t="n">
        <v>0.5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6.5612</v>
      </c>
      <c r="E26" t="n">
        <v>15.24</v>
      </c>
      <c r="F26" t="n">
        <v>12.02</v>
      </c>
      <c r="G26" t="n">
        <v>40.08</v>
      </c>
      <c r="H26" t="n">
        <v>0.61</v>
      </c>
      <c r="I26" t="n">
        <v>18</v>
      </c>
      <c r="J26" t="n">
        <v>204.16</v>
      </c>
      <c r="K26" t="n">
        <v>54.38</v>
      </c>
      <c r="L26" t="n">
        <v>7</v>
      </c>
      <c r="M26" t="n">
        <v>16</v>
      </c>
      <c r="N26" t="n">
        <v>42.78</v>
      </c>
      <c r="O26" t="n">
        <v>25413.94</v>
      </c>
      <c r="P26" t="n">
        <v>157.85</v>
      </c>
      <c r="Q26" t="n">
        <v>460.73</v>
      </c>
      <c r="R26" t="n">
        <v>56.51</v>
      </c>
      <c r="S26" t="n">
        <v>32.19</v>
      </c>
      <c r="T26" t="n">
        <v>8209.469999999999</v>
      </c>
      <c r="U26" t="n">
        <v>0.57</v>
      </c>
      <c r="V26" t="n">
        <v>0.74</v>
      </c>
      <c r="W26" t="n">
        <v>1.48</v>
      </c>
      <c r="X26" t="n">
        <v>0.49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6.6008</v>
      </c>
      <c r="E27" t="n">
        <v>15.15</v>
      </c>
      <c r="F27" t="n">
        <v>11.97</v>
      </c>
      <c r="G27" t="n">
        <v>42.25</v>
      </c>
      <c r="H27" t="n">
        <v>0.63</v>
      </c>
      <c r="I27" t="n">
        <v>17</v>
      </c>
      <c r="J27" t="n">
        <v>204.56</v>
      </c>
      <c r="K27" t="n">
        <v>54.38</v>
      </c>
      <c r="L27" t="n">
        <v>7.25</v>
      </c>
      <c r="M27" t="n">
        <v>15</v>
      </c>
      <c r="N27" t="n">
        <v>42.93</v>
      </c>
      <c r="O27" t="n">
        <v>25462.78</v>
      </c>
      <c r="P27" t="n">
        <v>157.05</v>
      </c>
      <c r="Q27" t="n">
        <v>460.69</v>
      </c>
      <c r="R27" t="n">
        <v>54.8</v>
      </c>
      <c r="S27" t="n">
        <v>32.19</v>
      </c>
      <c r="T27" t="n">
        <v>7357.51</v>
      </c>
      <c r="U27" t="n">
        <v>0.59</v>
      </c>
      <c r="V27" t="n">
        <v>0.75</v>
      </c>
      <c r="W27" t="n">
        <v>1.47</v>
      </c>
      <c r="X27" t="n">
        <v>0.44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6.6134</v>
      </c>
      <c r="E28" t="n">
        <v>15.12</v>
      </c>
      <c r="F28" t="n">
        <v>11.98</v>
      </c>
      <c r="G28" t="n">
        <v>44.93</v>
      </c>
      <c r="H28" t="n">
        <v>0.65</v>
      </c>
      <c r="I28" t="n">
        <v>16</v>
      </c>
      <c r="J28" t="n">
        <v>204.95</v>
      </c>
      <c r="K28" t="n">
        <v>54.38</v>
      </c>
      <c r="L28" t="n">
        <v>7.5</v>
      </c>
      <c r="M28" t="n">
        <v>14</v>
      </c>
      <c r="N28" t="n">
        <v>43.08</v>
      </c>
      <c r="O28" t="n">
        <v>25511.67</v>
      </c>
      <c r="P28" t="n">
        <v>156.6</v>
      </c>
      <c r="Q28" t="n">
        <v>460.71</v>
      </c>
      <c r="R28" t="n">
        <v>55.1</v>
      </c>
      <c r="S28" t="n">
        <v>32.19</v>
      </c>
      <c r="T28" t="n">
        <v>7512.64</v>
      </c>
      <c r="U28" t="n">
        <v>0.58</v>
      </c>
      <c r="V28" t="n">
        <v>0.75</v>
      </c>
      <c r="W28" t="n">
        <v>1.47</v>
      </c>
      <c r="X28" t="n">
        <v>0.45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6.6192</v>
      </c>
      <c r="E29" t="n">
        <v>15.11</v>
      </c>
      <c r="F29" t="n">
        <v>11.97</v>
      </c>
      <c r="G29" t="n">
        <v>44.88</v>
      </c>
      <c r="H29" t="n">
        <v>0.67</v>
      </c>
      <c r="I29" t="n">
        <v>16</v>
      </c>
      <c r="J29" t="n">
        <v>205.35</v>
      </c>
      <c r="K29" t="n">
        <v>54.38</v>
      </c>
      <c r="L29" t="n">
        <v>7.75</v>
      </c>
      <c r="M29" t="n">
        <v>14</v>
      </c>
      <c r="N29" t="n">
        <v>43.22</v>
      </c>
      <c r="O29" t="n">
        <v>25560.62</v>
      </c>
      <c r="P29" t="n">
        <v>155.96</v>
      </c>
      <c r="Q29" t="n">
        <v>460.69</v>
      </c>
      <c r="R29" t="n">
        <v>54.68</v>
      </c>
      <c r="S29" t="n">
        <v>32.19</v>
      </c>
      <c r="T29" t="n">
        <v>7303.6</v>
      </c>
      <c r="U29" t="n">
        <v>0.59</v>
      </c>
      <c r="V29" t="n">
        <v>0.75</v>
      </c>
      <c r="W29" t="n">
        <v>1.47</v>
      </c>
      <c r="X29" t="n">
        <v>0.43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6.6515</v>
      </c>
      <c r="E30" t="n">
        <v>15.03</v>
      </c>
      <c r="F30" t="n">
        <v>11.93</v>
      </c>
      <c r="G30" t="n">
        <v>47.74</v>
      </c>
      <c r="H30" t="n">
        <v>0.6899999999999999</v>
      </c>
      <c r="I30" t="n">
        <v>15</v>
      </c>
      <c r="J30" t="n">
        <v>205.75</v>
      </c>
      <c r="K30" t="n">
        <v>54.38</v>
      </c>
      <c r="L30" t="n">
        <v>8</v>
      </c>
      <c r="M30" t="n">
        <v>13</v>
      </c>
      <c r="N30" t="n">
        <v>43.37</v>
      </c>
      <c r="O30" t="n">
        <v>25609.61</v>
      </c>
      <c r="P30" t="n">
        <v>154.9</v>
      </c>
      <c r="Q30" t="n">
        <v>460.69</v>
      </c>
      <c r="R30" t="n">
        <v>53.59</v>
      </c>
      <c r="S30" t="n">
        <v>32.19</v>
      </c>
      <c r="T30" t="n">
        <v>6761.48</v>
      </c>
      <c r="U30" t="n">
        <v>0.6</v>
      </c>
      <c r="V30" t="n">
        <v>0.75</v>
      </c>
      <c r="W30" t="n">
        <v>1.47</v>
      </c>
      <c r="X30" t="n">
        <v>0.4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6.6547</v>
      </c>
      <c r="E31" t="n">
        <v>15.03</v>
      </c>
      <c r="F31" t="n">
        <v>11.93</v>
      </c>
      <c r="G31" t="n">
        <v>47.71</v>
      </c>
      <c r="H31" t="n">
        <v>0.71</v>
      </c>
      <c r="I31" t="n">
        <v>15</v>
      </c>
      <c r="J31" t="n">
        <v>206.15</v>
      </c>
      <c r="K31" t="n">
        <v>54.38</v>
      </c>
      <c r="L31" t="n">
        <v>8.25</v>
      </c>
      <c r="M31" t="n">
        <v>13</v>
      </c>
      <c r="N31" t="n">
        <v>43.52</v>
      </c>
      <c r="O31" t="n">
        <v>25658.66</v>
      </c>
      <c r="P31" t="n">
        <v>155.17</v>
      </c>
      <c r="Q31" t="n">
        <v>460.7</v>
      </c>
      <c r="R31" t="n">
        <v>53.26</v>
      </c>
      <c r="S31" t="n">
        <v>32.19</v>
      </c>
      <c r="T31" t="n">
        <v>6597.71</v>
      </c>
      <c r="U31" t="n">
        <v>0.6</v>
      </c>
      <c r="V31" t="n">
        <v>0.75</v>
      </c>
      <c r="W31" t="n">
        <v>1.47</v>
      </c>
      <c r="X31" t="n">
        <v>0.39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6.6833</v>
      </c>
      <c r="E32" t="n">
        <v>14.96</v>
      </c>
      <c r="F32" t="n">
        <v>11.9</v>
      </c>
      <c r="G32" t="n">
        <v>51.01</v>
      </c>
      <c r="H32" t="n">
        <v>0.73</v>
      </c>
      <c r="I32" t="n">
        <v>14</v>
      </c>
      <c r="J32" t="n">
        <v>206.54</v>
      </c>
      <c r="K32" t="n">
        <v>54.38</v>
      </c>
      <c r="L32" t="n">
        <v>8.5</v>
      </c>
      <c r="M32" t="n">
        <v>12</v>
      </c>
      <c r="N32" t="n">
        <v>43.67</v>
      </c>
      <c r="O32" t="n">
        <v>25707.76</v>
      </c>
      <c r="P32" t="n">
        <v>154.08</v>
      </c>
      <c r="Q32" t="n">
        <v>460.7</v>
      </c>
      <c r="R32" t="n">
        <v>52.44</v>
      </c>
      <c r="S32" t="n">
        <v>32.19</v>
      </c>
      <c r="T32" t="n">
        <v>6192.98</v>
      </c>
      <c r="U32" t="n">
        <v>0.61</v>
      </c>
      <c r="V32" t="n">
        <v>0.75</v>
      </c>
      <c r="W32" t="n">
        <v>1.47</v>
      </c>
      <c r="X32" t="n">
        <v>0.37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6.6811</v>
      </c>
      <c r="E33" t="n">
        <v>14.97</v>
      </c>
      <c r="F33" t="n">
        <v>11.91</v>
      </c>
      <c r="G33" t="n">
        <v>51.03</v>
      </c>
      <c r="H33" t="n">
        <v>0.75</v>
      </c>
      <c r="I33" t="n">
        <v>14</v>
      </c>
      <c r="J33" t="n">
        <v>206.94</v>
      </c>
      <c r="K33" t="n">
        <v>54.38</v>
      </c>
      <c r="L33" t="n">
        <v>8.75</v>
      </c>
      <c r="M33" t="n">
        <v>12</v>
      </c>
      <c r="N33" t="n">
        <v>43.81</v>
      </c>
      <c r="O33" t="n">
        <v>25756.9</v>
      </c>
      <c r="P33" t="n">
        <v>154.13</v>
      </c>
      <c r="Q33" t="n">
        <v>460.72</v>
      </c>
      <c r="R33" t="n">
        <v>52.6</v>
      </c>
      <c r="S33" t="n">
        <v>32.19</v>
      </c>
      <c r="T33" t="n">
        <v>6270.49</v>
      </c>
      <c r="U33" t="n">
        <v>0.61</v>
      </c>
      <c r="V33" t="n">
        <v>0.75</v>
      </c>
      <c r="W33" t="n">
        <v>1.47</v>
      </c>
      <c r="X33" t="n">
        <v>0.37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6.6816</v>
      </c>
      <c r="E34" t="n">
        <v>14.97</v>
      </c>
      <c r="F34" t="n">
        <v>11.91</v>
      </c>
      <c r="G34" t="n">
        <v>51.02</v>
      </c>
      <c r="H34" t="n">
        <v>0.77</v>
      </c>
      <c r="I34" t="n">
        <v>14</v>
      </c>
      <c r="J34" t="n">
        <v>207.34</v>
      </c>
      <c r="K34" t="n">
        <v>54.38</v>
      </c>
      <c r="L34" t="n">
        <v>9</v>
      </c>
      <c r="M34" t="n">
        <v>12</v>
      </c>
      <c r="N34" t="n">
        <v>43.96</v>
      </c>
      <c r="O34" t="n">
        <v>25806.1</v>
      </c>
      <c r="P34" t="n">
        <v>152.95</v>
      </c>
      <c r="Q34" t="n">
        <v>460.69</v>
      </c>
      <c r="R34" t="n">
        <v>52.61</v>
      </c>
      <c r="S34" t="n">
        <v>32.19</v>
      </c>
      <c r="T34" t="n">
        <v>6277.16</v>
      </c>
      <c r="U34" t="n">
        <v>0.61</v>
      </c>
      <c r="V34" t="n">
        <v>0.75</v>
      </c>
      <c r="W34" t="n">
        <v>1.47</v>
      </c>
      <c r="X34" t="n">
        <v>0.37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6.6985</v>
      </c>
      <c r="E35" t="n">
        <v>14.93</v>
      </c>
      <c r="F35" t="n">
        <v>11.91</v>
      </c>
      <c r="G35" t="n">
        <v>54.95</v>
      </c>
      <c r="H35" t="n">
        <v>0.79</v>
      </c>
      <c r="I35" t="n">
        <v>13</v>
      </c>
      <c r="J35" t="n">
        <v>207.74</v>
      </c>
      <c r="K35" t="n">
        <v>54.38</v>
      </c>
      <c r="L35" t="n">
        <v>9.25</v>
      </c>
      <c r="M35" t="n">
        <v>11</v>
      </c>
      <c r="N35" t="n">
        <v>44.11</v>
      </c>
      <c r="O35" t="n">
        <v>25855.35</v>
      </c>
      <c r="P35" t="n">
        <v>153.21</v>
      </c>
      <c r="Q35" t="n">
        <v>460.74</v>
      </c>
      <c r="R35" t="n">
        <v>52.42</v>
      </c>
      <c r="S35" t="n">
        <v>32.19</v>
      </c>
      <c r="T35" t="n">
        <v>6185.19</v>
      </c>
      <c r="U35" t="n">
        <v>0.61</v>
      </c>
      <c r="V35" t="n">
        <v>0.75</v>
      </c>
      <c r="W35" t="n">
        <v>1.48</v>
      </c>
      <c r="X35" t="n">
        <v>0.37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6.7084</v>
      </c>
      <c r="E36" t="n">
        <v>14.91</v>
      </c>
      <c r="F36" t="n">
        <v>11.88</v>
      </c>
      <c r="G36" t="n">
        <v>54.85</v>
      </c>
      <c r="H36" t="n">
        <v>0.8100000000000001</v>
      </c>
      <c r="I36" t="n">
        <v>13</v>
      </c>
      <c r="J36" t="n">
        <v>208.14</v>
      </c>
      <c r="K36" t="n">
        <v>54.38</v>
      </c>
      <c r="L36" t="n">
        <v>9.5</v>
      </c>
      <c r="M36" t="n">
        <v>11</v>
      </c>
      <c r="N36" t="n">
        <v>44.26</v>
      </c>
      <c r="O36" t="n">
        <v>25904.65</v>
      </c>
      <c r="P36" t="n">
        <v>152.75</v>
      </c>
      <c r="Q36" t="n">
        <v>460.7</v>
      </c>
      <c r="R36" t="n">
        <v>51.97</v>
      </c>
      <c r="S36" t="n">
        <v>32.19</v>
      </c>
      <c r="T36" t="n">
        <v>5963.88</v>
      </c>
      <c r="U36" t="n">
        <v>0.62</v>
      </c>
      <c r="V36" t="n">
        <v>0.75</v>
      </c>
      <c r="W36" t="n">
        <v>1.47</v>
      </c>
      <c r="X36" t="n">
        <v>0.35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6.7092</v>
      </c>
      <c r="E37" t="n">
        <v>14.9</v>
      </c>
      <c r="F37" t="n">
        <v>11.88</v>
      </c>
      <c r="G37" t="n">
        <v>54.84</v>
      </c>
      <c r="H37" t="n">
        <v>0.83</v>
      </c>
      <c r="I37" t="n">
        <v>13</v>
      </c>
      <c r="J37" t="n">
        <v>208.54</v>
      </c>
      <c r="K37" t="n">
        <v>54.38</v>
      </c>
      <c r="L37" t="n">
        <v>9.75</v>
      </c>
      <c r="M37" t="n">
        <v>11</v>
      </c>
      <c r="N37" t="n">
        <v>44.41</v>
      </c>
      <c r="O37" t="n">
        <v>25954</v>
      </c>
      <c r="P37" t="n">
        <v>152.03</v>
      </c>
      <c r="Q37" t="n">
        <v>460.69</v>
      </c>
      <c r="R37" t="n">
        <v>51.78</v>
      </c>
      <c r="S37" t="n">
        <v>32.19</v>
      </c>
      <c r="T37" t="n">
        <v>5866.94</v>
      </c>
      <c r="U37" t="n">
        <v>0.62</v>
      </c>
      <c r="V37" t="n">
        <v>0.75</v>
      </c>
      <c r="W37" t="n">
        <v>1.47</v>
      </c>
      <c r="X37" t="n">
        <v>0.35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6.7438</v>
      </c>
      <c r="E38" t="n">
        <v>14.83</v>
      </c>
      <c r="F38" t="n">
        <v>11.85</v>
      </c>
      <c r="G38" t="n">
        <v>59.23</v>
      </c>
      <c r="H38" t="n">
        <v>0.85</v>
      </c>
      <c r="I38" t="n">
        <v>12</v>
      </c>
      <c r="J38" t="n">
        <v>208.94</v>
      </c>
      <c r="K38" t="n">
        <v>54.38</v>
      </c>
      <c r="L38" t="n">
        <v>10</v>
      </c>
      <c r="M38" t="n">
        <v>10</v>
      </c>
      <c r="N38" t="n">
        <v>44.56</v>
      </c>
      <c r="O38" t="n">
        <v>26003.41</v>
      </c>
      <c r="P38" t="n">
        <v>150.67</v>
      </c>
      <c r="Q38" t="n">
        <v>460.69</v>
      </c>
      <c r="R38" t="n">
        <v>50.84</v>
      </c>
      <c r="S38" t="n">
        <v>32.19</v>
      </c>
      <c r="T38" t="n">
        <v>5401.86</v>
      </c>
      <c r="U38" t="n">
        <v>0.63</v>
      </c>
      <c r="V38" t="n">
        <v>0.75</v>
      </c>
      <c r="W38" t="n">
        <v>1.46</v>
      </c>
      <c r="X38" t="n">
        <v>0.31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6.748</v>
      </c>
      <c r="E39" t="n">
        <v>14.82</v>
      </c>
      <c r="F39" t="n">
        <v>11.84</v>
      </c>
      <c r="G39" t="n">
        <v>59.18</v>
      </c>
      <c r="H39" t="n">
        <v>0.87</v>
      </c>
      <c r="I39" t="n">
        <v>12</v>
      </c>
      <c r="J39" t="n">
        <v>209.34</v>
      </c>
      <c r="K39" t="n">
        <v>54.38</v>
      </c>
      <c r="L39" t="n">
        <v>10.25</v>
      </c>
      <c r="M39" t="n">
        <v>10</v>
      </c>
      <c r="N39" t="n">
        <v>44.71</v>
      </c>
      <c r="O39" t="n">
        <v>26052.86</v>
      </c>
      <c r="P39" t="n">
        <v>150.78</v>
      </c>
      <c r="Q39" t="n">
        <v>460.69</v>
      </c>
      <c r="R39" t="n">
        <v>50.36</v>
      </c>
      <c r="S39" t="n">
        <v>32.19</v>
      </c>
      <c r="T39" t="n">
        <v>5161.78</v>
      </c>
      <c r="U39" t="n">
        <v>0.64</v>
      </c>
      <c r="V39" t="n">
        <v>0.75</v>
      </c>
      <c r="W39" t="n">
        <v>1.46</v>
      </c>
      <c r="X39" t="n">
        <v>0.3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6.7413</v>
      </c>
      <c r="E40" t="n">
        <v>14.83</v>
      </c>
      <c r="F40" t="n">
        <v>11.85</v>
      </c>
      <c r="G40" t="n">
        <v>59.25</v>
      </c>
      <c r="H40" t="n">
        <v>0.89</v>
      </c>
      <c r="I40" t="n">
        <v>12</v>
      </c>
      <c r="J40" t="n">
        <v>209.74</v>
      </c>
      <c r="K40" t="n">
        <v>54.38</v>
      </c>
      <c r="L40" t="n">
        <v>10.5</v>
      </c>
      <c r="M40" t="n">
        <v>10</v>
      </c>
      <c r="N40" t="n">
        <v>44.87</v>
      </c>
      <c r="O40" t="n">
        <v>26102.37</v>
      </c>
      <c r="P40" t="n">
        <v>149.67</v>
      </c>
      <c r="Q40" t="n">
        <v>460.69</v>
      </c>
      <c r="R40" t="n">
        <v>50.85</v>
      </c>
      <c r="S40" t="n">
        <v>32.19</v>
      </c>
      <c r="T40" t="n">
        <v>5409.77</v>
      </c>
      <c r="U40" t="n">
        <v>0.63</v>
      </c>
      <c r="V40" t="n">
        <v>0.75</v>
      </c>
      <c r="W40" t="n">
        <v>1.47</v>
      </c>
      <c r="X40" t="n">
        <v>0.32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6.7777</v>
      </c>
      <c r="E41" t="n">
        <v>14.75</v>
      </c>
      <c r="F41" t="n">
        <v>11.81</v>
      </c>
      <c r="G41" t="n">
        <v>64.42</v>
      </c>
      <c r="H41" t="n">
        <v>0.91</v>
      </c>
      <c r="I41" t="n">
        <v>11</v>
      </c>
      <c r="J41" t="n">
        <v>210.14</v>
      </c>
      <c r="K41" t="n">
        <v>54.38</v>
      </c>
      <c r="L41" t="n">
        <v>10.75</v>
      </c>
      <c r="M41" t="n">
        <v>9</v>
      </c>
      <c r="N41" t="n">
        <v>45.02</v>
      </c>
      <c r="O41" t="n">
        <v>26151.93</v>
      </c>
      <c r="P41" t="n">
        <v>148.71</v>
      </c>
      <c r="Q41" t="n">
        <v>460.7</v>
      </c>
      <c r="R41" t="n">
        <v>49.41</v>
      </c>
      <c r="S41" t="n">
        <v>32.19</v>
      </c>
      <c r="T41" t="n">
        <v>4691.52</v>
      </c>
      <c r="U41" t="n">
        <v>0.65</v>
      </c>
      <c r="V41" t="n">
        <v>0.76</v>
      </c>
      <c r="W41" t="n">
        <v>1.47</v>
      </c>
      <c r="X41" t="n">
        <v>0.28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6.7775</v>
      </c>
      <c r="E42" t="n">
        <v>14.75</v>
      </c>
      <c r="F42" t="n">
        <v>11.81</v>
      </c>
      <c r="G42" t="n">
        <v>64.42</v>
      </c>
      <c r="H42" t="n">
        <v>0.93</v>
      </c>
      <c r="I42" t="n">
        <v>11</v>
      </c>
      <c r="J42" t="n">
        <v>210.55</v>
      </c>
      <c r="K42" t="n">
        <v>54.38</v>
      </c>
      <c r="L42" t="n">
        <v>11</v>
      </c>
      <c r="M42" t="n">
        <v>9</v>
      </c>
      <c r="N42" t="n">
        <v>45.17</v>
      </c>
      <c r="O42" t="n">
        <v>26201.54</v>
      </c>
      <c r="P42" t="n">
        <v>148.62</v>
      </c>
      <c r="Q42" t="n">
        <v>460.69</v>
      </c>
      <c r="R42" t="n">
        <v>49.57</v>
      </c>
      <c r="S42" t="n">
        <v>32.19</v>
      </c>
      <c r="T42" t="n">
        <v>4770.08</v>
      </c>
      <c r="U42" t="n">
        <v>0.65</v>
      </c>
      <c r="V42" t="n">
        <v>0.76</v>
      </c>
      <c r="W42" t="n">
        <v>1.46</v>
      </c>
      <c r="X42" t="n">
        <v>0.28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6.7765</v>
      </c>
      <c r="E43" t="n">
        <v>14.76</v>
      </c>
      <c r="F43" t="n">
        <v>11.81</v>
      </c>
      <c r="G43" t="n">
        <v>64.43000000000001</v>
      </c>
      <c r="H43" t="n">
        <v>0.95</v>
      </c>
      <c r="I43" t="n">
        <v>11</v>
      </c>
      <c r="J43" t="n">
        <v>210.95</v>
      </c>
      <c r="K43" t="n">
        <v>54.38</v>
      </c>
      <c r="L43" t="n">
        <v>11.25</v>
      </c>
      <c r="M43" t="n">
        <v>9</v>
      </c>
      <c r="N43" t="n">
        <v>45.32</v>
      </c>
      <c r="O43" t="n">
        <v>26251.2</v>
      </c>
      <c r="P43" t="n">
        <v>148.85</v>
      </c>
      <c r="Q43" t="n">
        <v>460.71</v>
      </c>
      <c r="R43" t="n">
        <v>49.43</v>
      </c>
      <c r="S43" t="n">
        <v>32.19</v>
      </c>
      <c r="T43" t="n">
        <v>4701.86</v>
      </c>
      <c r="U43" t="n">
        <v>0.65</v>
      </c>
      <c r="V43" t="n">
        <v>0.76</v>
      </c>
      <c r="W43" t="n">
        <v>1.47</v>
      </c>
      <c r="X43" t="n">
        <v>0.28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6.774</v>
      </c>
      <c r="E44" t="n">
        <v>14.76</v>
      </c>
      <c r="F44" t="n">
        <v>11.82</v>
      </c>
      <c r="G44" t="n">
        <v>64.45999999999999</v>
      </c>
      <c r="H44" t="n">
        <v>0.97</v>
      </c>
      <c r="I44" t="n">
        <v>11</v>
      </c>
      <c r="J44" t="n">
        <v>211.35</v>
      </c>
      <c r="K44" t="n">
        <v>54.38</v>
      </c>
      <c r="L44" t="n">
        <v>11.5</v>
      </c>
      <c r="M44" t="n">
        <v>9</v>
      </c>
      <c r="N44" t="n">
        <v>45.48</v>
      </c>
      <c r="O44" t="n">
        <v>26300.92</v>
      </c>
      <c r="P44" t="n">
        <v>148.27</v>
      </c>
      <c r="Q44" t="n">
        <v>460.69</v>
      </c>
      <c r="R44" t="n">
        <v>49.78</v>
      </c>
      <c r="S44" t="n">
        <v>32.19</v>
      </c>
      <c r="T44" t="n">
        <v>4879.34</v>
      </c>
      <c r="U44" t="n">
        <v>0.65</v>
      </c>
      <c r="V44" t="n">
        <v>0.76</v>
      </c>
      <c r="W44" t="n">
        <v>1.46</v>
      </c>
      <c r="X44" t="n">
        <v>0.28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6.8066</v>
      </c>
      <c r="E45" t="n">
        <v>14.69</v>
      </c>
      <c r="F45" t="n">
        <v>11.79</v>
      </c>
      <c r="G45" t="n">
        <v>70.72</v>
      </c>
      <c r="H45" t="n">
        <v>0.99</v>
      </c>
      <c r="I45" t="n">
        <v>10</v>
      </c>
      <c r="J45" t="n">
        <v>211.76</v>
      </c>
      <c r="K45" t="n">
        <v>54.38</v>
      </c>
      <c r="L45" t="n">
        <v>11.75</v>
      </c>
      <c r="M45" t="n">
        <v>8</v>
      </c>
      <c r="N45" t="n">
        <v>45.63</v>
      </c>
      <c r="O45" t="n">
        <v>26350.68</v>
      </c>
      <c r="P45" t="n">
        <v>147.26</v>
      </c>
      <c r="Q45" t="n">
        <v>460.71</v>
      </c>
      <c r="R45" t="n">
        <v>48.77</v>
      </c>
      <c r="S45" t="n">
        <v>32.19</v>
      </c>
      <c r="T45" t="n">
        <v>4377.43</v>
      </c>
      <c r="U45" t="n">
        <v>0.66</v>
      </c>
      <c r="V45" t="n">
        <v>0.76</v>
      </c>
      <c r="W45" t="n">
        <v>1.46</v>
      </c>
      <c r="X45" t="n">
        <v>0.25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6.811</v>
      </c>
      <c r="E46" t="n">
        <v>14.68</v>
      </c>
      <c r="F46" t="n">
        <v>11.78</v>
      </c>
      <c r="G46" t="n">
        <v>70.66</v>
      </c>
      <c r="H46" t="n">
        <v>1</v>
      </c>
      <c r="I46" t="n">
        <v>10</v>
      </c>
      <c r="J46" t="n">
        <v>212.16</v>
      </c>
      <c r="K46" t="n">
        <v>54.38</v>
      </c>
      <c r="L46" t="n">
        <v>12</v>
      </c>
      <c r="M46" t="n">
        <v>8</v>
      </c>
      <c r="N46" t="n">
        <v>45.78</v>
      </c>
      <c r="O46" t="n">
        <v>26400.51</v>
      </c>
      <c r="P46" t="n">
        <v>146.38</v>
      </c>
      <c r="Q46" t="n">
        <v>460.76</v>
      </c>
      <c r="R46" t="n">
        <v>48.43</v>
      </c>
      <c r="S46" t="n">
        <v>32.19</v>
      </c>
      <c r="T46" t="n">
        <v>4205.42</v>
      </c>
      <c r="U46" t="n">
        <v>0.66</v>
      </c>
      <c r="V46" t="n">
        <v>0.76</v>
      </c>
      <c r="W46" t="n">
        <v>1.46</v>
      </c>
      <c r="X46" t="n">
        <v>0.24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6.8081</v>
      </c>
      <c r="E47" t="n">
        <v>14.69</v>
      </c>
      <c r="F47" t="n">
        <v>11.78</v>
      </c>
      <c r="G47" t="n">
        <v>70.7</v>
      </c>
      <c r="H47" t="n">
        <v>1.02</v>
      </c>
      <c r="I47" t="n">
        <v>10</v>
      </c>
      <c r="J47" t="n">
        <v>212.56</v>
      </c>
      <c r="K47" t="n">
        <v>54.38</v>
      </c>
      <c r="L47" t="n">
        <v>12.25</v>
      </c>
      <c r="M47" t="n">
        <v>8</v>
      </c>
      <c r="N47" t="n">
        <v>45.94</v>
      </c>
      <c r="O47" t="n">
        <v>26450.38</v>
      </c>
      <c r="P47" t="n">
        <v>146.53</v>
      </c>
      <c r="Q47" t="n">
        <v>460.69</v>
      </c>
      <c r="R47" t="n">
        <v>48.66</v>
      </c>
      <c r="S47" t="n">
        <v>32.19</v>
      </c>
      <c r="T47" t="n">
        <v>4322.73</v>
      </c>
      <c r="U47" t="n">
        <v>0.66</v>
      </c>
      <c r="V47" t="n">
        <v>0.76</v>
      </c>
      <c r="W47" t="n">
        <v>1.46</v>
      </c>
      <c r="X47" t="n">
        <v>0.25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6.8035</v>
      </c>
      <c r="E48" t="n">
        <v>14.7</v>
      </c>
      <c r="F48" t="n">
        <v>11.79</v>
      </c>
      <c r="G48" t="n">
        <v>70.76000000000001</v>
      </c>
      <c r="H48" t="n">
        <v>1.04</v>
      </c>
      <c r="I48" t="n">
        <v>10</v>
      </c>
      <c r="J48" t="n">
        <v>212.97</v>
      </c>
      <c r="K48" t="n">
        <v>54.38</v>
      </c>
      <c r="L48" t="n">
        <v>12.5</v>
      </c>
      <c r="M48" t="n">
        <v>8</v>
      </c>
      <c r="N48" t="n">
        <v>46.09</v>
      </c>
      <c r="O48" t="n">
        <v>26500.31</v>
      </c>
      <c r="P48" t="n">
        <v>145.89</v>
      </c>
      <c r="Q48" t="n">
        <v>460.69</v>
      </c>
      <c r="R48" t="n">
        <v>48.91</v>
      </c>
      <c r="S48" t="n">
        <v>32.19</v>
      </c>
      <c r="T48" t="n">
        <v>4448.02</v>
      </c>
      <c r="U48" t="n">
        <v>0.66</v>
      </c>
      <c r="V48" t="n">
        <v>0.76</v>
      </c>
      <c r="W48" t="n">
        <v>1.46</v>
      </c>
      <c r="X48" t="n">
        <v>0.26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6.8013</v>
      </c>
      <c r="E49" t="n">
        <v>14.7</v>
      </c>
      <c r="F49" t="n">
        <v>11.8</v>
      </c>
      <c r="G49" t="n">
        <v>70.79000000000001</v>
      </c>
      <c r="H49" t="n">
        <v>1.06</v>
      </c>
      <c r="I49" t="n">
        <v>10</v>
      </c>
      <c r="J49" t="n">
        <v>213.37</v>
      </c>
      <c r="K49" t="n">
        <v>54.38</v>
      </c>
      <c r="L49" t="n">
        <v>12.75</v>
      </c>
      <c r="M49" t="n">
        <v>8</v>
      </c>
      <c r="N49" t="n">
        <v>46.25</v>
      </c>
      <c r="O49" t="n">
        <v>26550.29</v>
      </c>
      <c r="P49" t="n">
        <v>144.71</v>
      </c>
      <c r="Q49" t="n">
        <v>460.69</v>
      </c>
      <c r="R49" t="n">
        <v>48.96</v>
      </c>
      <c r="S49" t="n">
        <v>32.19</v>
      </c>
      <c r="T49" t="n">
        <v>4472.36</v>
      </c>
      <c r="U49" t="n">
        <v>0.66</v>
      </c>
      <c r="V49" t="n">
        <v>0.76</v>
      </c>
      <c r="W49" t="n">
        <v>1.47</v>
      </c>
      <c r="X49" t="n">
        <v>0.26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6.836</v>
      </c>
      <c r="E50" t="n">
        <v>14.63</v>
      </c>
      <c r="F50" t="n">
        <v>11.76</v>
      </c>
      <c r="G50" t="n">
        <v>78.41</v>
      </c>
      <c r="H50" t="n">
        <v>1.08</v>
      </c>
      <c r="I50" t="n">
        <v>9</v>
      </c>
      <c r="J50" t="n">
        <v>213.78</v>
      </c>
      <c r="K50" t="n">
        <v>54.38</v>
      </c>
      <c r="L50" t="n">
        <v>13</v>
      </c>
      <c r="M50" t="n">
        <v>7</v>
      </c>
      <c r="N50" t="n">
        <v>46.4</v>
      </c>
      <c r="O50" t="n">
        <v>26600.32</v>
      </c>
      <c r="P50" t="n">
        <v>144</v>
      </c>
      <c r="Q50" t="n">
        <v>460.69</v>
      </c>
      <c r="R50" t="n">
        <v>47.78</v>
      </c>
      <c r="S50" t="n">
        <v>32.19</v>
      </c>
      <c r="T50" t="n">
        <v>3885.56</v>
      </c>
      <c r="U50" t="n">
        <v>0.67</v>
      </c>
      <c r="V50" t="n">
        <v>0.76</v>
      </c>
      <c r="W50" t="n">
        <v>1.47</v>
      </c>
      <c r="X50" t="n">
        <v>0.23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6.8399</v>
      </c>
      <c r="E51" t="n">
        <v>14.62</v>
      </c>
      <c r="F51" t="n">
        <v>11.75</v>
      </c>
      <c r="G51" t="n">
        <v>78.36</v>
      </c>
      <c r="H51" t="n">
        <v>1.1</v>
      </c>
      <c r="I51" t="n">
        <v>9</v>
      </c>
      <c r="J51" t="n">
        <v>214.19</v>
      </c>
      <c r="K51" t="n">
        <v>54.38</v>
      </c>
      <c r="L51" t="n">
        <v>13.25</v>
      </c>
      <c r="M51" t="n">
        <v>7</v>
      </c>
      <c r="N51" t="n">
        <v>46.56</v>
      </c>
      <c r="O51" t="n">
        <v>26650.41</v>
      </c>
      <c r="P51" t="n">
        <v>144.16</v>
      </c>
      <c r="Q51" t="n">
        <v>460.71</v>
      </c>
      <c r="R51" t="n">
        <v>47.56</v>
      </c>
      <c r="S51" t="n">
        <v>32.19</v>
      </c>
      <c r="T51" t="n">
        <v>3778.52</v>
      </c>
      <c r="U51" t="n">
        <v>0.68</v>
      </c>
      <c r="V51" t="n">
        <v>0.76</v>
      </c>
      <c r="W51" t="n">
        <v>1.46</v>
      </c>
      <c r="X51" t="n">
        <v>0.22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6.8351</v>
      </c>
      <c r="E52" t="n">
        <v>14.63</v>
      </c>
      <c r="F52" t="n">
        <v>11.76</v>
      </c>
      <c r="G52" t="n">
        <v>78.42</v>
      </c>
      <c r="H52" t="n">
        <v>1.12</v>
      </c>
      <c r="I52" t="n">
        <v>9</v>
      </c>
      <c r="J52" t="n">
        <v>214.59</v>
      </c>
      <c r="K52" t="n">
        <v>54.38</v>
      </c>
      <c r="L52" t="n">
        <v>13.5</v>
      </c>
      <c r="M52" t="n">
        <v>7</v>
      </c>
      <c r="N52" t="n">
        <v>46.72</v>
      </c>
      <c r="O52" t="n">
        <v>26700.55</v>
      </c>
      <c r="P52" t="n">
        <v>144.26</v>
      </c>
      <c r="Q52" t="n">
        <v>460.73</v>
      </c>
      <c r="R52" t="n">
        <v>47.93</v>
      </c>
      <c r="S52" t="n">
        <v>32.19</v>
      </c>
      <c r="T52" t="n">
        <v>3963.3</v>
      </c>
      <c r="U52" t="n">
        <v>0.67</v>
      </c>
      <c r="V52" t="n">
        <v>0.76</v>
      </c>
      <c r="W52" t="n">
        <v>1.46</v>
      </c>
      <c r="X52" t="n">
        <v>0.23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6.8319</v>
      </c>
      <c r="E53" t="n">
        <v>14.64</v>
      </c>
      <c r="F53" t="n">
        <v>11.77</v>
      </c>
      <c r="G53" t="n">
        <v>78.47</v>
      </c>
      <c r="H53" t="n">
        <v>1.14</v>
      </c>
      <c r="I53" t="n">
        <v>9</v>
      </c>
      <c r="J53" t="n">
        <v>215</v>
      </c>
      <c r="K53" t="n">
        <v>54.38</v>
      </c>
      <c r="L53" t="n">
        <v>13.75</v>
      </c>
      <c r="M53" t="n">
        <v>7</v>
      </c>
      <c r="N53" t="n">
        <v>46.87</v>
      </c>
      <c r="O53" t="n">
        <v>26750.75</v>
      </c>
      <c r="P53" t="n">
        <v>144.43</v>
      </c>
      <c r="Q53" t="n">
        <v>460.69</v>
      </c>
      <c r="R53" t="n">
        <v>48.19</v>
      </c>
      <c r="S53" t="n">
        <v>32.19</v>
      </c>
      <c r="T53" t="n">
        <v>4092.98</v>
      </c>
      <c r="U53" t="n">
        <v>0.67</v>
      </c>
      <c r="V53" t="n">
        <v>0.76</v>
      </c>
      <c r="W53" t="n">
        <v>1.46</v>
      </c>
      <c r="X53" t="n">
        <v>0.24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6.8336</v>
      </c>
      <c r="E54" t="n">
        <v>14.63</v>
      </c>
      <c r="F54" t="n">
        <v>11.77</v>
      </c>
      <c r="G54" t="n">
        <v>78.45</v>
      </c>
      <c r="H54" t="n">
        <v>1.15</v>
      </c>
      <c r="I54" t="n">
        <v>9</v>
      </c>
      <c r="J54" t="n">
        <v>215.41</v>
      </c>
      <c r="K54" t="n">
        <v>54.38</v>
      </c>
      <c r="L54" t="n">
        <v>14</v>
      </c>
      <c r="M54" t="n">
        <v>7</v>
      </c>
      <c r="N54" t="n">
        <v>47.03</v>
      </c>
      <c r="O54" t="n">
        <v>26801</v>
      </c>
      <c r="P54" t="n">
        <v>142.96</v>
      </c>
      <c r="Q54" t="n">
        <v>460.69</v>
      </c>
      <c r="R54" t="n">
        <v>48.11</v>
      </c>
      <c r="S54" t="n">
        <v>32.19</v>
      </c>
      <c r="T54" t="n">
        <v>4050.9</v>
      </c>
      <c r="U54" t="n">
        <v>0.67</v>
      </c>
      <c r="V54" t="n">
        <v>0.76</v>
      </c>
      <c r="W54" t="n">
        <v>1.46</v>
      </c>
      <c r="X54" t="n">
        <v>0.23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6.8306</v>
      </c>
      <c r="E55" t="n">
        <v>14.64</v>
      </c>
      <c r="F55" t="n">
        <v>11.77</v>
      </c>
      <c r="G55" t="n">
        <v>78.48999999999999</v>
      </c>
      <c r="H55" t="n">
        <v>1.17</v>
      </c>
      <c r="I55" t="n">
        <v>9</v>
      </c>
      <c r="J55" t="n">
        <v>215.82</v>
      </c>
      <c r="K55" t="n">
        <v>54.38</v>
      </c>
      <c r="L55" t="n">
        <v>14.25</v>
      </c>
      <c r="M55" t="n">
        <v>7</v>
      </c>
      <c r="N55" t="n">
        <v>47.19</v>
      </c>
      <c r="O55" t="n">
        <v>26851.31</v>
      </c>
      <c r="P55" t="n">
        <v>142.99</v>
      </c>
      <c r="Q55" t="n">
        <v>460.69</v>
      </c>
      <c r="R55" t="n">
        <v>48.22</v>
      </c>
      <c r="S55" t="n">
        <v>32.19</v>
      </c>
      <c r="T55" t="n">
        <v>4108.62</v>
      </c>
      <c r="U55" t="n">
        <v>0.67</v>
      </c>
      <c r="V55" t="n">
        <v>0.76</v>
      </c>
      <c r="W55" t="n">
        <v>1.46</v>
      </c>
      <c r="X55" t="n">
        <v>0.24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6.87</v>
      </c>
      <c r="E56" t="n">
        <v>14.56</v>
      </c>
      <c r="F56" t="n">
        <v>11.73</v>
      </c>
      <c r="G56" t="n">
        <v>87.95999999999999</v>
      </c>
      <c r="H56" t="n">
        <v>1.19</v>
      </c>
      <c r="I56" t="n">
        <v>8</v>
      </c>
      <c r="J56" t="n">
        <v>216.22</v>
      </c>
      <c r="K56" t="n">
        <v>54.38</v>
      </c>
      <c r="L56" t="n">
        <v>14.5</v>
      </c>
      <c r="M56" t="n">
        <v>6</v>
      </c>
      <c r="N56" t="n">
        <v>47.35</v>
      </c>
      <c r="O56" t="n">
        <v>26901.66</v>
      </c>
      <c r="P56" t="n">
        <v>140.97</v>
      </c>
      <c r="Q56" t="n">
        <v>460.7</v>
      </c>
      <c r="R56" t="n">
        <v>46.8</v>
      </c>
      <c r="S56" t="n">
        <v>32.19</v>
      </c>
      <c r="T56" t="n">
        <v>3401.06</v>
      </c>
      <c r="U56" t="n">
        <v>0.6899999999999999</v>
      </c>
      <c r="V56" t="n">
        <v>0.76</v>
      </c>
      <c r="W56" t="n">
        <v>1.46</v>
      </c>
      <c r="X56" t="n">
        <v>0.19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6.8708</v>
      </c>
      <c r="E57" t="n">
        <v>14.55</v>
      </c>
      <c r="F57" t="n">
        <v>11.73</v>
      </c>
      <c r="G57" t="n">
        <v>87.95</v>
      </c>
      <c r="H57" t="n">
        <v>1.21</v>
      </c>
      <c r="I57" t="n">
        <v>8</v>
      </c>
      <c r="J57" t="n">
        <v>216.63</v>
      </c>
      <c r="K57" t="n">
        <v>54.38</v>
      </c>
      <c r="L57" t="n">
        <v>14.75</v>
      </c>
      <c r="M57" t="n">
        <v>6</v>
      </c>
      <c r="N57" t="n">
        <v>47.51</v>
      </c>
      <c r="O57" t="n">
        <v>26952.08</v>
      </c>
      <c r="P57" t="n">
        <v>140.9</v>
      </c>
      <c r="Q57" t="n">
        <v>460.7</v>
      </c>
      <c r="R57" t="n">
        <v>46.79</v>
      </c>
      <c r="S57" t="n">
        <v>32.19</v>
      </c>
      <c r="T57" t="n">
        <v>3397.25</v>
      </c>
      <c r="U57" t="n">
        <v>0.6899999999999999</v>
      </c>
      <c r="V57" t="n">
        <v>0.76</v>
      </c>
      <c r="W57" t="n">
        <v>1.46</v>
      </c>
      <c r="X57" t="n">
        <v>0.19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6.8708</v>
      </c>
      <c r="E58" t="n">
        <v>14.55</v>
      </c>
      <c r="F58" t="n">
        <v>11.73</v>
      </c>
      <c r="G58" t="n">
        <v>87.95</v>
      </c>
      <c r="H58" t="n">
        <v>1.23</v>
      </c>
      <c r="I58" t="n">
        <v>8</v>
      </c>
      <c r="J58" t="n">
        <v>217.04</v>
      </c>
      <c r="K58" t="n">
        <v>54.38</v>
      </c>
      <c r="L58" t="n">
        <v>15</v>
      </c>
      <c r="M58" t="n">
        <v>6</v>
      </c>
      <c r="N58" t="n">
        <v>47.66</v>
      </c>
      <c r="O58" t="n">
        <v>27002.55</v>
      </c>
      <c r="P58" t="n">
        <v>140.76</v>
      </c>
      <c r="Q58" t="n">
        <v>460.69</v>
      </c>
      <c r="R58" t="n">
        <v>46.81</v>
      </c>
      <c r="S58" t="n">
        <v>32.19</v>
      </c>
      <c r="T58" t="n">
        <v>3408.15</v>
      </c>
      <c r="U58" t="n">
        <v>0.6899999999999999</v>
      </c>
      <c r="V58" t="n">
        <v>0.76</v>
      </c>
      <c r="W58" t="n">
        <v>1.46</v>
      </c>
      <c r="X58" t="n">
        <v>0.19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6.8681</v>
      </c>
      <c r="E59" t="n">
        <v>14.56</v>
      </c>
      <c r="F59" t="n">
        <v>11.73</v>
      </c>
      <c r="G59" t="n">
        <v>87.98999999999999</v>
      </c>
      <c r="H59" t="n">
        <v>1.25</v>
      </c>
      <c r="I59" t="n">
        <v>8</v>
      </c>
      <c r="J59" t="n">
        <v>217.45</v>
      </c>
      <c r="K59" t="n">
        <v>54.38</v>
      </c>
      <c r="L59" t="n">
        <v>15.25</v>
      </c>
      <c r="M59" t="n">
        <v>6</v>
      </c>
      <c r="N59" t="n">
        <v>47.82</v>
      </c>
      <c r="O59" t="n">
        <v>27053.07</v>
      </c>
      <c r="P59" t="n">
        <v>140.41</v>
      </c>
      <c r="Q59" t="n">
        <v>460.69</v>
      </c>
      <c r="R59" t="n">
        <v>46.88</v>
      </c>
      <c r="S59" t="n">
        <v>32.19</v>
      </c>
      <c r="T59" t="n">
        <v>3443.13</v>
      </c>
      <c r="U59" t="n">
        <v>0.6899999999999999</v>
      </c>
      <c r="V59" t="n">
        <v>0.76</v>
      </c>
      <c r="W59" t="n">
        <v>1.46</v>
      </c>
      <c r="X59" t="n">
        <v>0.2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6.8693</v>
      </c>
      <c r="E60" t="n">
        <v>14.56</v>
      </c>
      <c r="F60" t="n">
        <v>11.73</v>
      </c>
      <c r="G60" t="n">
        <v>87.97</v>
      </c>
      <c r="H60" t="n">
        <v>1.26</v>
      </c>
      <c r="I60" t="n">
        <v>8</v>
      </c>
      <c r="J60" t="n">
        <v>217.86</v>
      </c>
      <c r="K60" t="n">
        <v>54.38</v>
      </c>
      <c r="L60" t="n">
        <v>15.5</v>
      </c>
      <c r="M60" t="n">
        <v>6</v>
      </c>
      <c r="N60" t="n">
        <v>47.98</v>
      </c>
      <c r="O60" t="n">
        <v>27103.65</v>
      </c>
      <c r="P60" t="n">
        <v>140.1</v>
      </c>
      <c r="Q60" t="n">
        <v>460.72</v>
      </c>
      <c r="R60" t="n">
        <v>46.8</v>
      </c>
      <c r="S60" t="n">
        <v>32.19</v>
      </c>
      <c r="T60" t="n">
        <v>3401.43</v>
      </c>
      <c r="U60" t="n">
        <v>0.6899999999999999</v>
      </c>
      <c r="V60" t="n">
        <v>0.76</v>
      </c>
      <c r="W60" t="n">
        <v>1.46</v>
      </c>
      <c r="X60" t="n">
        <v>0.2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6.8679</v>
      </c>
      <c r="E61" t="n">
        <v>14.56</v>
      </c>
      <c r="F61" t="n">
        <v>11.73</v>
      </c>
      <c r="G61" t="n">
        <v>88</v>
      </c>
      <c r="H61" t="n">
        <v>1.28</v>
      </c>
      <c r="I61" t="n">
        <v>8</v>
      </c>
      <c r="J61" t="n">
        <v>218.27</v>
      </c>
      <c r="K61" t="n">
        <v>54.38</v>
      </c>
      <c r="L61" t="n">
        <v>15.75</v>
      </c>
      <c r="M61" t="n">
        <v>6</v>
      </c>
      <c r="N61" t="n">
        <v>48.15</v>
      </c>
      <c r="O61" t="n">
        <v>27154.29</v>
      </c>
      <c r="P61" t="n">
        <v>139.41</v>
      </c>
      <c r="Q61" t="n">
        <v>460.69</v>
      </c>
      <c r="R61" t="n">
        <v>46.99</v>
      </c>
      <c r="S61" t="n">
        <v>32.19</v>
      </c>
      <c r="T61" t="n">
        <v>3495.38</v>
      </c>
      <c r="U61" t="n">
        <v>0.6899999999999999</v>
      </c>
      <c r="V61" t="n">
        <v>0.76</v>
      </c>
      <c r="W61" t="n">
        <v>1.46</v>
      </c>
      <c r="X61" t="n">
        <v>0.2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6.8664</v>
      </c>
      <c r="E62" t="n">
        <v>14.56</v>
      </c>
      <c r="F62" t="n">
        <v>11.74</v>
      </c>
      <c r="G62" t="n">
        <v>88.02</v>
      </c>
      <c r="H62" t="n">
        <v>1.3</v>
      </c>
      <c r="I62" t="n">
        <v>8</v>
      </c>
      <c r="J62" t="n">
        <v>218.68</v>
      </c>
      <c r="K62" t="n">
        <v>54.38</v>
      </c>
      <c r="L62" t="n">
        <v>16</v>
      </c>
      <c r="M62" t="n">
        <v>6</v>
      </c>
      <c r="N62" t="n">
        <v>48.31</v>
      </c>
      <c r="O62" t="n">
        <v>27204.98</v>
      </c>
      <c r="P62" t="n">
        <v>138.57</v>
      </c>
      <c r="Q62" t="n">
        <v>460.69</v>
      </c>
      <c r="R62" t="n">
        <v>47.02</v>
      </c>
      <c r="S62" t="n">
        <v>32.19</v>
      </c>
      <c r="T62" t="n">
        <v>3514.5</v>
      </c>
      <c r="U62" t="n">
        <v>0.68</v>
      </c>
      <c r="V62" t="n">
        <v>0.76</v>
      </c>
      <c r="W62" t="n">
        <v>1.46</v>
      </c>
      <c r="X62" t="n">
        <v>0.2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6.8645</v>
      </c>
      <c r="E63" t="n">
        <v>14.57</v>
      </c>
      <c r="F63" t="n">
        <v>11.74</v>
      </c>
      <c r="G63" t="n">
        <v>88.05</v>
      </c>
      <c r="H63" t="n">
        <v>1.32</v>
      </c>
      <c r="I63" t="n">
        <v>8</v>
      </c>
      <c r="J63" t="n">
        <v>219.09</v>
      </c>
      <c r="K63" t="n">
        <v>54.38</v>
      </c>
      <c r="L63" t="n">
        <v>16.25</v>
      </c>
      <c r="M63" t="n">
        <v>6</v>
      </c>
      <c r="N63" t="n">
        <v>48.47</v>
      </c>
      <c r="O63" t="n">
        <v>27255.72</v>
      </c>
      <c r="P63" t="n">
        <v>137.06</v>
      </c>
      <c r="Q63" t="n">
        <v>460.69</v>
      </c>
      <c r="R63" t="n">
        <v>47.26</v>
      </c>
      <c r="S63" t="n">
        <v>32.19</v>
      </c>
      <c r="T63" t="n">
        <v>3633.61</v>
      </c>
      <c r="U63" t="n">
        <v>0.68</v>
      </c>
      <c r="V63" t="n">
        <v>0.76</v>
      </c>
      <c r="W63" t="n">
        <v>1.46</v>
      </c>
      <c r="X63" t="n">
        <v>0.21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6.8936</v>
      </c>
      <c r="E64" t="n">
        <v>14.51</v>
      </c>
      <c r="F64" t="n">
        <v>11.72</v>
      </c>
      <c r="G64" t="n">
        <v>100.43</v>
      </c>
      <c r="H64" t="n">
        <v>1.34</v>
      </c>
      <c r="I64" t="n">
        <v>7</v>
      </c>
      <c r="J64" t="n">
        <v>219.51</v>
      </c>
      <c r="K64" t="n">
        <v>54.38</v>
      </c>
      <c r="L64" t="n">
        <v>16.5</v>
      </c>
      <c r="M64" t="n">
        <v>5</v>
      </c>
      <c r="N64" t="n">
        <v>48.63</v>
      </c>
      <c r="O64" t="n">
        <v>27306.53</v>
      </c>
      <c r="P64" t="n">
        <v>137.3</v>
      </c>
      <c r="Q64" t="n">
        <v>460.7</v>
      </c>
      <c r="R64" t="n">
        <v>46.59</v>
      </c>
      <c r="S64" t="n">
        <v>32.19</v>
      </c>
      <c r="T64" t="n">
        <v>3304.89</v>
      </c>
      <c r="U64" t="n">
        <v>0.6899999999999999</v>
      </c>
      <c r="V64" t="n">
        <v>0.76</v>
      </c>
      <c r="W64" t="n">
        <v>1.46</v>
      </c>
      <c r="X64" t="n">
        <v>0.18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6.8976</v>
      </c>
      <c r="E65" t="n">
        <v>14.5</v>
      </c>
      <c r="F65" t="n">
        <v>11.71</v>
      </c>
      <c r="G65" t="n">
        <v>100.36</v>
      </c>
      <c r="H65" t="n">
        <v>1.35</v>
      </c>
      <c r="I65" t="n">
        <v>7</v>
      </c>
      <c r="J65" t="n">
        <v>219.92</v>
      </c>
      <c r="K65" t="n">
        <v>54.38</v>
      </c>
      <c r="L65" t="n">
        <v>16.75</v>
      </c>
      <c r="M65" t="n">
        <v>5</v>
      </c>
      <c r="N65" t="n">
        <v>48.79</v>
      </c>
      <c r="O65" t="n">
        <v>27357.38</v>
      </c>
      <c r="P65" t="n">
        <v>137.05</v>
      </c>
      <c r="Q65" t="n">
        <v>460.7</v>
      </c>
      <c r="R65" t="n">
        <v>46.1</v>
      </c>
      <c r="S65" t="n">
        <v>32.19</v>
      </c>
      <c r="T65" t="n">
        <v>3059.91</v>
      </c>
      <c r="U65" t="n">
        <v>0.7</v>
      </c>
      <c r="V65" t="n">
        <v>0.76</v>
      </c>
      <c r="W65" t="n">
        <v>1.46</v>
      </c>
      <c r="X65" t="n">
        <v>0.17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6.8948</v>
      </c>
      <c r="E66" t="n">
        <v>14.5</v>
      </c>
      <c r="F66" t="n">
        <v>11.71</v>
      </c>
      <c r="G66" t="n">
        <v>100.41</v>
      </c>
      <c r="H66" t="n">
        <v>1.37</v>
      </c>
      <c r="I66" t="n">
        <v>7</v>
      </c>
      <c r="J66" t="n">
        <v>220.33</v>
      </c>
      <c r="K66" t="n">
        <v>54.38</v>
      </c>
      <c r="L66" t="n">
        <v>17</v>
      </c>
      <c r="M66" t="n">
        <v>5</v>
      </c>
      <c r="N66" t="n">
        <v>48.95</v>
      </c>
      <c r="O66" t="n">
        <v>27408.3</v>
      </c>
      <c r="P66" t="n">
        <v>137.41</v>
      </c>
      <c r="Q66" t="n">
        <v>460.69</v>
      </c>
      <c r="R66" t="n">
        <v>46.36</v>
      </c>
      <c r="S66" t="n">
        <v>32.19</v>
      </c>
      <c r="T66" t="n">
        <v>3188.79</v>
      </c>
      <c r="U66" t="n">
        <v>0.6899999999999999</v>
      </c>
      <c r="V66" t="n">
        <v>0.76</v>
      </c>
      <c r="W66" t="n">
        <v>1.46</v>
      </c>
      <c r="X66" t="n">
        <v>0.18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6.8997</v>
      </c>
      <c r="E67" t="n">
        <v>14.49</v>
      </c>
      <c r="F67" t="n">
        <v>11.7</v>
      </c>
      <c r="G67" t="n">
        <v>100.32</v>
      </c>
      <c r="H67" t="n">
        <v>1.39</v>
      </c>
      <c r="I67" t="n">
        <v>7</v>
      </c>
      <c r="J67" t="n">
        <v>220.74</v>
      </c>
      <c r="K67" t="n">
        <v>54.38</v>
      </c>
      <c r="L67" t="n">
        <v>17.25</v>
      </c>
      <c r="M67" t="n">
        <v>5</v>
      </c>
      <c r="N67" t="n">
        <v>49.12</v>
      </c>
      <c r="O67" t="n">
        <v>27459.27</v>
      </c>
      <c r="P67" t="n">
        <v>137.14</v>
      </c>
      <c r="Q67" t="n">
        <v>460.69</v>
      </c>
      <c r="R67" t="n">
        <v>45.92</v>
      </c>
      <c r="S67" t="n">
        <v>32.19</v>
      </c>
      <c r="T67" t="n">
        <v>2969.77</v>
      </c>
      <c r="U67" t="n">
        <v>0.7</v>
      </c>
      <c r="V67" t="n">
        <v>0.76</v>
      </c>
      <c r="W67" t="n">
        <v>1.46</v>
      </c>
      <c r="X67" t="n">
        <v>0.17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6.9044</v>
      </c>
      <c r="E68" t="n">
        <v>14.48</v>
      </c>
      <c r="F68" t="n">
        <v>11.69</v>
      </c>
      <c r="G68" t="n">
        <v>100.24</v>
      </c>
      <c r="H68" t="n">
        <v>1.41</v>
      </c>
      <c r="I68" t="n">
        <v>7</v>
      </c>
      <c r="J68" t="n">
        <v>221.16</v>
      </c>
      <c r="K68" t="n">
        <v>54.38</v>
      </c>
      <c r="L68" t="n">
        <v>17.5</v>
      </c>
      <c r="M68" t="n">
        <v>5</v>
      </c>
      <c r="N68" t="n">
        <v>49.28</v>
      </c>
      <c r="O68" t="n">
        <v>27510.3</v>
      </c>
      <c r="P68" t="n">
        <v>136.07</v>
      </c>
      <c r="Q68" t="n">
        <v>460.7</v>
      </c>
      <c r="R68" t="n">
        <v>45.74</v>
      </c>
      <c r="S68" t="n">
        <v>32.19</v>
      </c>
      <c r="T68" t="n">
        <v>2879.9</v>
      </c>
      <c r="U68" t="n">
        <v>0.7</v>
      </c>
      <c r="V68" t="n">
        <v>0.76</v>
      </c>
      <c r="W68" t="n">
        <v>1.46</v>
      </c>
      <c r="X68" t="n">
        <v>0.16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6.9012</v>
      </c>
      <c r="E69" t="n">
        <v>14.49</v>
      </c>
      <c r="F69" t="n">
        <v>11.7</v>
      </c>
      <c r="G69" t="n">
        <v>100.3</v>
      </c>
      <c r="H69" t="n">
        <v>1.42</v>
      </c>
      <c r="I69" t="n">
        <v>7</v>
      </c>
      <c r="J69" t="n">
        <v>221.57</v>
      </c>
      <c r="K69" t="n">
        <v>54.38</v>
      </c>
      <c r="L69" t="n">
        <v>17.75</v>
      </c>
      <c r="M69" t="n">
        <v>5</v>
      </c>
      <c r="N69" t="n">
        <v>49.45</v>
      </c>
      <c r="O69" t="n">
        <v>27561.39</v>
      </c>
      <c r="P69" t="n">
        <v>135.39</v>
      </c>
      <c r="Q69" t="n">
        <v>460.7</v>
      </c>
      <c r="R69" t="n">
        <v>45.95</v>
      </c>
      <c r="S69" t="n">
        <v>32.19</v>
      </c>
      <c r="T69" t="n">
        <v>2981.53</v>
      </c>
      <c r="U69" t="n">
        <v>0.7</v>
      </c>
      <c r="V69" t="n">
        <v>0.76</v>
      </c>
      <c r="W69" t="n">
        <v>1.46</v>
      </c>
      <c r="X69" t="n">
        <v>0.17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6.9014</v>
      </c>
      <c r="E70" t="n">
        <v>14.49</v>
      </c>
      <c r="F70" t="n">
        <v>11.7</v>
      </c>
      <c r="G70" t="n">
        <v>100.29</v>
      </c>
      <c r="H70" t="n">
        <v>1.44</v>
      </c>
      <c r="I70" t="n">
        <v>7</v>
      </c>
      <c r="J70" t="n">
        <v>221.99</v>
      </c>
      <c r="K70" t="n">
        <v>54.38</v>
      </c>
      <c r="L70" t="n">
        <v>18</v>
      </c>
      <c r="M70" t="n">
        <v>5</v>
      </c>
      <c r="N70" t="n">
        <v>49.61</v>
      </c>
      <c r="O70" t="n">
        <v>27612.53</v>
      </c>
      <c r="P70" t="n">
        <v>135.01</v>
      </c>
      <c r="Q70" t="n">
        <v>460.7</v>
      </c>
      <c r="R70" t="n">
        <v>46.01</v>
      </c>
      <c r="S70" t="n">
        <v>32.19</v>
      </c>
      <c r="T70" t="n">
        <v>3010.88</v>
      </c>
      <c r="U70" t="n">
        <v>0.7</v>
      </c>
      <c r="V70" t="n">
        <v>0.76</v>
      </c>
      <c r="W70" t="n">
        <v>1.46</v>
      </c>
      <c r="X70" t="n">
        <v>0.17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6.9006</v>
      </c>
      <c r="E71" t="n">
        <v>14.49</v>
      </c>
      <c r="F71" t="n">
        <v>11.7</v>
      </c>
      <c r="G71" t="n">
        <v>100.31</v>
      </c>
      <c r="H71" t="n">
        <v>1.46</v>
      </c>
      <c r="I71" t="n">
        <v>7</v>
      </c>
      <c r="J71" t="n">
        <v>222.4</v>
      </c>
      <c r="K71" t="n">
        <v>54.38</v>
      </c>
      <c r="L71" t="n">
        <v>18.25</v>
      </c>
      <c r="M71" t="n">
        <v>5</v>
      </c>
      <c r="N71" t="n">
        <v>49.78</v>
      </c>
      <c r="O71" t="n">
        <v>27663.85</v>
      </c>
      <c r="P71" t="n">
        <v>134.1</v>
      </c>
      <c r="Q71" t="n">
        <v>460.69</v>
      </c>
      <c r="R71" t="n">
        <v>45.97</v>
      </c>
      <c r="S71" t="n">
        <v>32.19</v>
      </c>
      <c r="T71" t="n">
        <v>2993.64</v>
      </c>
      <c r="U71" t="n">
        <v>0.7</v>
      </c>
      <c r="V71" t="n">
        <v>0.76</v>
      </c>
      <c r="W71" t="n">
        <v>1.46</v>
      </c>
      <c r="X71" t="n">
        <v>0.17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6.9005</v>
      </c>
      <c r="E72" t="n">
        <v>14.49</v>
      </c>
      <c r="F72" t="n">
        <v>11.7</v>
      </c>
      <c r="G72" t="n">
        <v>100.31</v>
      </c>
      <c r="H72" t="n">
        <v>1.48</v>
      </c>
      <c r="I72" t="n">
        <v>7</v>
      </c>
      <c r="J72" t="n">
        <v>222.82</v>
      </c>
      <c r="K72" t="n">
        <v>54.38</v>
      </c>
      <c r="L72" t="n">
        <v>18.5</v>
      </c>
      <c r="M72" t="n">
        <v>5</v>
      </c>
      <c r="N72" t="n">
        <v>49.94</v>
      </c>
      <c r="O72" t="n">
        <v>27715.11</v>
      </c>
      <c r="P72" t="n">
        <v>133.51</v>
      </c>
      <c r="Q72" t="n">
        <v>460.69</v>
      </c>
      <c r="R72" t="n">
        <v>46.03</v>
      </c>
      <c r="S72" t="n">
        <v>32.19</v>
      </c>
      <c r="T72" t="n">
        <v>3020.46</v>
      </c>
      <c r="U72" t="n">
        <v>0.7</v>
      </c>
      <c r="V72" t="n">
        <v>0.76</v>
      </c>
      <c r="W72" t="n">
        <v>1.46</v>
      </c>
      <c r="X72" t="n">
        <v>0.17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6.9008</v>
      </c>
      <c r="E73" t="n">
        <v>14.49</v>
      </c>
      <c r="F73" t="n">
        <v>11.7</v>
      </c>
      <c r="G73" t="n">
        <v>100.3</v>
      </c>
      <c r="H73" t="n">
        <v>1.49</v>
      </c>
      <c r="I73" t="n">
        <v>7</v>
      </c>
      <c r="J73" t="n">
        <v>223.23</v>
      </c>
      <c r="K73" t="n">
        <v>54.38</v>
      </c>
      <c r="L73" t="n">
        <v>18.75</v>
      </c>
      <c r="M73" t="n">
        <v>5</v>
      </c>
      <c r="N73" t="n">
        <v>50.11</v>
      </c>
      <c r="O73" t="n">
        <v>27766.43</v>
      </c>
      <c r="P73" t="n">
        <v>131.83</v>
      </c>
      <c r="Q73" t="n">
        <v>460.69</v>
      </c>
      <c r="R73" t="n">
        <v>45.98</v>
      </c>
      <c r="S73" t="n">
        <v>32.19</v>
      </c>
      <c r="T73" t="n">
        <v>2995.66</v>
      </c>
      <c r="U73" t="n">
        <v>0.7</v>
      </c>
      <c r="V73" t="n">
        <v>0.76</v>
      </c>
      <c r="W73" t="n">
        <v>1.46</v>
      </c>
      <c r="X73" t="n">
        <v>0.17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6.9316</v>
      </c>
      <c r="E74" t="n">
        <v>14.43</v>
      </c>
      <c r="F74" t="n">
        <v>11.68</v>
      </c>
      <c r="G74" t="n">
        <v>116.77</v>
      </c>
      <c r="H74" t="n">
        <v>1.51</v>
      </c>
      <c r="I74" t="n">
        <v>6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131.21</v>
      </c>
      <c r="Q74" t="n">
        <v>460.69</v>
      </c>
      <c r="R74" t="n">
        <v>45.09</v>
      </c>
      <c r="S74" t="n">
        <v>32.19</v>
      </c>
      <c r="T74" t="n">
        <v>2557.38</v>
      </c>
      <c r="U74" t="n">
        <v>0.71</v>
      </c>
      <c r="V74" t="n">
        <v>0.77</v>
      </c>
      <c r="W74" t="n">
        <v>1.46</v>
      </c>
      <c r="X74" t="n">
        <v>0.14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6.9343</v>
      </c>
      <c r="E75" t="n">
        <v>14.42</v>
      </c>
      <c r="F75" t="n">
        <v>11.67</v>
      </c>
      <c r="G75" t="n">
        <v>116.71</v>
      </c>
      <c r="H75" t="n">
        <v>1.53</v>
      </c>
      <c r="I75" t="n">
        <v>6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131.21</v>
      </c>
      <c r="Q75" t="n">
        <v>460.69</v>
      </c>
      <c r="R75" t="n">
        <v>44.97</v>
      </c>
      <c r="S75" t="n">
        <v>32.19</v>
      </c>
      <c r="T75" t="n">
        <v>2498.54</v>
      </c>
      <c r="U75" t="n">
        <v>0.72</v>
      </c>
      <c r="V75" t="n">
        <v>0.77</v>
      </c>
      <c r="W75" t="n">
        <v>1.46</v>
      </c>
      <c r="X75" t="n">
        <v>0.14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6.9328</v>
      </c>
      <c r="E76" t="n">
        <v>14.42</v>
      </c>
      <c r="F76" t="n">
        <v>11.67</v>
      </c>
      <c r="G76" t="n">
        <v>116.74</v>
      </c>
      <c r="H76" t="n">
        <v>1.54</v>
      </c>
      <c r="I76" t="n">
        <v>6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131.27</v>
      </c>
      <c r="Q76" t="n">
        <v>460.69</v>
      </c>
      <c r="R76" t="n">
        <v>45.1</v>
      </c>
      <c r="S76" t="n">
        <v>32.19</v>
      </c>
      <c r="T76" t="n">
        <v>2564.1</v>
      </c>
      <c r="U76" t="n">
        <v>0.71</v>
      </c>
      <c r="V76" t="n">
        <v>0.77</v>
      </c>
      <c r="W76" t="n">
        <v>1.46</v>
      </c>
      <c r="X76" t="n">
        <v>0.14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6.9308</v>
      </c>
      <c r="E77" t="n">
        <v>14.43</v>
      </c>
      <c r="F77" t="n">
        <v>11.68</v>
      </c>
      <c r="G77" t="n">
        <v>116.78</v>
      </c>
      <c r="H77" t="n">
        <v>1.56</v>
      </c>
      <c r="I77" t="n">
        <v>6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131.61</v>
      </c>
      <c r="Q77" t="n">
        <v>460.73</v>
      </c>
      <c r="R77" t="n">
        <v>45.15</v>
      </c>
      <c r="S77" t="n">
        <v>32.19</v>
      </c>
      <c r="T77" t="n">
        <v>2588.09</v>
      </c>
      <c r="U77" t="n">
        <v>0.71</v>
      </c>
      <c r="V77" t="n">
        <v>0.77</v>
      </c>
      <c r="W77" t="n">
        <v>1.46</v>
      </c>
      <c r="X77" t="n">
        <v>0.14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6.9303</v>
      </c>
      <c r="E78" t="n">
        <v>14.43</v>
      </c>
      <c r="F78" t="n">
        <v>11.68</v>
      </c>
      <c r="G78" t="n">
        <v>116.79</v>
      </c>
      <c r="H78" t="n">
        <v>1.58</v>
      </c>
      <c r="I78" t="n">
        <v>6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131.75</v>
      </c>
      <c r="Q78" t="n">
        <v>460.73</v>
      </c>
      <c r="R78" t="n">
        <v>45.12</v>
      </c>
      <c r="S78" t="n">
        <v>32.19</v>
      </c>
      <c r="T78" t="n">
        <v>2574.81</v>
      </c>
      <c r="U78" t="n">
        <v>0.71</v>
      </c>
      <c r="V78" t="n">
        <v>0.77</v>
      </c>
      <c r="W78" t="n">
        <v>1.46</v>
      </c>
      <c r="X78" t="n">
        <v>0.15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6.9325</v>
      </c>
      <c r="E79" t="n">
        <v>14.42</v>
      </c>
      <c r="F79" t="n">
        <v>11.67</v>
      </c>
      <c r="G79" t="n">
        <v>116.75</v>
      </c>
      <c r="H79" t="n">
        <v>1.59</v>
      </c>
      <c r="I79" t="n">
        <v>6</v>
      </c>
      <c r="J79" t="n">
        <v>225.74</v>
      </c>
      <c r="K79" t="n">
        <v>54.38</v>
      </c>
      <c r="L79" t="n">
        <v>20.25</v>
      </c>
      <c r="M79" t="n">
        <v>1</v>
      </c>
      <c r="N79" t="n">
        <v>51.11</v>
      </c>
      <c r="O79" t="n">
        <v>28075.56</v>
      </c>
      <c r="P79" t="n">
        <v>131.78</v>
      </c>
      <c r="Q79" t="n">
        <v>460.73</v>
      </c>
      <c r="R79" t="n">
        <v>45.02</v>
      </c>
      <c r="S79" t="n">
        <v>32.19</v>
      </c>
      <c r="T79" t="n">
        <v>2521.96</v>
      </c>
      <c r="U79" t="n">
        <v>0.71</v>
      </c>
      <c r="V79" t="n">
        <v>0.77</v>
      </c>
      <c r="W79" t="n">
        <v>1.46</v>
      </c>
      <c r="X79" t="n">
        <v>0.14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6.9309</v>
      </c>
      <c r="E80" t="n">
        <v>14.43</v>
      </c>
      <c r="F80" t="n">
        <v>11.68</v>
      </c>
      <c r="G80" t="n">
        <v>116.78</v>
      </c>
      <c r="H80" t="n">
        <v>1.61</v>
      </c>
      <c r="I80" t="n">
        <v>6</v>
      </c>
      <c r="J80" t="n">
        <v>226.16</v>
      </c>
      <c r="K80" t="n">
        <v>54.38</v>
      </c>
      <c r="L80" t="n">
        <v>20.5</v>
      </c>
      <c r="M80" t="n">
        <v>0</v>
      </c>
      <c r="N80" t="n">
        <v>51.28</v>
      </c>
      <c r="O80" t="n">
        <v>28127.29</v>
      </c>
      <c r="P80" t="n">
        <v>131.92</v>
      </c>
      <c r="Q80" t="n">
        <v>460.73</v>
      </c>
      <c r="R80" t="n">
        <v>45.02</v>
      </c>
      <c r="S80" t="n">
        <v>32.19</v>
      </c>
      <c r="T80" t="n">
        <v>2520.09</v>
      </c>
      <c r="U80" t="n">
        <v>0.72</v>
      </c>
      <c r="V80" t="n">
        <v>0.77</v>
      </c>
      <c r="W80" t="n">
        <v>1.46</v>
      </c>
      <c r="X80" t="n">
        <v>0.14</v>
      </c>
      <c r="Y80" t="n">
        <v>1</v>
      </c>
      <c r="Z80" t="n">
        <v>10</v>
      </c>
    </row>
    <row r="81">
      <c r="A81" t="n">
        <v>0</v>
      </c>
      <c r="B81" t="n">
        <v>140</v>
      </c>
      <c r="C81" t="inlineStr">
        <is>
          <t xml:space="preserve">CONCLUIDO	</t>
        </is>
      </c>
      <c r="D81" t="n">
        <v>2.9469</v>
      </c>
      <c r="E81" t="n">
        <v>33.93</v>
      </c>
      <c r="F81" t="n">
        <v>18.71</v>
      </c>
      <c r="G81" t="n">
        <v>4.76</v>
      </c>
      <c r="H81" t="n">
        <v>0.06</v>
      </c>
      <c r="I81" t="n">
        <v>236</v>
      </c>
      <c r="J81" t="n">
        <v>274.09</v>
      </c>
      <c r="K81" t="n">
        <v>60.56</v>
      </c>
      <c r="L81" t="n">
        <v>1</v>
      </c>
      <c r="M81" t="n">
        <v>234</v>
      </c>
      <c r="N81" t="n">
        <v>72.53</v>
      </c>
      <c r="O81" t="n">
        <v>34038.11</v>
      </c>
      <c r="P81" t="n">
        <v>324.01</v>
      </c>
      <c r="Q81" t="n">
        <v>461.16</v>
      </c>
      <c r="R81" t="n">
        <v>275.24</v>
      </c>
      <c r="S81" t="n">
        <v>32.19</v>
      </c>
      <c r="T81" t="n">
        <v>116483.32</v>
      </c>
      <c r="U81" t="n">
        <v>0.12</v>
      </c>
      <c r="V81" t="n">
        <v>0.48</v>
      </c>
      <c r="W81" t="n">
        <v>1.83</v>
      </c>
      <c r="X81" t="n">
        <v>7.16</v>
      </c>
      <c r="Y81" t="n">
        <v>1</v>
      </c>
      <c r="Z81" t="n">
        <v>10</v>
      </c>
    </row>
    <row r="82">
      <c r="A82" t="n">
        <v>1</v>
      </c>
      <c r="B82" t="n">
        <v>140</v>
      </c>
      <c r="C82" t="inlineStr">
        <is>
          <t xml:space="preserve">CONCLUIDO	</t>
        </is>
      </c>
      <c r="D82" t="n">
        <v>3.5623</v>
      </c>
      <c r="E82" t="n">
        <v>28.07</v>
      </c>
      <c r="F82" t="n">
        <v>16.5</v>
      </c>
      <c r="G82" t="n">
        <v>5.96</v>
      </c>
      <c r="H82" t="n">
        <v>0.08</v>
      </c>
      <c r="I82" t="n">
        <v>166</v>
      </c>
      <c r="J82" t="n">
        <v>274.57</v>
      </c>
      <c r="K82" t="n">
        <v>60.56</v>
      </c>
      <c r="L82" t="n">
        <v>1.25</v>
      </c>
      <c r="M82" t="n">
        <v>164</v>
      </c>
      <c r="N82" t="n">
        <v>72.76000000000001</v>
      </c>
      <c r="O82" t="n">
        <v>34097.72</v>
      </c>
      <c r="P82" t="n">
        <v>285.48</v>
      </c>
      <c r="Q82" t="n">
        <v>460.83</v>
      </c>
      <c r="R82" t="n">
        <v>201.88</v>
      </c>
      <c r="S82" t="n">
        <v>32.19</v>
      </c>
      <c r="T82" t="n">
        <v>80151.84</v>
      </c>
      <c r="U82" t="n">
        <v>0.16</v>
      </c>
      <c r="V82" t="n">
        <v>0.54</v>
      </c>
      <c r="W82" t="n">
        <v>1.75</v>
      </c>
      <c r="X82" t="n">
        <v>4.96</v>
      </c>
      <c r="Y82" t="n">
        <v>1</v>
      </c>
      <c r="Z82" t="n">
        <v>10</v>
      </c>
    </row>
    <row r="83">
      <c r="A83" t="n">
        <v>2</v>
      </c>
      <c r="B83" t="n">
        <v>140</v>
      </c>
      <c r="C83" t="inlineStr">
        <is>
          <t xml:space="preserve">CONCLUIDO	</t>
        </is>
      </c>
      <c r="D83" t="n">
        <v>4.0053</v>
      </c>
      <c r="E83" t="n">
        <v>24.97</v>
      </c>
      <c r="F83" t="n">
        <v>15.33</v>
      </c>
      <c r="G83" t="n">
        <v>7.13</v>
      </c>
      <c r="H83" t="n">
        <v>0.1</v>
      </c>
      <c r="I83" t="n">
        <v>129</v>
      </c>
      <c r="J83" t="n">
        <v>275.05</v>
      </c>
      <c r="K83" t="n">
        <v>60.56</v>
      </c>
      <c r="L83" t="n">
        <v>1.5</v>
      </c>
      <c r="M83" t="n">
        <v>127</v>
      </c>
      <c r="N83" t="n">
        <v>73</v>
      </c>
      <c r="O83" t="n">
        <v>34157.42</v>
      </c>
      <c r="P83" t="n">
        <v>264.92</v>
      </c>
      <c r="Q83" t="n">
        <v>460.79</v>
      </c>
      <c r="R83" t="n">
        <v>164.33</v>
      </c>
      <c r="S83" t="n">
        <v>32.19</v>
      </c>
      <c r="T83" t="n">
        <v>61560.12</v>
      </c>
      <c r="U83" t="n">
        <v>0.2</v>
      </c>
      <c r="V83" t="n">
        <v>0.58</v>
      </c>
      <c r="W83" t="n">
        <v>1.66</v>
      </c>
      <c r="X83" t="n">
        <v>3.79</v>
      </c>
      <c r="Y83" t="n">
        <v>1</v>
      </c>
      <c r="Z83" t="n">
        <v>10</v>
      </c>
    </row>
    <row r="84">
      <c r="A84" t="n">
        <v>3</v>
      </c>
      <c r="B84" t="n">
        <v>140</v>
      </c>
      <c r="C84" t="inlineStr">
        <is>
          <t xml:space="preserve">CONCLUIDO	</t>
        </is>
      </c>
      <c r="D84" t="n">
        <v>4.3528</v>
      </c>
      <c r="E84" t="n">
        <v>22.97</v>
      </c>
      <c r="F84" t="n">
        <v>14.59</v>
      </c>
      <c r="G84" t="n">
        <v>8.34</v>
      </c>
      <c r="H84" t="n">
        <v>0.11</v>
      </c>
      <c r="I84" t="n">
        <v>105</v>
      </c>
      <c r="J84" t="n">
        <v>275.54</v>
      </c>
      <c r="K84" t="n">
        <v>60.56</v>
      </c>
      <c r="L84" t="n">
        <v>1.75</v>
      </c>
      <c r="M84" t="n">
        <v>103</v>
      </c>
      <c r="N84" t="n">
        <v>73.23</v>
      </c>
      <c r="O84" t="n">
        <v>34217.22</v>
      </c>
      <c r="P84" t="n">
        <v>251.82</v>
      </c>
      <c r="Q84" t="n">
        <v>460.76</v>
      </c>
      <c r="R84" t="n">
        <v>139.98</v>
      </c>
      <c r="S84" t="n">
        <v>32.19</v>
      </c>
      <c r="T84" t="n">
        <v>49506.88</v>
      </c>
      <c r="U84" t="n">
        <v>0.23</v>
      </c>
      <c r="V84" t="n">
        <v>0.61</v>
      </c>
      <c r="W84" t="n">
        <v>1.62</v>
      </c>
      <c r="X84" t="n">
        <v>3.05</v>
      </c>
      <c r="Y84" t="n">
        <v>1</v>
      </c>
      <c r="Z84" t="n">
        <v>10</v>
      </c>
    </row>
    <row r="85">
      <c r="A85" t="n">
        <v>4</v>
      </c>
      <c r="B85" t="n">
        <v>140</v>
      </c>
      <c r="C85" t="inlineStr">
        <is>
          <t xml:space="preserve">CONCLUIDO	</t>
        </is>
      </c>
      <c r="D85" t="n">
        <v>4.6172</v>
      </c>
      <c r="E85" t="n">
        <v>21.66</v>
      </c>
      <c r="F85" t="n">
        <v>14.11</v>
      </c>
      <c r="G85" t="n">
        <v>9.51</v>
      </c>
      <c r="H85" t="n">
        <v>0.13</v>
      </c>
      <c r="I85" t="n">
        <v>89</v>
      </c>
      <c r="J85" t="n">
        <v>276.02</v>
      </c>
      <c r="K85" t="n">
        <v>60.56</v>
      </c>
      <c r="L85" t="n">
        <v>2</v>
      </c>
      <c r="M85" t="n">
        <v>87</v>
      </c>
      <c r="N85" t="n">
        <v>73.47</v>
      </c>
      <c r="O85" t="n">
        <v>34277.1</v>
      </c>
      <c r="P85" t="n">
        <v>243.34</v>
      </c>
      <c r="Q85" t="n">
        <v>460.73</v>
      </c>
      <c r="R85" t="n">
        <v>124.26</v>
      </c>
      <c r="S85" t="n">
        <v>32.19</v>
      </c>
      <c r="T85" t="n">
        <v>41729.64</v>
      </c>
      <c r="U85" t="n">
        <v>0.26</v>
      </c>
      <c r="V85" t="n">
        <v>0.63</v>
      </c>
      <c r="W85" t="n">
        <v>1.59</v>
      </c>
      <c r="X85" t="n">
        <v>2.57</v>
      </c>
      <c r="Y85" t="n">
        <v>1</v>
      </c>
      <c r="Z85" t="n">
        <v>10</v>
      </c>
    </row>
    <row r="86">
      <c r="A86" t="n">
        <v>5</v>
      </c>
      <c r="B86" t="n">
        <v>140</v>
      </c>
      <c r="C86" t="inlineStr">
        <is>
          <t xml:space="preserve">CONCLUIDO	</t>
        </is>
      </c>
      <c r="D86" t="n">
        <v>4.8398</v>
      </c>
      <c r="E86" t="n">
        <v>20.66</v>
      </c>
      <c r="F86" t="n">
        <v>13.74</v>
      </c>
      <c r="G86" t="n">
        <v>10.71</v>
      </c>
      <c r="H86" t="n">
        <v>0.14</v>
      </c>
      <c r="I86" t="n">
        <v>77</v>
      </c>
      <c r="J86" t="n">
        <v>276.51</v>
      </c>
      <c r="K86" t="n">
        <v>60.56</v>
      </c>
      <c r="L86" t="n">
        <v>2.25</v>
      </c>
      <c r="M86" t="n">
        <v>75</v>
      </c>
      <c r="N86" t="n">
        <v>73.70999999999999</v>
      </c>
      <c r="O86" t="n">
        <v>34337.08</v>
      </c>
      <c r="P86" t="n">
        <v>236.68</v>
      </c>
      <c r="Q86" t="n">
        <v>460.8</v>
      </c>
      <c r="R86" t="n">
        <v>112.41</v>
      </c>
      <c r="S86" t="n">
        <v>32.19</v>
      </c>
      <c r="T86" t="n">
        <v>35861.52</v>
      </c>
      <c r="U86" t="n">
        <v>0.29</v>
      </c>
      <c r="V86" t="n">
        <v>0.65</v>
      </c>
      <c r="W86" t="n">
        <v>1.57</v>
      </c>
      <c r="X86" t="n">
        <v>2.2</v>
      </c>
      <c r="Y86" t="n">
        <v>1</v>
      </c>
      <c r="Z86" t="n">
        <v>10</v>
      </c>
    </row>
    <row r="87">
      <c r="A87" t="n">
        <v>6</v>
      </c>
      <c r="B87" t="n">
        <v>140</v>
      </c>
      <c r="C87" t="inlineStr">
        <is>
          <t xml:space="preserve">CONCLUIDO	</t>
        </is>
      </c>
      <c r="D87" t="n">
        <v>5.0109</v>
      </c>
      <c r="E87" t="n">
        <v>19.96</v>
      </c>
      <c r="F87" t="n">
        <v>13.5</v>
      </c>
      <c r="G87" t="n">
        <v>11.92</v>
      </c>
      <c r="H87" t="n">
        <v>0.16</v>
      </c>
      <c r="I87" t="n">
        <v>68</v>
      </c>
      <c r="J87" t="n">
        <v>277</v>
      </c>
      <c r="K87" t="n">
        <v>60.56</v>
      </c>
      <c r="L87" t="n">
        <v>2.5</v>
      </c>
      <c r="M87" t="n">
        <v>66</v>
      </c>
      <c r="N87" t="n">
        <v>73.94</v>
      </c>
      <c r="O87" t="n">
        <v>34397.15</v>
      </c>
      <c r="P87" t="n">
        <v>232.41</v>
      </c>
      <c r="Q87" t="n">
        <v>460.76</v>
      </c>
      <c r="R87" t="n">
        <v>104.79</v>
      </c>
      <c r="S87" t="n">
        <v>32.19</v>
      </c>
      <c r="T87" t="n">
        <v>32096.54</v>
      </c>
      <c r="U87" t="n">
        <v>0.31</v>
      </c>
      <c r="V87" t="n">
        <v>0.66</v>
      </c>
      <c r="W87" t="n">
        <v>1.55</v>
      </c>
      <c r="X87" t="n">
        <v>1.97</v>
      </c>
      <c r="Y87" t="n">
        <v>1</v>
      </c>
      <c r="Z87" t="n">
        <v>10</v>
      </c>
    </row>
    <row r="88">
      <c r="A88" t="n">
        <v>7</v>
      </c>
      <c r="B88" t="n">
        <v>140</v>
      </c>
      <c r="C88" t="inlineStr">
        <is>
          <t xml:space="preserve">CONCLUIDO	</t>
        </is>
      </c>
      <c r="D88" t="n">
        <v>5.1588</v>
      </c>
      <c r="E88" t="n">
        <v>19.38</v>
      </c>
      <c r="F88" t="n">
        <v>13.3</v>
      </c>
      <c r="G88" t="n">
        <v>13.08</v>
      </c>
      <c r="H88" t="n">
        <v>0.18</v>
      </c>
      <c r="I88" t="n">
        <v>61</v>
      </c>
      <c r="J88" t="n">
        <v>277.48</v>
      </c>
      <c r="K88" t="n">
        <v>60.56</v>
      </c>
      <c r="L88" t="n">
        <v>2.75</v>
      </c>
      <c r="M88" t="n">
        <v>59</v>
      </c>
      <c r="N88" t="n">
        <v>74.18000000000001</v>
      </c>
      <c r="O88" t="n">
        <v>34457.31</v>
      </c>
      <c r="P88" t="n">
        <v>228.63</v>
      </c>
      <c r="Q88" t="n">
        <v>460.74</v>
      </c>
      <c r="R88" t="n">
        <v>98.05</v>
      </c>
      <c r="S88" t="n">
        <v>32.19</v>
      </c>
      <c r="T88" t="n">
        <v>28761.91</v>
      </c>
      <c r="U88" t="n">
        <v>0.33</v>
      </c>
      <c r="V88" t="n">
        <v>0.67</v>
      </c>
      <c r="W88" t="n">
        <v>1.55</v>
      </c>
      <c r="X88" t="n">
        <v>1.76</v>
      </c>
      <c r="Y88" t="n">
        <v>1</v>
      </c>
      <c r="Z88" t="n">
        <v>10</v>
      </c>
    </row>
    <row r="89">
      <c r="A89" t="n">
        <v>8</v>
      </c>
      <c r="B89" t="n">
        <v>140</v>
      </c>
      <c r="C89" t="inlineStr">
        <is>
          <t xml:space="preserve">CONCLUIDO	</t>
        </is>
      </c>
      <c r="D89" t="n">
        <v>5.3005</v>
      </c>
      <c r="E89" t="n">
        <v>18.87</v>
      </c>
      <c r="F89" t="n">
        <v>13.09</v>
      </c>
      <c r="G89" t="n">
        <v>14.28</v>
      </c>
      <c r="H89" t="n">
        <v>0.19</v>
      </c>
      <c r="I89" t="n">
        <v>55</v>
      </c>
      <c r="J89" t="n">
        <v>277.97</v>
      </c>
      <c r="K89" t="n">
        <v>60.56</v>
      </c>
      <c r="L89" t="n">
        <v>3</v>
      </c>
      <c r="M89" t="n">
        <v>53</v>
      </c>
      <c r="N89" t="n">
        <v>74.42</v>
      </c>
      <c r="O89" t="n">
        <v>34517.57</v>
      </c>
      <c r="P89" t="n">
        <v>224.84</v>
      </c>
      <c r="Q89" t="n">
        <v>460.75</v>
      </c>
      <c r="R89" t="n">
        <v>91.26000000000001</v>
      </c>
      <c r="S89" t="n">
        <v>32.19</v>
      </c>
      <c r="T89" t="n">
        <v>25395.96</v>
      </c>
      <c r="U89" t="n">
        <v>0.35</v>
      </c>
      <c r="V89" t="n">
        <v>0.68</v>
      </c>
      <c r="W89" t="n">
        <v>1.54</v>
      </c>
      <c r="X89" t="n">
        <v>1.56</v>
      </c>
      <c r="Y89" t="n">
        <v>1</v>
      </c>
      <c r="Z89" t="n">
        <v>10</v>
      </c>
    </row>
    <row r="90">
      <c r="A90" t="n">
        <v>9</v>
      </c>
      <c r="B90" t="n">
        <v>140</v>
      </c>
      <c r="C90" t="inlineStr">
        <is>
          <t xml:space="preserve">CONCLUIDO	</t>
        </is>
      </c>
      <c r="D90" t="n">
        <v>5.3878</v>
      </c>
      <c r="E90" t="n">
        <v>18.56</v>
      </c>
      <c r="F90" t="n">
        <v>13</v>
      </c>
      <c r="G90" t="n">
        <v>15.29</v>
      </c>
      <c r="H90" t="n">
        <v>0.21</v>
      </c>
      <c r="I90" t="n">
        <v>51</v>
      </c>
      <c r="J90" t="n">
        <v>278.46</v>
      </c>
      <c r="K90" t="n">
        <v>60.56</v>
      </c>
      <c r="L90" t="n">
        <v>3.25</v>
      </c>
      <c r="M90" t="n">
        <v>49</v>
      </c>
      <c r="N90" t="n">
        <v>74.66</v>
      </c>
      <c r="O90" t="n">
        <v>34577.92</v>
      </c>
      <c r="P90" t="n">
        <v>223.04</v>
      </c>
      <c r="Q90" t="n">
        <v>460.76</v>
      </c>
      <c r="R90" t="n">
        <v>87.89</v>
      </c>
      <c r="S90" t="n">
        <v>32.19</v>
      </c>
      <c r="T90" t="n">
        <v>23731.61</v>
      </c>
      <c r="U90" t="n">
        <v>0.37</v>
      </c>
      <c r="V90" t="n">
        <v>0.6899999999999999</v>
      </c>
      <c r="W90" t="n">
        <v>1.54</v>
      </c>
      <c r="X90" t="n">
        <v>1.46</v>
      </c>
      <c r="Y90" t="n">
        <v>1</v>
      </c>
      <c r="Z90" t="n">
        <v>10</v>
      </c>
    </row>
    <row r="91">
      <c r="A91" t="n">
        <v>10</v>
      </c>
      <c r="B91" t="n">
        <v>140</v>
      </c>
      <c r="C91" t="inlineStr">
        <is>
          <t xml:space="preserve">CONCLUIDO	</t>
        </is>
      </c>
      <c r="D91" t="n">
        <v>5.4862</v>
      </c>
      <c r="E91" t="n">
        <v>18.23</v>
      </c>
      <c r="F91" t="n">
        <v>12.87</v>
      </c>
      <c r="G91" t="n">
        <v>16.43</v>
      </c>
      <c r="H91" t="n">
        <v>0.22</v>
      </c>
      <c r="I91" t="n">
        <v>47</v>
      </c>
      <c r="J91" t="n">
        <v>278.95</v>
      </c>
      <c r="K91" t="n">
        <v>60.56</v>
      </c>
      <c r="L91" t="n">
        <v>3.5</v>
      </c>
      <c r="M91" t="n">
        <v>45</v>
      </c>
      <c r="N91" t="n">
        <v>74.90000000000001</v>
      </c>
      <c r="O91" t="n">
        <v>34638.36</v>
      </c>
      <c r="P91" t="n">
        <v>220.69</v>
      </c>
      <c r="Q91" t="n">
        <v>460.74</v>
      </c>
      <c r="R91" t="n">
        <v>83.93000000000001</v>
      </c>
      <c r="S91" t="n">
        <v>32.19</v>
      </c>
      <c r="T91" t="n">
        <v>21772.18</v>
      </c>
      <c r="U91" t="n">
        <v>0.38</v>
      </c>
      <c r="V91" t="n">
        <v>0.6899999999999999</v>
      </c>
      <c r="W91" t="n">
        <v>1.53</v>
      </c>
      <c r="X91" t="n">
        <v>1.34</v>
      </c>
      <c r="Y91" t="n">
        <v>1</v>
      </c>
      <c r="Z91" t="n">
        <v>10</v>
      </c>
    </row>
    <row r="92">
      <c r="A92" t="n">
        <v>11</v>
      </c>
      <c r="B92" t="n">
        <v>140</v>
      </c>
      <c r="C92" t="inlineStr">
        <is>
          <t xml:space="preserve">CONCLUIDO	</t>
        </is>
      </c>
      <c r="D92" t="n">
        <v>5.5843</v>
      </c>
      <c r="E92" t="n">
        <v>17.91</v>
      </c>
      <c r="F92" t="n">
        <v>12.76</v>
      </c>
      <c r="G92" t="n">
        <v>17.81</v>
      </c>
      <c r="H92" t="n">
        <v>0.24</v>
      </c>
      <c r="I92" t="n">
        <v>43</v>
      </c>
      <c r="J92" t="n">
        <v>279.44</v>
      </c>
      <c r="K92" t="n">
        <v>60.56</v>
      </c>
      <c r="L92" t="n">
        <v>3.75</v>
      </c>
      <c r="M92" t="n">
        <v>41</v>
      </c>
      <c r="N92" t="n">
        <v>75.14</v>
      </c>
      <c r="O92" t="n">
        <v>34698.9</v>
      </c>
      <c r="P92" t="n">
        <v>218.54</v>
      </c>
      <c r="Q92" t="n">
        <v>460.75</v>
      </c>
      <c r="R92" t="n">
        <v>80.40000000000001</v>
      </c>
      <c r="S92" t="n">
        <v>32.19</v>
      </c>
      <c r="T92" t="n">
        <v>20028.97</v>
      </c>
      <c r="U92" t="n">
        <v>0.4</v>
      </c>
      <c r="V92" t="n">
        <v>0.7</v>
      </c>
      <c r="W92" t="n">
        <v>1.52</v>
      </c>
      <c r="X92" t="n">
        <v>1.23</v>
      </c>
      <c r="Y92" t="n">
        <v>1</v>
      </c>
      <c r="Z92" t="n">
        <v>10</v>
      </c>
    </row>
    <row r="93">
      <c r="A93" t="n">
        <v>12</v>
      </c>
      <c r="B93" t="n">
        <v>140</v>
      </c>
      <c r="C93" t="inlineStr">
        <is>
          <t xml:space="preserve">CONCLUIDO	</t>
        </is>
      </c>
      <c r="D93" t="n">
        <v>5.6688</v>
      </c>
      <c r="E93" t="n">
        <v>17.64</v>
      </c>
      <c r="F93" t="n">
        <v>12.65</v>
      </c>
      <c r="G93" t="n">
        <v>18.98</v>
      </c>
      <c r="H93" t="n">
        <v>0.25</v>
      </c>
      <c r="I93" t="n">
        <v>40</v>
      </c>
      <c r="J93" t="n">
        <v>279.94</v>
      </c>
      <c r="K93" t="n">
        <v>60.56</v>
      </c>
      <c r="L93" t="n">
        <v>4</v>
      </c>
      <c r="M93" t="n">
        <v>38</v>
      </c>
      <c r="N93" t="n">
        <v>75.38</v>
      </c>
      <c r="O93" t="n">
        <v>34759.54</v>
      </c>
      <c r="P93" t="n">
        <v>216.37</v>
      </c>
      <c r="Q93" t="n">
        <v>460.76</v>
      </c>
      <c r="R93" t="n">
        <v>76.45999999999999</v>
      </c>
      <c r="S93" t="n">
        <v>32.19</v>
      </c>
      <c r="T93" t="n">
        <v>18071.71</v>
      </c>
      <c r="U93" t="n">
        <v>0.42</v>
      </c>
      <c r="V93" t="n">
        <v>0.71</v>
      </c>
      <c r="W93" t="n">
        <v>1.52</v>
      </c>
      <c r="X93" t="n">
        <v>1.11</v>
      </c>
      <c r="Y93" t="n">
        <v>1</v>
      </c>
      <c r="Z93" t="n">
        <v>10</v>
      </c>
    </row>
    <row r="94">
      <c r="A94" t="n">
        <v>13</v>
      </c>
      <c r="B94" t="n">
        <v>140</v>
      </c>
      <c r="C94" t="inlineStr">
        <is>
          <t xml:space="preserve">CONCLUIDO	</t>
        </is>
      </c>
      <c r="D94" t="n">
        <v>5.7197</v>
      </c>
      <c r="E94" t="n">
        <v>17.48</v>
      </c>
      <c r="F94" t="n">
        <v>12.6</v>
      </c>
      <c r="G94" t="n">
        <v>19.89</v>
      </c>
      <c r="H94" t="n">
        <v>0.27</v>
      </c>
      <c r="I94" t="n">
        <v>38</v>
      </c>
      <c r="J94" t="n">
        <v>280.43</v>
      </c>
      <c r="K94" t="n">
        <v>60.56</v>
      </c>
      <c r="L94" t="n">
        <v>4.25</v>
      </c>
      <c r="M94" t="n">
        <v>36</v>
      </c>
      <c r="N94" t="n">
        <v>75.62</v>
      </c>
      <c r="O94" t="n">
        <v>34820.27</v>
      </c>
      <c r="P94" t="n">
        <v>215.21</v>
      </c>
      <c r="Q94" t="n">
        <v>460.71</v>
      </c>
      <c r="R94" t="n">
        <v>75.20999999999999</v>
      </c>
      <c r="S94" t="n">
        <v>32.19</v>
      </c>
      <c r="T94" t="n">
        <v>17457.92</v>
      </c>
      <c r="U94" t="n">
        <v>0.43</v>
      </c>
      <c r="V94" t="n">
        <v>0.71</v>
      </c>
      <c r="W94" t="n">
        <v>1.51</v>
      </c>
      <c r="X94" t="n">
        <v>1.06</v>
      </c>
      <c r="Y94" t="n">
        <v>1</v>
      </c>
      <c r="Z94" t="n">
        <v>10</v>
      </c>
    </row>
    <row r="95">
      <c r="A95" t="n">
        <v>14</v>
      </c>
      <c r="B95" t="n">
        <v>140</v>
      </c>
      <c r="C95" t="inlineStr">
        <is>
          <t xml:space="preserve">CONCLUIDO	</t>
        </is>
      </c>
      <c r="D95" t="n">
        <v>5.8016</v>
      </c>
      <c r="E95" t="n">
        <v>17.24</v>
      </c>
      <c r="F95" t="n">
        <v>12.51</v>
      </c>
      <c r="G95" t="n">
        <v>21.44</v>
      </c>
      <c r="H95" t="n">
        <v>0.29</v>
      </c>
      <c r="I95" t="n">
        <v>35</v>
      </c>
      <c r="J95" t="n">
        <v>280.92</v>
      </c>
      <c r="K95" t="n">
        <v>60.56</v>
      </c>
      <c r="L95" t="n">
        <v>4.5</v>
      </c>
      <c r="M95" t="n">
        <v>33</v>
      </c>
      <c r="N95" t="n">
        <v>75.87</v>
      </c>
      <c r="O95" t="n">
        <v>34881.09</v>
      </c>
      <c r="P95" t="n">
        <v>213.42</v>
      </c>
      <c r="Q95" t="n">
        <v>460.72</v>
      </c>
      <c r="R95" t="n">
        <v>72.13</v>
      </c>
      <c r="S95" t="n">
        <v>32.19</v>
      </c>
      <c r="T95" t="n">
        <v>15934.85</v>
      </c>
      <c r="U95" t="n">
        <v>0.45</v>
      </c>
      <c r="V95" t="n">
        <v>0.71</v>
      </c>
      <c r="W95" t="n">
        <v>1.51</v>
      </c>
      <c r="X95" t="n">
        <v>0.97</v>
      </c>
      <c r="Y95" t="n">
        <v>1</v>
      </c>
      <c r="Z95" t="n">
        <v>10</v>
      </c>
    </row>
    <row r="96">
      <c r="A96" t="n">
        <v>15</v>
      </c>
      <c r="B96" t="n">
        <v>140</v>
      </c>
      <c r="C96" t="inlineStr">
        <is>
          <t xml:space="preserve">CONCLUIDO	</t>
        </is>
      </c>
      <c r="D96" t="n">
        <v>5.8224</v>
      </c>
      <c r="E96" t="n">
        <v>17.18</v>
      </c>
      <c r="F96" t="n">
        <v>12.5</v>
      </c>
      <c r="G96" t="n">
        <v>22.06</v>
      </c>
      <c r="H96" t="n">
        <v>0.3</v>
      </c>
      <c r="I96" t="n">
        <v>34</v>
      </c>
      <c r="J96" t="n">
        <v>281.41</v>
      </c>
      <c r="K96" t="n">
        <v>60.56</v>
      </c>
      <c r="L96" t="n">
        <v>4.75</v>
      </c>
      <c r="M96" t="n">
        <v>32</v>
      </c>
      <c r="N96" t="n">
        <v>76.11</v>
      </c>
      <c r="O96" t="n">
        <v>34942.02</v>
      </c>
      <c r="P96" t="n">
        <v>213.11</v>
      </c>
      <c r="Q96" t="n">
        <v>460.74</v>
      </c>
      <c r="R96" t="n">
        <v>71.92</v>
      </c>
      <c r="S96" t="n">
        <v>32.19</v>
      </c>
      <c r="T96" t="n">
        <v>15834.25</v>
      </c>
      <c r="U96" t="n">
        <v>0.45</v>
      </c>
      <c r="V96" t="n">
        <v>0.72</v>
      </c>
      <c r="W96" t="n">
        <v>1.5</v>
      </c>
      <c r="X96" t="n">
        <v>0.96</v>
      </c>
      <c r="Y96" t="n">
        <v>1</v>
      </c>
      <c r="Z96" t="n">
        <v>10</v>
      </c>
    </row>
    <row r="97">
      <c r="A97" t="n">
        <v>16</v>
      </c>
      <c r="B97" t="n">
        <v>140</v>
      </c>
      <c r="C97" t="inlineStr">
        <is>
          <t xml:space="preserve">CONCLUIDO	</t>
        </is>
      </c>
      <c r="D97" t="n">
        <v>5.8742</v>
      </c>
      <c r="E97" t="n">
        <v>17.02</v>
      </c>
      <c r="F97" t="n">
        <v>12.45</v>
      </c>
      <c r="G97" t="n">
        <v>23.35</v>
      </c>
      <c r="H97" t="n">
        <v>0.32</v>
      </c>
      <c r="I97" t="n">
        <v>32</v>
      </c>
      <c r="J97" t="n">
        <v>281.91</v>
      </c>
      <c r="K97" t="n">
        <v>60.56</v>
      </c>
      <c r="L97" t="n">
        <v>5</v>
      </c>
      <c r="M97" t="n">
        <v>30</v>
      </c>
      <c r="N97" t="n">
        <v>76.34999999999999</v>
      </c>
      <c r="O97" t="n">
        <v>35003.04</v>
      </c>
      <c r="P97" t="n">
        <v>212.18</v>
      </c>
      <c r="Q97" t="n">
        <v>460.71</v>
      </c>
      <c r="R97" t="n">
        <v>70.3</v>
      </c>
      <c r="S97" t="n">
        <v>32.19</v>
      </c>
      <c r="T97" t="n">
        <v>15031.5</v>
      </c>
      <c r="U97" t="n">
        <v>0.46</v>
      </c>
      <c r="V97" t="n">
        <v>0.72</v>
      </c>
      <c r="W97" t="n">
        <v>1.5</v>
      </c>
      <c r="X97" t="n">
        <v>0.92</v>
      </c>
      <c r="Y97" t="n">
        <v>1</v>
      </c>
      <c r="Z97" t="n">
        <v>10</v>
      </c>
    </row>
    <row r="98">
      <c r="A98" t="n">
        <v>17</v>
      </c>
      <c r="B98" t="n">
        <v>140</v>
      </c>
      <c r="C98" t="inlineStr">
        <is>
          <t xml:space="preserve">CONCLUIDO	</t>
        </is>
      </c>
      <c r="D98" t="n">
        <v>5.9288</v>
      </c>
      <c r="E98" t="n">
        <v>16.87</v>
      </c>
      <c r="F98" t="n">
        <v>12.4</v>
      </c>
      <c r="G98" t="n">
        <v>24.8</v>
      </c>
      <c r="H98" t="n">
        <v>0.33</v>
      </c>
      <c r="I98" t="n">
        <v>30</v>
      </c>
      <c r="J98" t="n">
        <v>282.4</v>
      </c>
      <c r="K98" t="n">
        <v>60.56</v>
      </c>
      <c r="L98" t="n">
        <v>5.25</v>
      </c>
      <c r="M98" t="n">
        <v>28</v>
      </c>
      <c r="N98" t="n">
        <v>76.59999999999999</v>
      </c>
      <c r="O98" t="n">
        <v>35064.15</v>
      </c>
      <c r="P98" t="n">
        <v>211.09</v>
      </c>
      <c r="Q98" t="n">
        <v>460.71</v>
      </c>
      <c r="R98" t="n">
        <v>68.51000000000001</v>
      </c>
      <c r="S98" t="n">
        <v>32.19</v>
      </c>
      <c r="T98" t="n">
        <v>14149.15</v>
      </c>
      <c r="U98" t="n">
        <v>0.47</v>
      </c>
      <c r="V98" t="n">
        <v>0.72</v>
      </c>
      <c r="W98" t="n">
        <v>1.5</v>
      </c>
      <c r="X98" t="n">
        <v>0.86</v>
      </c>
      <c r="Y98" t="n">
        <v>1</v>
      </c>
      <c r="Z98" t="n">
        <v>10</v>
      </c>
    </row>
    <row r="99">
      <c r="A99" t="n">
        <v>18</v>
      </c>
      <c r="B99" t="n">
        <v>140</v>
      </c>
      <c r="C99" t="inlineStr">
        <is>
          <t xml:space="preserve">CONCLUIDO	</t>
        </is>
      </c>
      <c r="D99" t="n">
        <v>5.9655</v>
      </c>
      <c r="E99" t="n">
        <v>16.76</v>
      </c>
      <c r="F99" t="n">
        <v>12.35</v>
      </c>
      <c r="G99" t="n">
        <v>25.55</v>
      </c>
      <c r="H99" t="n">
        <v>0.35</v>
      </c>
      <c r="I99" t="n">
        <v>29</v>
      </c>
      <c r="J99" t="n">
        <v>282.9</v>
      </c>
      <c r="K99" t="n">
        <v>60.56</v>
      </c>
      <c r="L99" t="n">
        <v>5.5</v>
      </c>
      <c r="M99" t="n">
        <v>27</v>
      </c>
      <c r="N99" t="n">
        <v>76.84999999999999</v>
      </c>
      <c r="O99" t="n">
        <v>35125.37</v>
      </c>
      <c r="P99" t="n">
        <v>210.03</v>
      </c>
      <c r="Q99" t="n">
        <v>460.74</v>
      </c>
      <c r="R99" t="n">
        <v>66.81999999999999</v>
      </c>
      <c r="S99" t="n">
        <v>32.19</v>
      </c>
      <c r="T99" t="n">
        <v>13305.86</v>
      </c>
      <c r="U99" t="n">
        <v>0.48</v>
      </c>
      <c r="V99" t="n">
        <v>0.72</v>
      </c>
      <c r="W99" t="n">
        <v>1.5</v>
      </c>
      <c r="X99" t="n">
        <v>0.8100000000000001</v>
      </c>
      <c r="Y99" t="n">
        <v>1</v>
      </c>
      <c r="Z99" t="n">
        <v>10</v>
      </c>
    </row>
    <row r="100">
      <c r="A100" t="n">
        <v>19</v>
      </c>
      <c r="B100" t="n">
        <v>140</v>
      </c>
      <c r="C100" t="inlineStr">
        <is>
          <t xml:space="preserve">CONCLUIDO	</t>
        </is>
      </c>
      <c r="D100" t="n">
        <v>6.0267</v>
      </c>
      <c r="E100" t="n">
        <v>16.59</v>
      </c>
      <c r="F100" t="n">
        <v>12.28</v>
      </c>
      <c r="G100" t="n">
        <v>27.29</v>
      </c>
      <c r="H100" t="n">
        <v>0.36</v>
      </c>
      <c r="I100" t="n">
        <v>27</v>
      </c>
      <c r="J100" t="n">
        <v>283.4</v>
      </c>
      <c r="K100" t="n">
        <v>60.56</v>
      </c>
      <c r="L100" t="n">
        <v>5.75</v>
      </c>
      <c r="M100" t="n">
        <v>25</v>
      </c>
      <c r="N100" t="n">
        <v>77.09</v>
      </c>
      <c r="O100" t="n">
        <v>35186.68</v>
      </c>
      <c r="P100" t="n">
        <v>208.61</v>
      </c>
      <c r="Q100" t="n">
        <v>460.71</v>
      </c>
      <c r="R100" t="n">
        <v>64.81</v>
      </c>
      <c r="S100" t="n">
        <v>32.19</v>
      </c>
      <c r="T100" t="n">
        <v>12314.12</v>
      </c>
      <c r="U100" t="n">
        <v>0.5</v>
      </c>
      <c r="V100" t="n">
        <v>0.73</v>
      </c>
      <c r="W100" t="n">
        <v>1.49</v>
      </c>
      <c r="X100" t="n">
        <v>0.75</v>
      </c>
      <c r="Y100" t="n">
        <v>1</v>
      </c>
      <c r="Z100" t="n">
        <v>10</v>
      </c>
    </row>
    <row r="101">
      <c r="A101" t="n">
        <v>20</v>
      </c>
      <c r="B101" t="n">
        <v>140</v>
      </c>
      <c r="C101" t="inlineStr">
        <is>
          <t xml:space="preserve">CONCLUIDO	</t>
        </is>
      </c>
      <c r="D101" t="n">
        <v>6.0536</v>
      </c>
      <c r="E101" t="n">
        <v>16.52</v>
      </c>
      <c r="F101" t="n">
        <v>12.26</v>
      </c>
      <c r="G101" t="n">
        <v>28.29</v>
      </c>
      <c r="H101" t="n">
        <v>0.38</v>
      </c>
      <c r="I101" t="n">
        <v>26</v>
      </c>
      <c r="J101" t="n">
        <v>283.9</v>
      </c>
      <c r="K101" t="n">
        <v>60.56</v>
      </c>
      <c r="L101" t="n">
        <v>6</v>
      </c>
      <c r="M101" t="n">
        <v>24</v>
      </c>
      <c r="N101" t="n">
        <v>77.34</v>
      </c>
      <c r="O101" t="n">
        <v>35248.1</v>
      </c>
      <c r="P101" t="n">
        <v>208.12</v>
      </c>
      <c r="Q101" t="n">
        <v>460.69</v>
      </c>
      <c r="R101" t="n">
        <v>63.96</v>
      </c>
      <c r="S101" t="n">
        <v>32.19</v>
      </c>
      <c r="T101" t="n">
        <v>11892.91</v>
      </c>
      <c r="U101" t="n">
        <v>0.5</v>
      </c>
      <c r="V101" t="n">
        <v>0.73</v>
      </c>
      <c r="W101" t="n">
        <v>1.5</v>
      </c>
      <c r="X101" t="n">
        <v>0.73</v>
      </c>
      <c r="Y101" t="n">
        <v>1</v>
      </c>
      <c r="Z101" t="n">
        <v>10</v>
      </c>
    </row>
    <row r="102">
      <c r="A102" t="n">
        <v>21</v>
      </c>
      <c r="B102" t="n">
        <v>140</v>
      </c>
      <c r="C102" t="inlineStr">
        <is>
          <t xml:space="preserve">CONCLUIDO	</t>
        </is>
      </c>
      <c r="D102" t="n">
        <v>6.0848</v>
      </c>
      <c r="E102" t="n">
        <v>16.43</v>
      </c>
      <c r="F102" t="n">
        <v>12.23</v>
      </c>
      <c r="G102" t="n">
        <v>29.35</v>
      </c>
      <c r="H102" t="n">
        <v>0.39</v>
      </c>
      <c r="I102" t="n">
        <v>25</v>
      </c>
      <c r="J102" t="n">
        <v>284.4</v>
      </c>
      <c r="K102" t="n">
        <v>60.56</v>
      </c>
      <c r="L102" t="n">
        <v>6.25</v>
      </c>
      <c r="M102" t="n">
        <v>23</v>
      </c>
      <c r="N102" t="n">
        <v>77.59</v>
      </c>
      <c r="O102" t="n">
        <v>35309.61</v>
      </c>
      <c r="P102" t="n">
        <v>207.33</v>
      </c>
      <c r="Q102" t="n">
        <v>460.75</v>
      </c>
      <c r="R102" t="n">
        <v>63.18</v>
      </c>
      <c r="S102" t="n">
        <v>32.19</v>
      </c>
      <c r="T102" t="n">
        <v>11505.46</v>
      </c>
      <c r="U102" t="n">
        <v>0.51</v>
      </c>
      <c r="V102" t="n">
        <v>0.73</v>
      </c>
      <c r="W102" t="n">
        <v>1.49</v>
      </c>
      <c r="X102" t="n">
        <v>0.6899999999999999</v>
      </c>
      <c r="Y102" t="n">
        <v>1</v>
      </c>
      <c r="Z102" t="n">
        <v>10</v>
      </c>
    </row>
    <row r="103">
      <c r="A103" t="n">
        <v>22</v>
      </c>
      <c r="B103" t="n">
        <v>140</v>
      </c>
      <c r="C103" t="inlineStr">
        <is>
          <t xml:space="preserve">CONCLUIDO	</t>
        </is>
      </c>
      <c r="D103" t="n">
        <v>6.1203</v>
      </c>
      <c r="E103" t="n">
        <v>16.34</v>
      </c>
      <c r="F103" t="n">
        <v>12.18</v>
      </c>
      <c r="G103" t="n">
        <v>30.46</v>
      </c>
      <c r="H103" t="n">
        <v>0.41</v>
      </c>
      <c r="I103" t="n">
        <v>24</v>
      </c>
      <c r="J103" t="n">
        <v>284.89</v>
      </c>
      <c r="K103" t="n">
        <v>60.56</v>
      </c>
      <c r="L103" t="n">
        <v>6.5</v>
      </c>
      <c r="M103" t="n">
        <v>22</v>
      </c>
      <c r="N103" t="n">
        <v>77.84</v>
      </c>
      <c r="O103" t="n">
        <v>35371.22</v>
      </c>
      <c r="P103" t="n">
        <v>206.41</v>
      </c>
      <c r="Q103" t="n">
        <v>460.73</v>
      </c>
      <c r="R103" t="n">
        <v>61.76</v>
      </c>
      <c r="S103" t="n">
        <v>32.19</v>
      </c>
      <c r="T103" t="n">
        <v>10803.8</v>
      </c>
      <c r="U103" t="n">
        <v>0.52</v>
      </c>
      <c r="V103" t="n">
        <v>0.73</v>
      </c>
      <c r="W103" t="n">
        <v>1.48</v>
      </c>
      <c r="X103" t="n">
        <v>0.65</v>
      </c>
      <c r="Y103" t="n">
        <v>1</v>
      </c>
      <c r="Z103" t="n">
        <v>10</v>
      </c>
    </row>
    <row r="104">
      <c r="A104" t="n">
        <v>23</v>
      </c>
      <c r="B104" t="n">
        <v>140</v>
      </c>
      <c r="C104" t="inlineStr">
        <is>
          <t xml:space="preserve">CONCLUIDO	</t>
        </is>
      </c>
      <c r="D104" t="n">
        <v>6.1434</v>
      </c>
      <c r="E104" t="n">
        <v>16.28</v>
      </c>
      <c r="F104" t="n">
        <v>12.18</v>
      </c>
      <c r="G104" t="n">
        <v>31.76</v>
      </c>
      <c r="H104" t="n">
        <v>0.42</v>
      </c>
      <c r="I104" t="n">
        <v>23</v>
      </c>
      <c r="J104" t="n">
        <v>285.39</v>
      </c>
      <c r="K104" t="n">
        <v>60.56</v>
      </c>
      <c r="L104" t="n">
        <v>6.75</v>
      </c>
      <c r="M104" t="n">
        <v>21</v>
      </c>
      <c r="N104" t="n">
        <v>78.09</v>
      </c>
      <c r="O104" t="n">
        <v>35432.93</v>
      </c>
      <c r="P104" t="n">
        <v>205.99</v>
      </c>
      <c r="Q104" t="n">
        <v>460.69</v>
      </c>
      <c r="R104" t="n">
        <v>61.13</v>
      </c>
      <c r="S104" t="n">
        <v>32.19</v>
      </c>
      <c r="T104" t="n">
        <v>10491.38</v>
      </c>
      <c r="U104" t="n">
        <v>0.53</v>
      </c>
      <c r="V104" t="n">
        <v>0.73</v>
      </c>
      <c r="W104" t="n">
        <v>1.49</v>
      </c>
      <c r="X104" t="n">
        <v>0.64</v>
      </c>
      <c r="Y104" t="n">
        <v>1</v>
      </c>
      <c r="Z104" t="n">
        <v>10</v>
      </c>
    </row>
    <row r="105">
      <c r="A105" t="n">
        <v>24</v>
      </c>
      <c r="B105" t="n">
        <v>140</v>
      </c>
      <c r="C105" t="inlineStr">
        <is>
          <t xml:space="preserve">CONCLUIDO	</t>
        </is>
      </c>
      <c r="D105" t="n">
        <v>6.1411</v>
      </c>
      <c r="E105" t="n">
        <v>16.28</v>
      </c>
      <c r="F105" t="n">
        <v>12.18</v>
      </c>
      <c r="G105" t="n">
        <v>31.78</v>
      </c>
      <c r="H105" t="n">
        <v>0.44</v>
      </c>
      <c r="I105" t="n">
        <v>23</v>
      </c>
      <c r="J105" t="n">
        <v>285.9</v>
      </c>
      <c r="K105" t="n">
        <v>60.56</v>
      </c>
      <c r="L105" t="n">
        <v>7</v>
      </c>
      <c r="M105" t="n">
        <v>21</v>
      </c>
      <c r="N105" t="n">
        <v>78.34</v>
      </c>
      <c r="O105" t="n">
        <v>35494.74</v>
      </c>
      <c r="P105" t="n">
        <v>206.03</v>
      </c>
      <c r="Q105" t="n">
        <v>460.69</v>
      </c>
      <c r="R105" t="n">
        <v>61.32</v>
      </c>
      <c r="S105" t="n">
        <v>32.19</v>
      </c>
      <c r="T105" t="n">
        <v>10588.61</v>
      </c>
      <c r="U105" t="n">
        <v>0.52</v>
      </c>
      <c r="V105" t="n">
        <v>0.73</v>
      </c>
      <c r="W105" t="n">
        <v>1.49</v>
      </c>
      <c r="X105" t="n">
        <v>0.65</v>
      </c>
      <c r="Y105" t="n">
        <v>1</v>
      </c>
      <c r="Z105" t="n">
        <v>10</v>
      </c>
    </row>
    <row r="106">
      <c r="A106" t="n">
        <v>25</v>
      </c>
      <c r="B106" t="n">
        <v>140</v>
      </c>
      <c r="C106" t="inlineStr">
        <is>
          <t xml:space="preserve">CONCLUIDO	</t>
        </is>
      </c>
      <c r="D106" t="n">
        <v>6.1786</v>
      </c>
      <c r="E106" t="n">
        <v>16.18</v>
      </c>
      <c r="F106" t="n">
        <v>12.13</v>
      </c>
      <c r="G106" t="n">
        <v>33.1</v>
      </c>
      <c r="H106" t="n">
        <v>0.45</v>
      </c>
      <c r="I106" t="n">
        <v>22</v>
      </c>
      <c r="J106" t="n">
        <v>286.4</v>
      </c>
      <c r="K106" t="n">
        <v>60.56</v>
      </c>
      <c r="L106" t="n">
        <v>7.25</v>
      </c>
      <c r="M106" t="n">
        <v>20</v>
      </c>
      <c r="N106" t="n">
        <v>78.59</v>
      </c>
      <c r="O106" t="n">
        <v>35556.78</v>
      </c>
      <c r="P106" t="n">
        <v>204.77</v>
      </c>
      <c r="Q106" t="n">
        <v>460.72</v>
      </c>
      <c r="R106" t="n">
        <v>60.15</v>
      </c>
      <c r="S106" t="n">
        <v>32.19</v>
      </c>
      <c r="T106" t="n">
        <v>10009.72</v>
      </c>
      <c r="U106" t="n">
        <v>0.54</v>
      </c>
      <c r="V106" t="n">
        <v>0.74</v>
      </c>
      <c r="W106" t="n">
        <v>1.48</v>
      </c>
      <c r="X106" t="n">
        <v>0.6</v>
      </c>
      <c r="Y106" t="n">
        <v>1</v>
      </c>
      <c r="Z106" t="n">
        <v>10</v>
      </c>
    </row>
    <row r="107">
      <c r="A107" t="n">
        <v>26</v>
      </c>
      <c r="B107" t="n">
        <v>140</v>
      </c>
      <c r="C107" t="inlineStr">
        <is>
          <t xml:space="preserve">CONCLUIDO	</t>
        </is>
      </c>
      <c r="D107" t="n">
        <v>6.2094</v>
      </c>
      <c r="E107" t="n">
        <v>16.1</v>
      </c>
      <c r="F107" t="n">
        <v>12.11</v>
      </c>
      <c r="G107" t="n">
        <v>34.59</v>
      </c>
      <c r="H107" t="n">
        <v>0.47</v>
      </c>
      <c r="I107" t="n">
        <v>21</v>
      </c>
      <c r="J107" t="n">
        <v>286.9</v>
      </c>
      <c r="K107" t="n">
        <v>60.56</v>
      </c>
      <c r="L107" t="n">
        <v>7.5</v>
      </c>
      <c r="M107" t="n">
        <v>19</v>
      </c>
      <c r="N107" t="n">
        <v>78.84999999999999</v>
      </c>
      <c r="O107" t="n">
        <v>35618.8</v>
      </c>
      <c r="P107" t="n">
        <v>204.17</v>
      </c>
      <c r="Q107" t="n">
        <v>460.69</v>
      </c>
      <c r="R107" t="n">
        <v>59.32</v>
      </c>
      <c r="S107" t="n">
        <v>32.19</v>
      </c>
      <c r="T107" t="n">
        <v>9595.15</v>
      </c>
      <c r="U107" t="n">
        <v>0.54</v>
      </c>
      <c r="V107" t="n">
        <v>0.74</v>
      </c>
      <c r="W107" t="n">
        <v>1.48</v>
      </c>
      <c r="X107" t="n">
        <v>0.57</v>
      </c>
      <c r="Y107" t="n">
        <v>1</v>
      </c>
      <c r="Z107" t="n">
        <v>10</v>
      </c>
    </row>
    <row r="108">
      <c r="A108" t="n">
        <v>27</v>
      </c>
      <c r="B108" t="n">
        <v>140</v>
      </c>
      <c r="C108" t="inlineStr">
        <is>
          <t xml:space="preserve">CONCLUIDO	</t>
        </is>
      </c>
      <c r="D108" t="n">
        <v>6.2413</v>
      </c>
      <c r="E108" t="n">
        <v>16.02</v>
      </c>
      <c r="F108" t="n">
        <v>12.08</v>
      </c>
      <c r="G108" t="n">
        <v>36.23</v>
      </c>
      <c r="H108" t="n">
        <v>0.48</v>
      </c>
      <c r="I108" t="n">
        <v>20</v>
      </c>
      <c r="J108" t="n">
        <v>287.41</v>
      </c>
      <c r="K108" t="n">
        <v>60.56</v>
      </c>
      <c r="L108" t="n">
        <v>7.75</v>
      </c>
      <c r="M108" t="n">
        <v>18</v>
      </c>
      <c r="N108" t="n">
        <v>79.09999999999999</v>
      </c>
      <c r="O108" t="n">
        <v>35680.92</v>
      </c>
      <c r="P108" t="n">
        <v>203.68</v>
      </c>
      <c r="Q108" t="n">
        <v>460.69</v>
      </c>
      <c r="R108" t="n">
        <v>58.01</v>
      </c>
      <c r="S108" t="n">
        <v>32.19</v>
      </c>
      <c r="T108" t="n">
        <v>8946.01</v>
      </c>
      <c r="U108" t="n">
        <v>0.55</v>
      </c>
      <c r="V108" t="n">
        <v>0.74</v>
      </c>
      <c r="W108" t="n">
        <v>1.48</v>
      </c>
      <c r="X108" t="n">
        <v>0.54</v>
      </c>
      <c r="Y108" t="n">
        <v>1</v>
      </c>
      <c r="Z108" t="n">
        <v>10</v>
      </c>
    </row>
    <row r="109">
      <c r="A109" t="n">
        <v>28</v>
      </c>
      <c r="B109" t="n">
        <v>140</v>
      </c>
      <c r="C109" t="inlineStr">
        <is>
          <t xml:space="preserve">CONCLUIDO	</t>
        </is>
      </c>
      <c r="D109" t="n">
        <v>6.2381</v>
      </c>
      <c r="E109" t="n">
        <v>16.03</v>
      </c>
      <c r="F109" t="n">
        <v>12.09</v>
      </c>
      <c r="G109" t="n">
        <v>36.26</v>
      </c>
      <c r="H109" t="n">
        <v>0.49</v>
      </c>
      <c r="I109" t="n">
        <v>20</v>
      </c>
      <c r="J109" t="n">
        <v>287.91</v>
      </c>
      <c r="K109" t="n">
        <v>60.56</v>
      </c>
      <c r="L109" t="n">
        <v>8</v>
      </c>
      <c r="M109" t="n">
        <v>18</v>
      </c>
      <c r="N109" t="n">
        <v>79.36</v>
      </c>
      <c r="O109" t="n">
        <v>35743.15</v>
      </c>
      <c r="P109" t="n">
        <v>203.43</v>
      </c>
      <c r="Q109" t="n">
        <v>460.73</v>
      </c>
      <c r="R109" t="n">
        <v>58.43</v>
      </c>
      <c r="S109" t="n">
        <v>32.19</v>
      </c>
      <c r="T109" t="n">
        <v>9156.6</v>
      </c>
      <c r="U109" t="n">
        <v>0.55</v>
      </c>
      <c r="V109" t="n">
        <v>0.74</v>
      </c>
      <c r="W109" t="n">
        <v>1.48</v>
      </c>
      <c r="X109" t="n">
        <v>0.55</v>
      </c>
      <c r="Y109" t="n">
        <v>1</v>
      </c>
      <c r="Z109" t="n">
        <v>10</v>
      </c>
    </row>
    <row r="110">
      <c r="A110" t="n">
        <v>29</v>
      </c>
      <c r="B110" t="n">
        <v>140</v>
      </c>
      <c r="C110" t="inlineStr">
        <is>
          <t xml:space="preserve">CONCLUIDO	</t>
        </is>
      </c>
      <c r="D110" t="n">
        <v>6.2774</v>
      </c>
      <c r="E110" t="n">
        <v>15.93</v>
      </c>
      <c r="F110" t="n">
        <v>12.04</v>
      </c>
      <c r="G110" t="n">
        <v>38.01</v>
      </c>
      <c r="H110" t="n">
        <v>0.51</v>
      </c>
      <c r="I110" t="n">
        <v>19</v>
      </c>
      <c r="J110" t="n">
        <v>288.42</v>
      </c>
      <c r="K110" t="n">
        <v>60.56</v>
      </c>
      <c r="L110" t="n">
        <v>8.25</v>
      </c>
      <c r="M110" t="n">
        <v>17</v>
      </c>
      <c r="N110" t="n">
        <v>79.61</v>
      </c>
      <c r="O110" t="n">
        <v>35805.48</v>
      </c>
      <c r="P110" t="n">
        <v>202.46</v>
      </c>
      <c r="Q110" t="n">
        <v>460.71</v>
      </c>
      <c r="R110" t="n">
        <v>56.81</v>
      </c>
      <c r="S110" t="n">
        <v>32.19</v>
      </c>
      <c r="T110" t="n">
        <v>8351.9</v>
      </c>
      <c r="U110" t="n">
        <v>0.57</v>
      </c>
      <c r="V110" t="n">
        <v>0.74</v>
      </c>
      <c r="W110" t="n">
        <v>1.48</v>
      </c>
      <c r="X110" t="n">
        <v>0.5</v>
      </c>
      <c r="Y110" t="n">
        <v>1</v>
      </c>
      <c r="Z110" t="n">
        <v>10</v>
      </c>
    </row>
    <row r="111">
      <c r="A111" t="n">
        <v>30</v>
      </c>
      <c r="B111" t="n">
        <v>140</v>
      </c>
      <c r="C111" t="inlineStr">
        <is>
          <t xml:space="preserve">CONCLUIDO	</t>
        </is>
      </c>
      <c r="D111" t="n">
        <v>6.3073</v>
      </c>
      <c r="E111" t="n">
        <v>15.85</v>
      </c>
      <c r="F111" t="n">
        <v>12.01</v>
      </c>
      <c r="G111" t="n">
        <v>40.05</v>
      </c>
      <c r="H111" t="n">
        <v>0.52</v>
      </c>
      <c r="I111" t="n">
        <v>18</v>
      </c>
      <c r="J111" t="n">
        <v>288.92</v>
      </c>
      <c r="K111" t="n">
        <v>60.56</v>
      </c>
      <c r="L111" t="n">
        <v>8.5</v>
      </c>
      <c r="M111" t="n">
        <v>16</v>
      </c>
      <c r="N111" t="n">
        <v>79.87</v>
      </c>
      <c r="O111" t="n">
        <v>35867.91</v>
      </c>
      <c r="P111" t="n">
        <v>201.8</v>
      </c>
      <c r="Q111" t="n">
        <v>460.69</v>
      </c>
      <c r="R111" t="n">
        <v>55.99</v>
      </c>
      <c r="S111" t="n">
        <v>32.19</v>
      </c>
      <c r="T111" t="n">
        <v>7946.45</v>
      </c>
      <c r="U111" t="n">
        <v>0.57</v>
      </c>
      <c r="V111" t="n">
        <v>0.74</v>
      </c>
      <c r="W111" t="n">
        <v>1.48</v>
      </c>
      <c r="X111" t="n">
        <v>0.48</v>
      </c>
      <c r="Y111" t="n">
        <v>1</v>
      </c>
      <c r="Z111" t="n">
        <v>10</v>
      </c>
    </row>
    <row r="112">
      <c r="A112" t="n">
        <v>31</v>
      </c>
      <c r="B112" t="n">
        <v>140</v>
      </c>
      <c r="C112" t="inlineStr">
        <is>
          <t xml:space="preserve">CONCLUIDO	</t>
        </is>
      </c>
      <c r="D112" t="n">
        <v>6.3027</v>
      </c>
      <c r="E112" t="n">
        <v>15.87</v>
      </c>
      <c r="F112" t="n">
        <v>12.03</v>
      </c>
      <c r="G112" t="n">
        <v>40.08</v>
      </c>
      <c r="H112" t="n">
        <v>0.54</v>
      </c>
      <c r="I112" t="n">
        <v>18</v>
      </c>
      <c r="J112" t="n">
        <v>289.43</v>
      </c>
      <c r="K112" t="n">
        <v>60.56</v>
      </c>
      <c r="L112" t="n">
        <v>8.75</v>
      </c>
      <c r="M112" t="n">
        <v>16</v>
      </c>
      <c r="N112" t="n">
        <v>80.12</v>
      </c>
      <c r="O112" t="n">
        <v>35930.44</v>
      </c>
      <c r="P112" t="n">
        <v>201.97</v>
      </c>
      <c r="Q112" t="n">
        <v>460.72</v>
      </c>
      <c r="R112" t="n">
        <v>56.53</v>
      </c>
      <c r="S112" t="n">
        <v>32.19</v>
      </c>
      <c r="T112" t="n">
        <v>8219.26</v>
      </c>
      <c r="U112" t="n">
        <v>0.57</v>
      </c>
      <c r="V112" t="n">
        <v>0.74</v>
      </c>
      <c r="W112" t="n">
        <v>1.48</v>
      </c>
      <c r="X112" t="n">
        <v>0.49</v>
      </c>
      <c r="Y112" t="n">
        <v>1</v>
      </c>
      <c r="Z112" t="n">
        <v>10</v>
      </c>
    </row>
    <row r="113">
      <c r="A113" t="n">
        <v>32</v>
      </c>
      <c r="B113" t="n">
        <v>140</v>
      </c>
      <c r="C113" t="inlineStr">
        <is>
          <t xml:space="preserve">CONCLUIDO	</t>
        </is>
      </c>
      <c r="D113" t="n">
        <v>6.3364</v>
      </c>
      <c r="E113" t="n">
        <v>15.78</v>
      </c>
      <c r="F113" t="n">
        <v>11.99</v>
      </c>
      <c r="G113" t="n">
        <v>42.33</v>
      </c>
      <c r="H113" t="n">
        <v>0.55</v>
      </c>
      <c r="I113" t="n">
        <v>17</v>
      </c>
      <c r="J113" t="n">
        <v>289.94</v>
      </c>
      <c r="K113" t="n">
        <v>60.56</v>
      </c>
      <c r="L113" t="n">
        <v>9</v>
      </c>
      <c r="M113" t="n">
        <v>15</v>
      </c>
      <c r="N113" t="n">
        <v>80.38</v>
      </c>
      <c r="O113" t="n">
        <v>35993.08</v>
      </c>
      <c r="P113" t="n">
        <v>200.66</v>
      </c>
      <c r="Q113" t="n">
        <v>460.72</v>
      </c>
      <c r="R113" t="n">
        <v>55.34</v>
      </c>
      <c r="S113" t="n">
        <v>32.19</v>
      </c>
      <c r="T113" t="n">
        <v>7625.49</v>
      </c>
      <c r="U113" t="n">
        <v>0.58</v>
      </c>
      <c r="V113" t="n">
        <v>0.75</v>
      </c>
      <c r="W113" t="n">
        <v>1.48</v>
      </c>
      <c r="X113" t="n">
        <v>0.46</v>
      </c>
      <c r="Y113" t="n">
        <v>1</v>
      </c>
      <c r="Z113" t="n">
        <v>10</v>
      </c>
    </row>
    <row r="114">
      <c r="A114" t="n">
        <v>33</v>
      </c>
      <c r="B114" t="n">
        <v>140</v>
      </c>
      <c r="C114" t="inlineStr">
        <is>
          <t xml:space="preserve">CONCLUIDO	</t>
        </is>
      </c>
      <c r="D114" t="n">
        <v>6.3429</v>
      </c>
      <c r="E114" t="n">
        <v>15.77</v>
      </c>
      <c r="F114" t="n">
        <v>11.98</v>
      </c>
      <c r="G114" t="n">
        <v>42.27</v>
      </c>
      <c r="H114" t="n">
        <v>0.57</v>
      </c>
      <c r="I114" t="n">
        <v>17</v>
      </c>
      <c r="J114" t="n">
        <v>290.45</v>
      </c>
      <c r="K114" t="n">
        <v>60.56</v>
      </c>
      <c r="L114" t="n">
        <v>9.25</v>
      </c>
      <c r="M114" t="n">
        <v>15</v>
      </c>
      <c r="N114" t="n">
        <v>80.64</v>
      </c>
      <c r="O114" t="n">
        <v>36055.83</v>
      </c>
      <c r="P114" t="n">
        <v>200.7</v>
      </c>
      <c r="Q114" t="n">
        <v>460.7</v>
      </c>
      <c r="R114" t="n">
        <v>54.97</v>
      </c>
      <c r="S114" t="n">
        <v>32.19</v>
      </c>
      <c r="T114" t="n">
        <v>7440.21</v>
      </c>
      <c r="U114" t="n">
        <v>0.59</v>
      </c>
      <c r="V114" t="n">
        <v>0.75</v>
      </c>
      <c r="W114" t="n">
        <v>1.47</v>
      </c>
      <c r="X114" t="n">
        <v>0.44</v>
      </c>
      <c r="Y114" t="n">
        <v>1</v>
      </c>
      <c r="Z114" t="n">
        <v>10</v>
      </c>
    </row>
    <row r="115">
      <c r="A115" t="n">
        <v>34</v>
      </c>
      <c r="B115" t="n">
        <v>140</v>
      </c>
      <c r="C115" t="inlineStr">
        <is>
          <t xml:space="preserve">CONCLUIDO	</t>
        </is>
      </c>
      <c r="D115" t="n">
        <v>6.3319</v>
      </c>
      <c r="E115" t="n">
        <v>15.79</v>
      </c>
      <c r="F115" t="n">
        <v>12</v>
      </c>
      <c r="G115" t="n">
        <v>42.37</v>
      </c>
      <c r="H115" t="n">
        <v>0.58</v>
      </c>
      <c r="I115" t="n">
        <v>17</v>
      </c>
      <c r="J115" t="n">
        <v>290.96</v>
      </c>
      <c r="K115" t="n">
        <v>60.56</v>
      </c>
      <c r="L115" t="n">
        <v>9.5</v>
      </c>
      <c r="M115" t="n">
        <v>15</v>
      </c>
      <c r="N115" t="n">
        <v>80.90000000000001</v>
      </c>
      <c r="O115" t="n">
        <v>36118.68</v>
      </c>
      <c r="P115" t="n">
        <v>200.67</v>
      </c>
      <c r="Q115" t="n">
        <v>460.7</v>
      </c>
      <c r="R115" t="n">
        <v>55.91</v>
      </c>
      <c r="S115" t="n">
        <v>32.19</v>
      </c>
      <c r="T115" t="n">
        <v>7912.91</v>
      </c>
      <c r="U115" t="n">
        <v>0.58</v>
      </c>
      <c r="V115" t="n">
        <v>0.74</v>
      </c>
      <c r="W115" t="n">
        <v>1.47</v>
      </c>
      <c r="X115" t="n">
        <v>0.47</v>
      </c>
      <c r="Y115" t="n">
        <v>1</v>
      </c>
      <c r="Z115" t="n">
        <v>10</v>
      </c>
    </row>
    <row r="116">
      <c r="A116" t="n">
        <v>35</v>
      </c>
      <c r="B116" t="n">
        <v>140</v>
      </c>
      <c r="C116" t="inlineStr">
        <is>
          <t xml:space="preserve">CONCLUIDO	</t>
        </is>
      </c>
      <c r="D116" t="n">
        <v>6.3658</v>
      </c>
      <c r="E116" t="n">
        <v>15.71</v>
      </c>
      <c r="F116" t="n">
        <v>11.97</v>
      </c>
      <c r="G116" t="n">
        <v>44.9</v>
      </c>
      <c r="H116" t="n">
        <v>0.6</v>
      </c>
      <c r="I116" t="n">
        <v>16</v>
      </c>
      <c r="J116" t="n">
        <v>291.47</v>
      </c>
      <c r="K116" t="n">
        <v>60.56</v>
      </c>
      <c r="L116" t="n">
        <v>9.75</v>
      </c>
      <c r="M116" t="n">
        <v>14</v>
      </c>
      <c r="N116" t="n">
        <v>81.16</v>
      </c>
      <c r="O116" t="n">
        <v>36181.64</v>
      </c>
      <c r="P116" t="n">
        <v>199.97</v>
      </c>
      <c r="Q116" t="n">
        <v>460.7</v>
      </c>
      <c r="R116" t="n">
        <v>54.59</v>
      </c>
      <c r="S116" t="n">
        <v>32.19</v>
      </c>
      <c r="T116" t="n">
        <v>7259.35</v>
      </c>
      <c r="U116" t="n">
        <v>0.59</v>
      </c>
      <c r="V116" t="n">
        <v>0.75</v>
      </c>
      <c r="W116" t="n">
        <v>1.48</v>
      </c>
      <c r="X116" t="n">
        <v>0.44</v>
      </c>
      <c r="Y116" t="n">
        <v>1</v>
      </c>
      <c r="Z116" t="n">
        <v>10</v>
      </c>
    </row>
    <row r="117">
      <c r="A117" t="n">
        <v>36</v>
      </c>
      <c r="B117" t="n">
        <v>140</v>
      </c>
      <c r="C117" t="inlineStr">
        <is>
          <t xml:space="preserve">CONCLUIDO	</t>
        </is>
      </c>
      <c r="D117" t="n">
        <v>6.3701</v>
      </c>
      <c r="E117" t="n">
        <v>15.7</v>
      </c>
      <c r="F117" t="n">
        <v>11.96</v>
      </c>
      <c r="G117" t="n">
        <v>44.86</v>
      </c>
      <c r="H117" t="n">
        <v>0.61</v>
      </c>
      <c r="I117" t="n">
        <v>16</v>
      </c>
      <c r="J117" t="n">
        <v>291.98</v>
      </c>
      <c r="K117" t="n">
        <v>60.56</v>
      </c>
      <c r="L117" t="n">
        <v>10</v>
      </c>
      <c r="M117" t="n">
        <v>14</v>
      </c>
      <c r="N117" t="n">
        <v>81.42</v>
      </c>
      <c r="O117" t="n">
        <v>36244.71</v>
      </c>
      <c r="P117" t="n">
        <v>199.9</v>
      </c>
      <c r="Q117" t="n">
        <v>460.72</v>
      </c>
      <c r="R117" t="n">
        <v>54.53</v>
      </c>
      <c r="S117" t="n">
        <v>32.19</v>
      </c>
      <c r="T117" t="n">
        <v>7225.37</v>
      </c>
      <c r="U117" t="n">
        <v>0.59</v>
      </c>
      <c r="V117" t="n">
        <v>0.75</v>
      </c>
      <c r="W117" t="n">
        <v>1.47</v>
      </c>
      <c r="X117" t="n">
        <v>0.43</v>
      </c>
      <c r="Y117" t="n">
        <v>1</v>
      </c>
      <c r="Z117" t="n">
        <v>10</v>
      </c>
    </row>
    <row r="118">
      <c r="A118" t="n">
        <v>37</v>
      </c>
      <c r="B118" t="n">
        <v>140</v>
      </c>
      <c r="C118" t="inlineStr">
        <is>
          <t xml:space="preserve">CONCLUIDO	</t>
        </is>
      </c>
      <c r="D118" t="n">
        <v>6.4023</v>
      </c>
      <c r="E118" t="n">
        <v>15.62</v>
      </c>
      <c r="F118" t="n">
        <v>11.94</v>
      </c>
      <c r="G118" t="n">
        <v>47.74</v>
      </c>
      <c r="H118" t="n">
        <v>0.62</v>
      </c>
      <c r="I118" t="n">
        <v>15</v>
      </c>
      <c r="J118" t="n">
        <v>292.49</v>
      </c>
      <c r="K118" t="n">
        <v>60.56</v>
      </c>
      <c r="L118" t="n">
        <v>10.25</v>
      </c>
      <c r="M118" t="n">
        <v>13</v>
      </c>
      <c r="N118" t="n">
        <v>81.68000000000001</v>
      </c>
      <c r="O118" t="n">
        <v>36307.88</v>
      </c>
      <c r="P118" t="n">
        <v>198.95</v>
      </c>
      <c r="Q118" t="n">
        <v>460.74</v>
      </c>
      <c r="R118" t="n">
        <v>53.43</v>
      </c>
      <c r="S118" t="n">
        <v>32.19</v>
      </c>
      <c r="T118" t="n">
        <v>6683.02</v>
      </c>
      <c r="U118" t="n">
        <v>0.6</v>
      </c>
      <c r="V118" t="n">
        <v>0.75</v>
      </c>
      <c r="W118" t="n">
        <v>1.47</v>
      </c>
      <c r="X118" t="n">
        <v>0.4</v>
      </c>
      <c r="Y118" t="n">
        <v>1</v>
      </c>
      <c r="Z118" t="n">
        <v>10</v>
      </c>
    </row>
    <row r="119">
      <c r="A119" t="n">
        <v>38</v>
      </c>
      <c r="B119" t="n">
        <v>140</v>
      </c>
      <c r="C119" t="inlineStr">
        <is>
          <t xml:space="preserve">CONCLUIDO	</t>
        </is>
      </c>
      <c r="D119" t="n">
        <v>6.4055</v>
      </c>
      <c r="E119" t="n">
        <v>15.61</v>
      </c>
      <c r="F119" t="n">
        <v>11.93</v>
      </c>
      <c r="G119" t="n">
        <v>47.71</v>
      </c>
      <c r="H119" t="n">
        <v>0.64</v>
      </c>
      <c r="I119" t="n">
        <v>15</v>
      </c>
      <c r="J119" t="n">
        <v>293</v>
      </c>
      <c r="K119" t="n">
        <v>60.56</v>
      </c>
      <c r="L119" t="n">
        <v>10.5</v>
      </c>
      <c r="M119" t="n">
        <v>13</v>
      </c>
      <c r="N119" t="n">
        <v>81.95</v>
      </c>
      <c r="O119" t="n">
        <v>36371.17</v>
      </c>
      <c r="P119" t="n">
        <v>198.86</v>
      </c>
      <c r="Q119" t="n">
        <v>460.7</v>
      </c>
      <c r="R119" t="n">
        <v>53.24</v>
      </c>
      <c r="S119" t="n">
        <v>32.19</v>
      </c>
      <c r="T119" t="n">
        <v>6587.71</v>
      </c>
      <c r="U119" t="n">
        <v>0.6</v>
      </c>
      <c r="V119" t="n">
        <v>0.75</v>
      </c>
      <c r="W119" t="n">
        <v>1.47</v>
      </c>
      <c r="X119" t="n">
        <v>0.39</v>
      </c>
      <c r="Y119" t="n">
        <v>1</v>
      </c>
      <c r="Z119" t="n">
        <v>10</v>
      </c>
    </row>
    <row r="120">
      <c r="A120" t="n">
        <v>39</v>
      </c>
      <c r="B120" t="n">
        <v>140</v>
      </c>
      <c r="C120" t="inlineStr">
        <is>
          <t xml:space="preserve">CONCLUIDO	</t>
        </is>
      </c>
      <c r="D120" t="n">
        <v>6.4071</v>
      </c>
      <c r="E120" t="n">
        <v>15.61</v>
      </c>
      <c r="F120" t="n">
        <v>11.92</v>
      </c>
      <c r="G120" t="n">
        <v>47.69</v>
      </c>
      <c r="H120" t="n">
        <v>0.65</v>
      </c>
      <c r="I120" t="n">
        <v>15</v>
      </c>
      <c r="J120" t="n">
        <v>293.52</v>
      </c>
      <c r="K120" t="n">
        <v>60.56</v>
      </c>
      <c r="L120" t="n">
        <v>10.75</v>
      </c>
      <c r="M120" t="n">
        <v>13</v>
      </c>
      <c r="N120" t="n">
        <v>82.20999999999999</v>
      </c>
      <c r="O120" t="n">
        <v>36434.56</v>
      </c>
      <c r="P120" t="n">
        <v>198.76</v>
      </c>
      <c r="Q120" t="n">
        <v>460.7</v>
      </c>
      <c r="R120" t="n">
        <v>53.04</v>
      </c>
      <c r="S120" t="n">
        <v>32.19</v>
      </c>
      <c r="T120" t="n">
        <v>6485.61</v>
      </c>
      <c r="U120" t="n">
        <v>0.61</v>
      </c>
      <c r="V120" t="n">
        <v>0.75</v>
      </c>
      <c r="W120" t="n">
        <v>1.47</v>
      </c>
      <c r="X120" t="n">
        <v>0.39</v>
      </c>
      <c r="Y120" t="n">
        <v>1</v>
      </c>
      <c r="Z120" t="n">
        <v>10</v>
      </c>
    </row>
    <row r="121">
      <c r="A121" t="n">
        <v>40</v>
      </c>
      <c r="B121" t="n">
        <v>140</v>
      </c>
      <c r="C121" t="inlineStr">
        <is>
          <t xml:space="preserve">CONCLUIDO	</t>
        </is>
      </c>
      <c r="D121" t="n">
        <v>6.4406</v>
      </c>
      <c r="E121" t="n">
        <v>15.53</v>
      </c>
      <c r="F121" t="n">
        <v>11.89</v>
      </c>
      <c r="G121" t="n">
        <v>50.98</v>
      </c>
      <c r="H121" t="n">
        <v>0.67</v>
      </c>
      <c r="I121" t="n">
        <v>14</v>
      </c>
      <c r="J121" t="n">
        <v>294.03</v>
      </c>
      <c r="K121" t="n">
        <v>60.56</v>
      </c>
      <c r="L121" t="n">
        <v>11</v>
      </c>
      <c r="M121" t="n">
        <v>12</v>
      </c>
      <c r="N121" t="n">
        <v>82.48</v>
      </c>
      <c r="O121" t="n">
        <v>36498.06</v>
      </c>
      <c r="P121" t="n">
        <v>198.02</v>
      </c>
      <c r="Q121" t="n">
        <v>460.69</v>
      </c>
      <c r="R121" t="n">
        <v>52.21</v>
      </c>
      <c r="S121" t="n">
        <v>32.19</v>
      </c>
      <c r="T121" t="n">
        <v>6079.15</v>
      </c>
      <c r="U121" t="n">
        <v>0.62</v>
      </c>
      <c r="V121" t="n">
        <v>0.75</v>
      </c>
      <c r="W121" t="n">
        <v>1.47</v>
      </c>
      <c r="X121" t="n">
        <v>0.36</v>
      </c>
      <c r="Y121" t="n">
        <v>1</v>
      </c>
      <c r="Z121" t="n">
        <v>10</v>
      </c>
    </row>
    <row r="122">
      <c r="A122" t="n">
        <v>41</v>
      </c>
      <c r="B122" t="n">
        <v>140</v>
      </c>
      <c r="C122" t="inlineStr">
        <is>
          <t xml:space="preserve">CONCLUIDO	</t>
        </is>
      </c>
      <c r="D122" t="n">
        <v>6.4359</v>
      </c>
      <c r="E122" t="n">
        <v>15.54</v>
      </c>
      <c r="F122" t="n">
        <v>11.91</v>
      </c>
      <c r="G122" t="n">
        <v>51.02</v>
      </c>
      <c r="H122" t="n">
        <v>0.68</v>
      </c>
      <c r="I122" t="n">
        <v>14</v>
      </c>
      <c r="J122" t="n">
        <v>294.55</v>
      </c>
      <c r="K122" t="n">
        <v>60.56</v>
      </c>
      <c r="L122" t="n">
        <v>11.25</v>
      </c>
      <c r="M122" t="n">
        <v>12</v>
      </c>
      <c r="N122" t="n">
        <v>82.73999999999999</v>
      </c>
      <c r="O122" t="n">
        <v>36561.67</v>
      </c>
      <c r="P122" t="n">
        <v>198.28</v>
      </c>
      <c r="Q122" t="n">
        <v>460.71</v>
      </c>
      <c r="R122" t="n">
        <v>52.52</v>
      </c>
      <c r="S122" t="n">
        <v>32.19</v>
      </c>
      <c r="T122" t="n">
        <v>6230.71</v>
      </c>
      <c r="U122" t="n">
        <v>0.61</v>
      </c>
      <c r="V122" t="n">
        <v>0.75</v>
      </c>
      <c r="W122" t="n">
        <v>1.47</v>
      </c>
      <c r="X122" t="n">
        <v>0.37</v>
      </c>
      <c r="Y122" t="n">
        <v>1</v>
      </c>
      <c r="Z122" t="n">
        <v>10</v>
      </c>
    </row>
    <row r="123">
      <c r="A123" t="n">
        <v>42</v>
      </c>
      <c r="B123" t="n">
        <v>140</v>
      </c>
      <c r="C123" t="inlineStr">
        <is>
          <t xml:space="preserve">CONCLUIDO	</t>
        </is>
      </c>
      <c r="D123" t="n">
        <v>6.4321</v>
      </c>
      <c r="E123" t="n">
        <v>15.55</v>
      </c>
      <c r="F123" t="n">
        <v>11.91</v>
      </c>
      <c r="G123" t="n">
        <v>51.06</v>
      </c>
      <c r="H123" t="n">
        <v>0.6899999999999999</v>
      </c>
      <c r="I123" t="n">
        <v>14</v>
      </c>
      <c r="J123" t="n">
        <v>295.06</v>
      </c>
      <c r="K123" t="n">
        <v>60.56</v>
      </c>
      <c r="L123" t="n">
        <v>11.5</v>
      </c>
      <c r="M123" t="n">
        <v>12</v>
      </c>
      <c r="N123" t="n">
        <v>83.01000000000001</v>
      </c>
      <c r="O123" t="n">
        <v>36625.39</v>
      </c>
      <c r="P123" t="n">
        <v>197.92</v>
      </c>
      <c r="Q123" t="n">
        <v>460.69</v>
      </c>
      <c r="R123" t="n">
        <v>52.8</v>
      </c>
      <c r="S123" t="n">
        <v>32.19</v>
      </c>
      <c r="T123" t="n">
        <v>6372.79</v>
      </c>
      <c r="U123" t="n">
        <v>0.61</v>
      </c>
      <c r="V123" t="n">
        <v>0.75</v>
      </c>
      <c r="W123" t="n">
        <v>1.47</v>
      </c>
      <c r="X123" t="n">
        <v>0.38</v>
      </c>
      <c r="Y123" t="n">
        <v>1</v>
      </c>
      <c r="Z123" t="n">
        <v>10</v>
      </c>
    </row>
    <row r="124">
      <c r="A124" t="n">
        <v>43</v>
      </c>
      <c r="B124" t="n">
        <v>140</v>
      </c>
      <c r="C124" t="inlineStr">
        <is>
          <t xml:space="preserve">CONCLUIDO	</t>
        </is>
      </c>
      <c r="D124" t="n">
        <v>6.4663</v>
      </c>
      <c r="E124" t="n">
        <v>15.46</v>
      </c>
      <c r="F124" t="n">
        <v>11.88</v>
      </c>
      <c r="G124" t="n">
        <v>54.85</v>
      </c>
      <c r="H124" t="n">
        <v>0.71</v>
      </c>
      <c r="I124" t="n">
        <v>13</v>
      </c>
      <c r="J124" t="n">
        <v>295.58</v>
      </c>
      <c r="K124" t="n">
        <v>60.56</v>
      </c>
      <c r="L124" t="n">
        <v>11.75</v>
      </c>
      <c r="M124" t="n">
        <v>11</v>
      </c>
      <c r="N124" t="n">
        <v>83.28</v>
      </c>
      <c r="O124" t="n">
        <v>36689.22</v>
      </c>
      <c r="P124" t="n">
        <v>196.84</v>
      </c>
      <c r="Q124" t="n">
        <v>460.73</v>
      </c>
      <c r="R124" t="n">
        <v>52.01</v>
      </c>
      <c r="S124" t="n">
        <v>32.19</v>
      </c>
      <c r="T124" t="n">
        <v>5982.73</v>
      </c>
      <c r="U124" t="n">
        <v>0.62</v>
      </c>
      <c r="V124" t="n">
        <v>0.75</v>
      </c>
      <c r="W124" t="n">
        <v>1.46</v>
      </c>
      <c r="X124" t="n">
        <v>0.35</v>
      </c>
      <c r="Y124" t="n">
        <v>1</v>
      </c>
      <c r="Z124" t="n">
        <v>10</v>
      </c>
    </row>
    <row r="125">
      <c r="A125" t="n">
        <v>44</v>
      </c>
      <c r="B125" t="n">
        <v>140</v>
      </c>
      <c r="C125" t="inlineStr">
        <is>
          <t xml:space="preserve">CONCLUIDO	</t>
        </is>
      </c>
      <c r="D125" t="n">
        <v>6.4633</v>
      </c>
      <c r="E125" t="n">
        <v>15.47</v>
      </c>
      <c r="F125" t="n">
        <v>11.89</v>
      </c>
      <c r="G125" t="n">
        <v>54.89</v>
      </c>
      <c r="H125" t="n">
        <v>0.72</v>
      </c>
      <c r="I125" t="n">
        <v>13</v>
      </c>
      <c r="J125" t="n">
        <v>296.1</v>
      </c>
      <c r="K125" t="n">
        <v>60.56</v>
      </c>
      <c r="L125" t="n">
        <v>12</v>
      </c>
      <c r="M125" t="n">
        <v>11</v>
      </c>
      <c r="N125" t="n">
        <v>83.54000000000001</v>
      </c>
      <c r="O125" t="n">
        <v>36753.16</v>
      </c>
      <c r="P125" t="n">
        <v>197.58</v>
      </c>
      <c r="Q125" t="n">
        <v>460.72</v>
      </c>
      <c r="R125" t="n">
        <v>52.12</v>
      </c>
      <c r="S125" t="n">
        <v>32.19</v>
      </c>
      <c r="T125" t="n">
        <v>6039.23</v>
      </c>
      <c r="U125" t="n">
        <v>0.62</v>
      </c>
      <c r="V125" t="n">
        <v>0.75</v>
      </c>
      <c r="W125" t="n">
        <v>1.47</v>
      </c>
      <c r="X125" t="n">
        <v>0.36</v>
      </c>
      <c r="Y125" t="n">
        <v>1</v>
      </c>
      <c r="Z125" t="n">
        <v>10</v>
      </c>
    </row>
    <row r="126">
      <c r="A126" t="n">
        <v>45</v>
      </c>
      <c r="B126" t="n">
        <v>140</v>
      </c>
      <c r="C126" t="inlineStr">
        <is>
          <t xml:space="preserve">CONCLUIDO	</t>
        </is>
      </c>
      <c r="D126" t="n">
        <v>6.4671</v>
      </c>
      <c r="E126" t="n">
        <v>15.46</v>
      </c>
      <c r="F126" t="n">
        <v>11.88</v>
      </c>
      <c r="G126" t="n">
        <v>54.84</v>
      </c>
      <c r="H126" t="n">
        <v>0.74</v>
      </c>
      <c r="I126" t="n">
        <v>13</v>
      </c>
      <c r="J126" t="n">
        <v>296.62</v>
      </c>
      <c r="K126" t="n">
        <v>60.56</v>
      </c>
      <c r="L126" t="n">
        <v>12.25</v>
      </c>
      <c r="M126" t="n">
        <v>11</v>
      </c>
      <c r="N126" t="n">
        <v>83.81</v>
      </c>
      <c r="O126" t="n">
        <v>36817.22</v>
      </c>
      <c r="P126" t="n">
        <v>197.26</v>
      </c>
      <c r="Q126" t="n">
        <v>460.71</v>
      </c>
      <c r="R126" t="n">
        <v>51.93</v>
      </c>
      <c r="S126" t="n">
        <v>32.19</v>
      </c>
      <c r="T126" t="n">
        <v>5944.73</v>
      </c>
      <c r="U126" t="n">
        <v>0.62</v>
      </c>
      <c r="V126" t="n">
        <v>0.75</v>
      </c>
      <c r="W126" t="n">
        <v>1.47</v>
      </c>
      <c r="X126" t="n">
        <v>0.35</v>
      </c>
      <c r="Y126" t="n">
        <v>1</v>
      </c>
      <c r="Z126" t="n">
        <v>10</v>
      </c>
    </row>
    <row r="127">
      <c r="A127" t="n">
        <v>46</v>
      </c>
      <c r="B127" t="n">
        <v>140</v>
      </c>
      <c r="C127" t="inlineStr">
        <is>
          <t xml:space="preserve">CONCLUIDO	</t>
        </is>
      </c>
      <c r="D127" t="n">
        <v>6.4723</v>
      </c>
      <c r="E127" t="n">
        <v>15.45</v>
      </c>
      <c r="F127" t="n">
        <v>11.87</v>
      </c>
      <c r="G127" t="n">
        <v>54.79</v>
      </c>
      <c r="H127" t="n">
        <v>0.75</v>
      </c>
      <c r="I127" t="n">
        <v>13</v>
      </c>
      <c r="J127" t="n">
        <v>297.14</v>
      </c>
      <c r="K127" t="n">
        <v>60.56</v>
      </c>
      <c r="L127" t="n">
        <v>12.5</v>
      </c>
      <c r="M127" t="n">
        <v>11</v>
      </c>
      <c r="N127" t="n">
        <v>84.08</v>
      </c>
      <c r="O127" t="n">
        <v>36881.39</v>
      </c>
      <c r="P127" t="n">
        <v>196.84</v>
      </c>
      <c r="Q127" t="n">
        <v>460.71</v>
      </c>
      <c r="R127" t="n">
        <v>51.46</v>
      </c>
      <c r="S127" t="n">
        <v>32.19</v>
      </c>
      <c r="T127" t="n">
        <v>5707.08</v>
      </c>
      <c r="U127" t="n">
        <v>0.63</v>
      </c>
      <c r="V127" t="n">
        <v>0.75</v>
      </c>
      <c r="W127" t="n">
        <v>1.47</v>
      </c>
      <c r="X127" t="n">
        <v>0.34</v>
      </c>
      <c r="Y127" t="n">
        <v>1</v>
      </c>
      <c r="Z127" t="n">
        <v>10</v>
      </c>
    </row>
    <row r="128">
      <c r="A128" t="n">
        <v>47</v>
      </c>
      <c r="B128" t="n">
        <v>140</v>
      </c>
      <c r="C128" t="inlineStr">
        <is>
          <t xml:space="preserve">CONCLUIDO	</t>
        </is>
      </c>
      <c r="D128" t="n">
        <v>6.5076</v>
      </c>
      <c r="E128" t="n">
        <v>15.37</v>
      </c>
      <c r="F128" t="n">
        <v>11.84</v>
      </c>
      <c r="G128" t="n">
        <v>59.19</v>
      </c>
      <c r="H128" t="n">
        <v>0.76</v>
      </c>
      <c r="I128" t="n">
        <v>12</v>
      </c>
      <c r="J128" t="n">
        <v>297.66</v>
      </c>
      <c r="K128" t="n">
        <v>60.56</v>
      </c>
      <c r="L128" t="n">
        <v>12.75</v>
      </c>
      <c r="M128" t="n">
        <v>10</v>
      </c>
      <c r="N128" t="n">
        <v>84.36</v>
      </c>
      <c r="O128" t="n">
        <v>36945.67</v>
      </c>
      <c r="P128" t="n">
        <v>195.47</v>
      </c>
      <c r="Q128" t="n">
        <v>460.69</v>
      </c>
      <c r="R128" t="n">
        <v>50.38</v>
      </c>
      <c r="S128" t="n">
        <v>32.19</v>
      </c>
      <c r="T128" t="n">
        <v>5170.29</v>
      </c>
      <c r="U128" t="n">
        <v>0.64</v>
      </c>
      <c r="V128" t="n">
        <v>0.75</v>
      </c>
      <c r="W128" t="n">
        <v>1.47</v>
      </c>
      <c r="X128" t="n">
        <v>0.3</v>
      </c>
      <c r="Y128" t="n">
        <v>1</v>
      </c>
      <c r="Z128" t="n">
        <v>10</v>
      </c>
    </row>
    <row r="129">
      <c r="A129" t="n">
        <v>48</v>
      </c>
      <c r="B129" t="n">
        <v>140</v>
      </c>
      <c r="C129" t="inlineStr">
        <is>
          <t xml:space="preserve">CONCLUIDO	</t>
        </is>
      </c>
      <c r="D129" t="n">
        <v>6.5032</v>
      </c>
      <c r="E129" t="n">
        <v>15.38</v>
      </c>
      <c r="F129" t="n">
        <v>11.85</v>
      </c>
      <c r="G129" t="n">
        <v>59.25</v>
      </c>
      <c r="H129" t="n">
        <v>0.78</v>
      </c>
      <c r="I129" t="n">
        <v>12</v>
      </c>
      <c r="J129" t="n">
        <v>298.18</v>
      </c>
      <c r="K129" t="n">
        <v>60.56</v>
      </c>
      <c r="L129" t="n">
        <v>13</v>
      </c>
      <c r="M129" t="n">
        <v>10</v>
      </c>
      <c r="N129" t="n">
        <v>84.63</v>
      </c>
      <c r="O129" t="n">
        <v>37010.06</v>
      </c>
      <c r="P129" t="n">
        <v>195.59</v>
      </c>
      <c r="Q129" t="n">
        <v>460.69</v>
      </c>
      <c r="R129" t="n">
        <v>50.8</v>
      </c>
      <c r="S129" t="n">
        <v>32.19</v>
      </c>
      <c r="T129" t="n">
        <v>5380.42</v>
      </c>
      <c r="U129" t="n">
        <v>0.63</v>
      </c>
      <c r="V129" t="n">
        <v>0.75</v>
      </c>
      <c r="W129" t="n">
        <v>1.47</v>
      </c>
      <c r="X129" t="n">
        <v>0.32</v>
      </c>
      <c r="Y129" t="n">
        <v>1</v>
      </c>
      <c r="Z129" t="n">
        <v>10</v>
      </c>
    </row>
    <row r="130">
      <c r="A130" t="n">
        <v>49</v>
      </c>
      <c r="B130" t="n">
        <v>140</v>
      </c>
      <c r="C130" t="inlineStr">
        <is>
          <t xml:space="preserve">CONCLUIDO	</t>
        </is>
      </c>
      <c r="D130" t="n">
        <v>6.5047</v>
      </c>
      <c r="E130" t="n">
        <v>15.37</v>
      </c>
      <c r="F130" t="n">
        <v>11.85</v>
      </c>
      <c r="G130" t="n">
        <v>59.23</v>
      </c>
      <c r="H130" t="n">
        <v>0.79</v>
      </c>
      <c r="I130" t="n">
        <v>12</v>
      </c>
      <c r="J130" t="n">
        <v>298.71</v>
      </c>
      <c r="K130" t="n">
        <v>60.56</v>
      </c>
      <c r="L130" t="n">
        <v>13.25</v>
      </c>
      <c r="M130" t="n">
        <v>10</v>
      </c>
      <c r="N130" t="n">
        <v>84.90000000000001</v>
      </c>
      <c r="O130" t="n">
        <v>37074.57</v>
      </c>
      <c r="P130" t="n">
        <v>195.77</v>
      </c>
      <c r="Q130" t="n">
        <v>460.69</v>
      </c>
      <c r="R130" t="n">
        <v>50.74</v>
      </c>
      <c r="S130" t="n">
        <v>32.19</v>
      </c>
      <c r="T130" t="n">
        <v>5350.06</v>
      </c>
      <c r="U130" t="n">
        <v>0.63</v>
      </c>
      <c r="V130" t="n">
        <v>0.75</v>
      </c>
      <c r="W130" t="n">
        <v>1.46</v>
      </c>
      <c r="X130" t="n">
        <v>0.31</v>
      </c>
      <c r="Y130" t="n">
        <v>1</v>
      </c>
      <c r="Z130" t="n">
        <v>10</v>
      </c>
    </row>
    <row r="131">
      <c r="A131" t="n">
        <v>50</v>
      </c>
      <c r="B131" t="n">
        <v>140</v>
      </c>
      <c r="C131" t="inlineStr">
        <is>
          <t xml:space="preserve">CONCLUIDO	</t>
        </is>
      </c>
      <c r="D131" t="n">
        <v>6.5054</v>
      </c>
      <c r="E131" t="n">
        <v>15.37</v>
      </c>
      <c r="F131" t="n">
        <v>11.84</v>
      </c>
      <c r="G131" t="n">
        <v>59.22</v>
      </c>
      <c r="H131" t="n">
        <v>0.8</v>
      </c>
      <c r="I131" t="n">
        <v>12</v>
      </c>
      <c r="J131" t="n">
        <v>299.23</v>
      </c>
      <c r="K131" t="n">
        <v>60.56</v>
      </c>
      <c r="L131" t="n">
        <v>13.5</v>
      </c>
      <c r="M131" t="n">
        <v>10</v>
      </c>
      <c r="N131" t="n">
        <v>85.18000000000001</v>
      </c>
      <c r="O131" t="n">
        <v>37139.2</v>
      </c>
      <c r="P131" t="n">
        <v>195.45</v>
      </c>
      <c r="Q131" t="n">
        <v>460.71</v>
      </c>
      <c r="R131" t="n">
        <v>50.6</v>
      </c>
      <c r="S131" t="n">
        <v>32.19</v>
      </c>
      <c r="T131" t="n">
        <v>5282.12</v>
      </c>
      <c r="U131" t="n">
        <v>0.64</v>
      </c>
      <c r="V131" t="n">
        <v>0.75</v>
      </c>
      <c r="W131" t="n">
        <v>1.47</v>
      </c>
      <c r="X131" t="n">
        <v>0.31</v>
      </c>
      <c r="Y131" t="n">
        <v>1</v>
      </c>
      <c r="Z131" t="n">
        <v>10</v>
      </c>
    </row>
    <row r="132">
      <c r="A132" t="n">
        <v>51</v>
      </c>
      <c r="B132" t="n">
        <v>140</v>
      </c>
      <c r="C132" t="inlineStr">
        <is>
          <t xml:space="preserve">CONCLUIDO	</t>
        </is>
      </c>
      <c r="D132" t="n">
        <v>6.5043</v>
      </c>
      <c r="E132" t="n">
        <v>15.37</v>
      </c>
      <c r="F132" t="n">
        <v>11.85</v>
      </c>
      <c r="G132" t="n">
        <v>59.23</v>
      </c>
      <c r="H132" t="n">
        <v>0.82</v>
      </c>
      <c r="I132" t="n">
        <v>12</v>
      </c>
      <c r="J132" t="n">
        <v>299.76</v>
      </c>
      <c r="K132" t="n">
        <v>60.56</v>
      </c>
      <c r="L132" t="n">
        <v>13.75</v>
      </c>
      <c r="M132" t="n">
        <v>10</v>
      </c>
      <c r="N132" t="n">
        <v>85.45</v>
      </c>
      <c r="O132" t="n">
        <v>37204.07</v>
      </c>
      <c r="P132" t="n">
        <v>194.59</v>
      </c>
      <c r="Q132" t="n">
        <v>460.69</v>
      </c>
      <c r="R132" t="n">
        <v>50.77</v>
      </c>
      <c r="S132" t="n">
        <v>32.19</v>
      </c>
      <c r="T132" t="n">
        <v>5369.66</v>
      </c>
      <c r="U132" t="n">
        <v>0.63</v>
      </c>
      <c r="V132" t="n">
        <v>0.75</v>
      </c>
      <c r="W132" t="n">
        <v>1.46</v>
      </c>
      <c r="X132" t="n">
        <v>0.31</v>
      </c>
      <c r="Y132" t="n">
        <v>1</v>
      </c>
      <c r="Z132" t="n">
        <v>10</v>
      </c>
    </row>
    <row r="133">
      <c r="A133" t="n">
        <v>52</v>
      </c>
      <c r="B133" t="n">
        <v>140</v>
      </c>
      <c r="C133" t="inlineStr">
        <is>
          <t xml:space="preserve">CONCLUIDO	</t>
        </is>
      </c>
      <c r="D133" t="n">
        <v>6.5425</v>
      </c>
      <c r="E133" t="n">
        <v>15.28</v>
      </c>
      <c r="F133" t="n">
        <v>11.81</v>
      </c>
      <c r="G133" t="n">
        <v>64.41</v>
      </c>
      <c r="H133" t="n">
        <v>0.83</v>
      </c>
      <c r="I133" t="n">
        <v>11</v>
      </c>
      <c r="J133" t="n">
        <v>300.28</v>
      </c>
      <c r="K133" t="n">
        <v>60.56</v>
      </c>
      <c r="L133" t="n">
        <v>14</v>
      </c>
      <c r="M133" t="n">
        <v>9</v>
      </c>
      <c r="N133" t="n">
        <v>85.73</v>
      </c>
      <c r="O133" t="n">
        <v>37268.93</v>
      </c>
      <c r="P133" t="n">
        <v>193.82</v>
      </c>
      <c r="Q133" t="n">
        <v>460.75</v>
      </c>
      <c r="R133" t="n">
        <v>49.45</v>
      </c>
      <c r="S133" t="n">
        <v>32.19</v>
      </c>
      <c r="T133" t="n">
        <v>4711.26</v>
      </c>
      <c r="U133" t="n">
        <v>0.65</v>
      </c>
      <c r="V133" t="n">
        <v>0.76</v>
      </c>
      <c r="W133" t="n">
        <v>1.46</v>
      </c>
      <c r="X133" t="n">
        <v>0.28</v>
      </c>
      <c r="Y133" t="n">
        <v>1</v>
      </c>
      <c r="Z133" t="n">
        <v>10</v>
      </c>
    </row>
    <row r="134">
      <c r="A134" t="n">
        <v>53</v>
      </c>
      <c r="B134" t="n">
        <v>140</v>
      </c>
      <c r="C134" t="inlineStr">
        <is>
          <t xml:space="preserve">CONCLUIDO	</t>
        </is>
      </c>
      <c r="D134" t="n">
        <v>6.5392</v>
      </c>
      <c r="E134" t="n">
        <v>15.29</v>
      </c>
      <c r="F134" t="n">
        <v>11.82</v>
      </c>
      <c r="G134" t="n">
        <v>64.45999999999999</v>
      </c>
      <c r="H134" t="n">
        <v>0.84</v>
      </c>
      <c r="I134" t="n">
        <v>11</v>
      </c>
      <c r="J134" t="n">
        <v>300.81</v>
      </c>
      <c r="K134" t="n">
        <v>60.56</v>
      </c>
      <c r="L134" t="n">
        <v>14.25</v>
      </c>
      <c r="M134" t="n">
        <v>9</v>
      </c>
      <c r="N134" t="n">
        <v>86</v>
      </c>
      <c r="O134" t="n">
        <v>37333.9</v>
      </c>
      <c r="P134" t="n">
        <v>193.72</v>
      </c>
      <c r="Q134" t="n">
        <v>460.71</v>
      </c>
      <c r="R134" t="n">
        <v>49.64</v>
      </c>
      <c r="S134" t="n">
        <v>32.19</v>
      </c>
      <c r="T134" t="n">
        <v>4807.03</v>
      </c>
      <c r="U134" t="n">
        <v>0.65</v>
      </c>
      <c r="V134" t="n">
        <v>0.76</v>
      </c>
      <c r="W134" t="n">
        <v>1.47</v>
      </c>
      <c r="X134" t="n">
        <v>0.28</v>
      </c>
      <c r="Y134" t="n">
        <v>1</v>
      </c>
      <c r="Z134" t="n">
        <v>10</v>
      </c>
    </row>
    <row r="135">
      <c r="A135" t="n">
        <v>54</v>
      </c>
      <c r="B135" t="n">
        <v>140</v>
      </c>
      <c r="C135" t="inlineStr">
        <is>
          <t xml:space="preserve">CONCLUIDO	</t>
        </is>
      </c>
      <c r="D135" t="n">
        <v>6.5409</v>
      </c>
      <c r="E135" t="n">
        <v>15.29</v>
      </c>
      <c r="F135" t="n">
        <v>11.81</v>
      </c>
      <c r="G135" t="n">
        <v>64.43000000000001</v>
      </c>
      <c r="H135" t="n">
        <v>0.86</v>
      </c>
      <c r="I135" t="n">
        <v>11</v>
      </c>
      <c r="J135" t="n">
        <v>301.34</v>
      </c>
      <c r="K135" t="n">
        <v>60.56</v>
      </c>
      <c r="L135" t="n">
        <v>14.5</v>
      </c>
      <c r="M135" t="n">
        <v>9</v>
      </c>
      <c r="N135" t="n">
        <v>86.28</v>
      </c>
      <c r="O135" t="n">
        <v>37399</v>
      </c>
      <c r="P135" t="n">
        <v>194.23</v>
      </c>
      <c r="Q135" t="n">
        <v>460.75</v>
      </c>
      <c r="R135" t="n">
        <v>49.6</v>
      </c>
      <c r="S135" t="n">
        <v>32.19</v>
      </c>
      <c r="T135" t="n">
        <v>4788.52</v>
      </c>
      <c r="U135" t="n">
        <v>0.65</v>
      </c>
      <c r="V135" t="n">
        <v>0.76</v>
      </c>
      <c r="W135" t="n">
        <v>1.46</v>
      </c>
      <c r="X135" t="n">
        <v>0.28</v>
      </c>
      <c r="Y135" t="n">
        <v>1</v>
      </c>
      <c r="Z135" t="n">
        <v>10</v>
      </c>
    </row>
    <row r="136">
      <c r="A136" t="n">
        <v>55</v>
      </c>
      <c r="B136" t="n">
        <v>140</v>
      </c>
      <c r="C136" t="inlineStr">
        <is>
          <t xml:space="preserve">CONCLUIDO	</t>
        </is>
      </c>
      <c r="D136" t="n">
        <v>6.5419</v>
      </c>
      <c r="E136" t="n">
        <v>15.29</v>
      </c>
      <c r="F136" t="n">
        <v>11.81</v>
      </c>
      <c r="G136" t="n">
        <v>64.42</v>
      </c>
      <c r="H136" t="n">
        <v>0.87</v>
      </c>
      <c r="I136" t="n">
        <v>11</v>
      </c>
      <c r="J136" t="n">
        <v>301.86</v>
      </c>
      <c r="K136" t="n">
        <v>60.56</v>
      </c>
      <c r="L136" t="n">
        <v>14.75</v>
      </c>
      <c r="M136" t="n">
        <v>9</v>
      </c>
      <c r="N136" t="n">
        <v>86.56</v>
      </c>
      <c r="O136" t="n">
        <v>37464.21</v>
      </c>
      <c r="P136" t="n">
        <v>194.2</v>
      </c>
      <c r="Q136" t="n">
        <v>460.7</v>
      </c>
      <c r="R136" t="n">
        <v>49.42</v>
      </c>
      <c r="S136" t="n">
        <v>32.19</v>
      </c>
      <c r="T136" t="n">
        <v>4695</v>
      </c>
      <c r="U136" t="n">
        <v>0.65</v>
      </c>
      <c r="V136" t="n">
        <v>0.76</v>
      </c>
      <c r="W136" t="n">
        <v>1.47</v>
      </c>
      <c r="X136" t="n">
        <v>0.28</v>
      </c>
      <c r="Y136" t="n">
        <v>1</v>
      </c>
      <c r="Z136" t="n">
        <v>10</v>
      </c>
    </row>
    <row r="137">
      <c r="A137" t="n">
        <v>56</v>
      </c>
      <c r="B137" t="n">
        <v>140</v>
      </c>
      <c r="C137" t="inlineStr">
        <is>
          <t xml:space="preserve">CONCLUIDO	</t>
        </is>
      </c>
      <c r="D137" t="n">
        <v>6.5383</v>
      </c>
      <c r="E137" t="n">
        <v>15.29</v>
      </c>
      <c r="F137" t="n">
        <v>11.82</v>
      </c>
      <c r="G137" t="n">
        <v>64.47</v>
      </c>
      <c r="H137" t="n">
        <v>0.88</v>
      </c>
      <c r="I137" t="n">
        <v>11</v>
      </c>
      <c r="J137" t="n">
        <v>302.39</v>
      </c>
      <c r="K137" t="n">
        <v>60.56</v>
      </c>
      <c r="L137" t="n">
        <v>15</v>
      </c>
      <c r="M137" t="n">
        <v>9</v>
      </c>
      <c r="N137" t="n">
        <v>86.84</v>
      </c>
      <c r="O137" t="n">
        <v>37529.55</v>
      </c>
      <c r="P137" t="n">
        <v>193.95</v>
      </c>
      <c r="Q137" t="n">
        <v>460.69</v>
      </c>
      <c r="R137" t="n">
        <v>49.62</v>
      </c>
      <c r="S137" t="n">
        <v>32.19</v>
      </c>
      <c r="T137" t="n">
        <v>4795.82</v>
      </c>
      <c r="U137" t="n">
        <v>0.65</v>
      </c>
      <c r="V137" t="n">
        <v>0.76</v>
      </c>
      <c r="W137" t="n">
        <v>1.47</v>
      </c>
      <c r="X137" t="n">
        <v>0.29</v>
      </c>
      <c r="Y137" t="n">
        <v>1</v>
      </c>
      <c r="Z137" t="n">
        <v>10</v>
      </c>
    </row>
    <row r="138">
      <c r="A138" t="n">
        <v>57</v>
      </c>
      <c r="B138" t="n">
        <v>140</v>
      </c>
      <c r="C138" t="inlineStr">
        <is>
          <t xml:space="preserve">CONCLUIDO	</t>
        </is>
      </c>
      <c r="D138" t="n">
        <v>6.5425</v>
      </c>
      <c r="E138" t="n">
        <v>15.28</v>
      </c>
      <c r="F138" t="n">
        <v>11.81</v>
      </c>
      <c r="G138" t="n">
        <v>64.41</v>
      </c>
      <c r="H138" t="n">
        <v>0.9</v>
      </c>
      <c r="I138" t="n">
        <v>11</v>
      </c>
      <c r="J138" t="n">
        <v>302.92</v>
      </c>
      <c r="K138" t="n">
        <v>60.56</v>
      </c>
      <c r="L138" t="n">
        <v>15.25</v>
      </c>
      <c r="M138" t="n">
        <v>9</v>
      </c>
      <c r="N138" t="n">
        <v>87.12</v>
      </c>
      <c r="O138" t="n">
        <v>37595</v>
      </c>
      <c r="P138" t="n">
        <v>193.11</v>
      </c>
      <c r="Q138" t="n">
        <v>460.73</v>
      </c>
      <c r="R138" t="n">
        <v>49.51</v>
      </c>
      <c r="S138" t="n">
        <v>32.19</v>
      </c>
      <c r="T138" t="n">
        <v>4742.95</v>
      </c>
      <c r="U138" t="n">
        <v>0.65</v>
      </c>
      <c r="V138" t="n">
        <v>0.76</v>
      </c>
      <c r="W138" t="n">
        <v>1.46</v>
      </c>
      <c r="X138" t="n">
        <v>0.28</v>
      </c>
      <c r="Y138" t="n">
        <v>1</v>
      </c>
      <c r="Z138" t="n">
        <v>10</v>
      </c>
    </row>
    <row r="139">
      <c r="A139" t="n">
        <v>58</v>
      </c>
      <c r="B139" t="n">
        <v>140</v>
      </c>
      <c r="C139" t="inlineStr">
        <is>
          <t xml:space="preserve">CONCLUIDO	</t>
        </is>
      </c>
      <c r="D139" t="n">
        <v>6.5728</v>
      </c>
      <c r="E139" t="n">
        <v>15.21</v>
      </c>
      <c r="F139" t="n">
        <v>11.79</v>
      </c>
      <c r="G139" t="n">
        <v>70.73999999999999</v>
      </c>
      <c r="H139" t="n">
        <v>0.91</v>
      </c>
      <c r="I139" t="n">
        <v>10</v>
      </c>
      <c r="J139" t="n">
        <v>303.46</v>
      </c>
      <c r="K139" t="n">
        <v>60.56</v>
      </c>
      <c r="L139" t="n">
        <v>15.5</v>
      </c>
      <c r="M139" t="n">
        <v>8</v>
      </c>
      <c r="N139" t="n">
        <v>87.40000000000001</v>
      </c>
      <c r="O139" t="n">
        <v>37660.57</v>
      </c>
      <c r="P139" t="n">
        <v>193.03</v>
      </c>
      <c r="Q139" t="n">
        <v>460.69</v>
      </c>
      <c r="R139" t="n">
        <v>48.79</v>
      </c>
      <c r="S139" t="n">
        <v>32.19</v>
      </c>
      <c r="T139" t="n">
        <v>4387.44</v>
      </c>
      <c r="U139" t="n">
        <v>0.66</v>
      </c>
      <c r="V139" t="n">
        <v>0.76</v>
      </c>
      <c r="W139" t="n">
        <v>1.46</v>
      </c>
      <c r="X139" t="n">
        <v>0.26</v>
      </c>
      <c r="Y139" t="n">
        <v>1</v>
      </c>
      <c r="Z139" t="n">
        <v>10</v>
      </c>
    </row>
    <row r="140">
      <c r="A140" t="n">
        <v>59</v>
      </c>
      <c r="B140" t="n">
        <v>140</v>
      </c>
      <c r="C140" t="inlineStr">
        <is>
          <t xml:space="preserve">CONCLUIDO	</t>
        </is>
      </c>
      <c r="D140" t="n">
        <v>6.5786</v>
      </c>
      <c r="E140" t="n">
        <v>15.2</v>
      </c>
      <c r="F140" t="n">
        <v>11.78</v>
      </c>
      <c r="G140" t="n">
        <v>70.66</v>
      </c>
      <c r="H140" t="n">
        <v>0.92</v>
      </c>
      <c r="I140" t="n">
        <v>10</v>
      </c>
      <c r="J140" t="n">
        <v>303.99</v>
      </c>
      <c r="K140" t="n">
        <v>60.56</v>
      </c>
      <c r="L140" t="n">
        <v>15.75</v>
      </c>
      <c r="M140" t="n">
        <v>8</v>
      </c>
      <c r="N140" t="n">
        <v>87.68000000000001</v>
      </c>
      <c r="O140" t="n">
        <v>37726.27</v>
      </c>
      <c r="P140" t="n">
        <v>192.26</v>
      </c>
      <c r="Q140" t="n">
        <v>460.71</v>
      </c>
      <c r="R140" t="n">
        <v>48.49</v>
      </c>
      <c r="S140" t="n">
        <v>32.19</v>
      </c>
      <c r="T140" t="n">
        <v>4238.11</v>
      </c>
      <c r="U140" t="n">
        <v>0.66</v>
      </c>
      <c r="V140" t="n">
        <v>0.76</v>
      </c>
      <c r="W140" t="n">
        <v>1.46</v>
      </c>
      <c r="X140" t="n">
        <v>0.24</v>
      </c>
      <c r="Y140" t="n">
        <v>1</v>
      </c>
      <c r="Z140" t="n">
        <v>10</v>
      </c>
    </row>
    <row r="141">
      <c r="A141" t="n">
        <v>60</v>
      </c>
      <c r="B141" t="n">
        <v>140</v>
      </c>
      <c r="C141" t="inlineStr">
        <is>
          <t xml:space="preserve">CONCLUIDO	</t>
        </is>
      </c>
      <c r="D141" t="n">
        <v>6.5731</v>
      </c>
      <c r="E141" t="n">
        <v>15.21</v>
      </c>
      <c r="F141" t="n">
        <v>11.79</v>
      </c>
      <c r="G141" t="n">
        <v>70.73999999999999</v>
      </c>
      <c r="H141" t="n">
        <v>0.9399999999999999</v>
      </c>
      <c r="I141" t="n">
        <v>10</v>
      </c>
      <c r="J141" t="n">
        <v>304.52</v>
      </c>
      <c r="K141" t="n">
        <v>60.56</v>
      </c>
      <c r="L141" t="n">
        <v>16</v>
      </c>
      <c r="M141" t="n">
        <v>8</v>
      </c>
      <c r="N141" t="n">
        <v>87.97</v>
      </c>
      <c r="O141" t="n">
        <v>37792.08</v>
      </c>
      <c r="P141" t="n">
        <v>192.43</v>
      </c>
      <c r="Q141" t="n">
        <v>460.71</v>
      </c>
      <c r="R141" t="n">
        <v>49.08</v>
      </c>
      <c r="S141" t="n">
        <v>32.19</v>
      </c>
      <c r="T141" t="n">
        <v>4531.8</v>
      </c>
      <c r="U141" t="n">
        <v>0.66</v>
      </c>
      <c r="V141" t="n">
        <v>0.76</v>
      </c>
      <c r="W141" t="n">
        <v>1.46</v>
      </c>
      <c r="X141" t="n">
        <v>0.26</v>
      </c>
      <c r="Y141" t="n">
        <v>1</v>
      </c>
      <c r="Z141" t="n">
        <v>10</v>
      </c>
    </row>
    <row r="142">
      <c r="A142" t="n">
        <v>61</v>
      </c>
      <c r="B142" t="n">
        <v>140</v>
      </c>
      <c r="C142" t="inlineStr">
        <is>
          <t xml:space="preserve">CONCLUIDO	</t>
        </is>
      </c>
      <c r="D142" t="n">
        <v>6.5714</v>
      </c>
      <c r="E142" t="n">
        <v>15.22</v>
      </c>
      <c r="F142" t="n">
        <v>11.79</v>
      </c>
      <c r="G142" t="n">
        <v>70.77</v>
      </c>
      <c r="H142" t="n">
        <v>0.95</v>
      </c>
      <c r="I142" t="n">
        <v>10</v>
      </c>
      <c r="J142" t="n">
        <v>305.06</v>
      </c>
      <c r="K142" t="n">
        <v>60.56</v>
      </c>
      <c r="L142" t="n">
        <v>16.25</v>
      </c>
      <c r="M142" t="n">
        <v>8</v>
      </c>
      <c r="N142" t="n">
        <v>88.25</v>
      </c>
      <c r="O142" t="n">
        <v>37858.02</v>
      </c>
      <c r="P142" t="n">
        <v>192.61</v>
      </c>
      <c r="Q142" t="n">
        <v>460.69</v>
      </c>
      <c r="R142" t="n">
        <v>49.01</v>
      </c>
      <c r="S142" t="n">
        <v>32.19</v>
      </c>
      <c r="T142" t="n">
        <v>4498.54</v>
      </c>
      <c r="U142" t="n">
        <v>0.66</v>
      </c>
      <c r="V142" t="n">
        <v>0.76</v>
      </c>
      <c r="W142" t="n">
        <v>1.46</v>
      </c>
      <c r="X142" t="n">
        <v>0.26</v>
      </c>
      <c r="Y142" t="n">
        <v>1</v>
      </c>
      <c r="Z142" t="n">
        <v>10</v>
      </c>
    </row>
    <row r="143">
      <c r="A143" t="n">
        <v>62</v>
      </c>
      <c r="B143" t="n">
        <v>140</v>
      </c>
      <c r="C143" t="inlineStr">
        <is>
          <t xml:space="preserve">CONCLUIDO	</t>
        </is>
      </c>
      <c r="D143" t="n">
        <v>6.5728</v>
      </c>
      <c r="E143" t="n">
        <v>15.21</v>
      </c>
      <c r="F143" t="n">
        <v>11.79</v>
      </c>
      <c r="G143" t="n">
        <v>70.73999999999999</v>
      </c>
      <c r="H143" t="n">
        <v>0.96</v>
      </c>
      <c r="I143" t="n">
        <v>10</v>
      </c>
      <c r="J143" t="n">
        <v>305.59</v>
      </c>
      <c r="K143" t="n">
        <v>60.56</v>
      </c>
      <c r="L143" t="n">
        <v>16.5</v>
      </c>
      <c r="M143" t="n">
        <v>8</v>
      </c>
      <c r="N143" t="n">
        <v>88.54000000000001</v>
      </c>
      <c r="O143" t="n">
        <v>37924.08</v>
      </c>
      <c r="P143" t="n">
        <v>192.12</v>
      </c>
      <c r="Q143" t="n">
        <v>460.69</v>
      </c>
      <c r="R143" t="n">
        <v>48.87</v>
      </c>
      <c r="S143" t="n">
        <v>32.19</v>
      </c>
      <c r="T143" t="n">
        <v>4427</v>
      </c>
      <c r="U143" t="n">
        <v>0.66</v>
      </c>
      <c r="V143" t="n">
        <v>0.76</v>
      </c>
      <c r="W143" t="n">
        <v>1.46</v>
      </c>
      <c r="X143" t="n">
        <v>0.26</v>
      </c>
      <c r="Y143" t="n">
        <v>1</v>
      </c>
      <c r="Z143" t="n">
        <v>10</v>
      </c>
    </row>
    <row r="144">
      <c r="A144" t="n">
        <v>63</v>
      </c>
      <c r="B144" t="n">
        <v>140</v>
      </c>
      <c r="C144" t="inlineStr">
        <is>
          <t xml:space="preserve">CONCLUIDO	</t>
        </is>
      </c>
      <c r="D144" t="n">
        <v>6.5713</v>
      </c>
      <c r="E144" t="n">
        <v>15.22</v>
      </c>
      <c r="F144" t="n">
        <v>11.79</v>
      </c>
      <c r="G144" t="n">
        <v>70.77</v>
      </c>
      <c r="H144" t="n">
        <v>0.97</v>
      </c>
      <c r="I144" t="n">
        <v>10</v>
      </c>
      <c r="J144" t="n">
        <v>306.13</v>
      </c>
      <c r="K144" t="n">
        <v>60.56</v>
      </c>
      <c r="L144" t="n">
        <v>16.75</v>
      </c>
      <c r="M144" t="n">
        <v>8</v>
      </c>
      <c r="N144" t="n">
        <v>88.83</v>
      </c>
      <c r="O144" t="n">
        <v>37990.27</v>
      </c>
      <c r="P144" t="n">
        <v>191.71</v>
      </c>
      <c r="Q144" t="n">
        <v>460.7</v>
      </c>
      <c r="R144" t="n">
        <v>49.06</v>
      </c>
      <c r="S144" t="n">
        <v>32.19</v>
      </c>
      <c r="T144" t="n">
        <v>4521.07</v>
      </c>
      <c r="U144" t="n">
        <v>0.66</v>
      </c>
      <c r="V144" t="n">
        <v>0.76</v>
      </c>
      <c r="W144" t="n">
        <v>1.46</v>
      </c>
      <c r="X144" t="n">
        <v>0.26</v>
      </c>
      <c r="Y144" t="n">
        <v>1</v>
      </c>
      <c r="Z144" t="n">
        <v>10</v>
      </c>
    </row>
    <row r="145">
      <c r="A145" t="n">
        <v>64</v>
      </c>
      <c r="B145" t="n">
        <v>140</v>
      </c>
      <c r="C145" t="inlineStr">
        <is>
          <t xml:space="preserve">CONCLUIDO	</t>
        </is>
      </c>
      <c r="D145" t="n">
        <v>6.5735</v>
      </c>
      <c r="E145" t="n">
        <v>15.21</v>
      </c>
      <c r="F145" t="n">
        <v>11.79</v>
      </c>
      <c r="G145" t="n">
        <v>70.73</v>
      </c>
      <c r="H145" t="n">
        <v>0.99</v>
      </c>
      <c r="I145" t="n">
        <v>10</v>
      </c>
      <c r="J145" t="n">
        <v>306.67</v>
      </c>
      <c r="K145" t="n">
        <v>60.56</v>
      </c>
      <c r="L145" t="n">
        <v>17</v>
      </c>
      <c r="M145" t="n">
        <v>8</v>
      </c>
      <c r="N145" t="n">
        <v>89.11</v>
      </c>
      <c r="O145" t="n">
        <v>38056.58</v>
      </c>
      <c r="P145" t="n">
        <v>191.06</v>
      </c>
      <c r="Q145" t="n">
        <v>460.7</v>
      </c>
      <c r="R145" t="n">
        <v>48.79</v>
      </c>
      <c r="S145" t="n">
        <v>32.19</v>
      </c>
      <c r="T145" t="n">
        <v>4387.69</v>
      </c>
      <c r="U145" t="n">
        <v>0.66</v>
      </c>
      <c r="V145" t="n">
        <v>0.76</v>
      </c>
      <c r="W145" t="n">
        <v>1.46</v>
      </c>
      <c r="X145" t="n">
        <v>0.26</v>
      </c>
      <c r="Y145" t="n">
        <v>1</v>
      </c>
      <c r="Z145" t="n">
        <v>10</v>
      </c>
    </row>
    <row r="146">
      <c r="A146" t="n">
        <v>65</v>
      </c>
      <c r="B146" t="n">
        <v>140</v>
      </c>
      <c r="C146" t="inlineStr">
        <is>
          <t xml:space="preserve">CONCLUIDO	</t>
        </is>
      </c>
      <c r="D146" t="n">
        <v>6.6102</v>
      </c>
      <c r="E146" t="n">
        <v>15.13</v>
      </c>
      <c r="F146" t="n">
        <v>11.76</v>
      </c>
      <c r="G146" t="n">
        <v>78.38</v>
      </c>
      <c r="H146" t="n">
        <v>1</v>
      </c>
      <c r="I146" t="n">
        <v>9</v>
      </c>
      <c r="J146" t="n">
        <v>307.21</v>
      </c>
      <c r="K146" t="n">
        <v>60.56</v>
      </c>
      <c r="L146" t="n">
        <v>17.25</v>
      </c>
      <c r="M146" t="n">
        <v>7</v>
      </c>
      <c r="N146" t="n">
        <v>89.40000000000001</v>
      </c>
      <c r="O146" t="n">
        <v>38123.01</v>
      </c>
      <c r="P146" t="n">
        <v>190.41</v>
      </c>
      <c r="Q146" t="n">
        <v>460.69</v>
      </c>
      <c r="R146" t="n">
        <v>47.66</v>
      </c>
      <c r="S146" t="n">
        <v>32.19</v>
      </c>
      <c r="T146" t="n">
        <v>3825.52</v>
      </c>
      <c r="U146" t="n">
        <v>0.68</v>
      </c>
      <c r="V146" t="n">
        <v>0.76</v>
      </c>
      <c r="W146" t="n">
        <v>1.46</v>
      </c>
      <c r="X146" t="n">
        <v>0.22</v>
      </c>
      <c r="Y146" t="n">
        <v>1</v>
      </c>
      <c r="Z146" t="n">
        <v>10</v>
      </c>
    </row>
    <row r="147">
      <c r="A147" t="n">
        <v>66</v>
      </c>
      <c r="B147" t="n">
        <v>140</v>
      </c>
      <c r="C147" t="inlineStr">
        <is>
          <t xml:space="preserve">CONCLUIDO	</t>
        </is>
      </c>
      <c r="D147" t="n">
        <v>6.6118</v>
      </c>
      <c r="E147" t="n">
        <v>15.12</v>
      </c>
      <c r="F147" t="n">
        <v>11.75</v>
      </c>
      <c r="G147" t="n">
        <v>78.36</v>
      </c>
      <c r="H147" t="n">
        <v>1.01</v>
      </c>
      <c r="I147" t="n">
        <v>9</v>
      </c>
      <c r="J147" t="n">
        <v>307.75</v>
      </c>
      <c r="K147" t="n">
        <v>60.56</v>
      </c>
      <c r="L147" t="n">
        <v>17.5</v>
      </c>
      <c r="M147" t="n">
        <v>7</v>
      </c>
      <c r="N147" t="n">
        <v>89.69</v>
      </c>
      <c r="O147" t="n">
        <v>38189.58</v>
      </c>
      <c r="P147" t="n">
        <v>190.38</v>
      </c>
      <c r="Q147" t="n">
        <v>460.7</v>
      </c>
      <c r="R147" t="n">
        <v>47.62</v>
      </c>
      <c r="S147" t="n">
        <v>32.19</v>
      </c>
      <c r="T147" t="n">
        <v>3805</v>
      </c>
      <c r="U147" t="n">
        <v>0.68</v>
      </c>
      <c r="V147" t="n">
        <v>0.76</v>
      </c>
      <c r="W147" t="n">
        <v>1.46</v>
      </c>
      <c r="X147" t="n">
        <v>0.22</v>
      </c>
      <c r="Y147" t="n">
        <v>1</v>
      </c>
      <c r="Z147" t="n">
        <v>10</v>
      </c>
    </row>
    <row r="148">
      <c r="A148" t="n">
        <v>67</v>
      </c>
      <c r="B148" t="n">
        <v>140</v>
      </c>
      <c r="C148" t="inlineStr">
        <is>
          <t xml:space="preserve">CONCLUIDO	</t>
        </is>
      </c>
      <c r="D148" t="n">
        <v>6.6131</v>
      </c>
      <c r="E148" t="n">
        <v>15.12</v>
      </c>
      <c r="F148" t="n">
        <v>11.75</v>
      </c>
      <c r="G148" t="n">
        <v>78.34</v>
      </c>
      <c r="H148" t="n">
        <v>1.03</v>
      </c>
      <c r="I148" t="n">
        <v>9</v>
      </c>
      <c r="J148" t="n">
        <v>308.29</v>
      </c>
      <c r="K148" t="n">
        <v>60.56</v>
      </c>
      <c r="L148" t="n">
        <v>17.75</v>
      </c>
      <c r="M148" t="n">
        <v>7</v>
      </c>
      <c r="N148" t="n">
        <v>89.98</v>
      </c>
      <c r="O148" t="n">
        <v>38256.26</v>
      </c>
      <c r="P148" t="n">
        <v>190.67</v>
      </c>
      <c r="Q148" t="n">
        <v>460.69</v>
      </c>
      <c r="R148" t="n">
        <v>47.58</v>
      </c>
      <c r="S148" t="n">
        <v>32.19</v>
      </c>
      <c r="T148" t="n">
        <v>3789.32</v>
      </c>
      <c r="U148" t="n">
        <v>0.68</v>
      </c>
      <c r="V148" t="n">
        <v>0.76</v>
      </c>
      <c r="W148" t="n">
        <v>1.46</v>
      </c>
      <c r="X148" t="n">
        <v>0.22</v>
      </c>
      <c r="Y148" t="n">
        <v>1</v>
      </c>
      <c r="Z148" t="n">
        <v>10</v>
      </c>
    </row>
    <row r="149">
      <c r="A149" t="n">
        <v>68</v>
      </c>
      <c r="B149" t="n">
        <v>140</v>
      </c>
      <c r="C149" t="inlineStr">
        <is>
          <t xml:space="preserve">CONCLUIDO	</t>
        </is>
      </c>
      <c r="D149" t="n">
        <v>6.6054</v>
      </c>
      <c r="E149" t="n">
        <v>15.14</v>
      </c>
      <c r="F149" t="n">
        <v>11.77</v>
      </c>
      <c r="G149" t="n">
        <v>78.45</v>
      </c>
      <c r="H149" t="n">
        <v>1.04</v>
      </c>
      <c r="I149" t="n">
        <v>9</v>
      </c>
      <c r="J149" t="n">
        <v>308.83</v>
      </c>
      <c r="K149" t="n">
        <v>60.56</v>
      </c>
      <c r="L149" t="n">
        <v>18</v>
      </c>
      <c r="M149" t="n">
        <v>7</v>
      </c>
      <c r="N149" t="n">
        <v>90.27</v>
      </c>
      <c r="O149" t="n">
        <v>38323.08</v>
      </c>
      <c r="P149" t="n">
        <v>190.97</v>
      </c>
      <c r="Q149" t="n">
        <v>460.69</v>
      </c>
      <c r="R149" t="n">
        <v>48.14</v>
      </c>
      <c r="S149" t="n">
        <v>32.19</v>
      </c>
      <c r="T149" t="n">
        <v>4068.43</v>
      </c>
      <c r="U149" t="n">
        <v>0.67</v>
      </c>
      <c r="V149" t="n">
        <v>0.76</v>
      </c>
      <c r="W149" t="n">
        <v>1.46</v>
      </c>
      <c r="X149" t="n">
        <v>0.23</v>
      </c>
      <c r="Y149" t="n">
        <v>1</v>
      </c>
      <c r="Z149" t="n">
        <v>10</v>
      </c>
    </row>
    <row r="150">
      <c r="A150" t="n">
        <v>69</v>
      </c>
      <c r="B150" t="n">
        <v>140</v>
      </c>
      <c r="C150" t="inlineStr">
        <is>
          <t xml:space="preserve">CONCLUIDO	</t>
        </is>
      </c>
      <c r="D150" t="n">
        <v>6.6055</v>
      </c>
      <c r="E150" t="n">
        <v>15.14</v>
      </c>
      <c r="F150" t="n">
        <v>11.77</v>
      </c>
      <c r="G150" t="n">
        <v>78.45</v>
      </c>
      <c r="H150" t="n">
        <v>1.05</v>
      </c>
      <c r="I150" t="n">
        <v>9</v>
      </c>
      <c r="J150" t="n">
        <v>309.37</v>
      </c>
      <c r="K150" t="n">
        <v>60.56</v>
      </c>
      <c r="L150" t="n">
        <v>18.25</v>
      </c>
      <c r="M150" t="n">
        <v>7</v>
      </c>
      <c r="N150" t="n">
        <v>90.56999999999999</v>
      </c>
      <c r="O150" t="n">
        <v>38390.02</v>
      </c>
      <c r="P150" t="n">
        <v>191.23</v>
      </c>
      <c r="Q150" t="n">
        <v>460.69</v>
      </c>
      <c r="R150" t="n">
        <v>48.14</v>
      </c>
      <c r="S150" t="n">
        <v>32.19</v>
      </c>
      <c r="T150" t="n">
        <v>4067.42</v>
      </c>
      <c r="U150" t="n">
        <v>0.67</v>
      </c>
      <c r="V150" t="n">
        <v>0.76</v>
      </c>
      <c r="W150" t="n">
        <v>1.46</v>
      </c>
      <c r="X150" t="n">
        <v>0.23</v>
      </c>
      <c r="Y150" t="n">
        <v>1</v>
      </c>
      <c r="Z150" t="n">
        <v>10</v>
      </c>
    </row>
    <row r="151">
      <c r="A151" t="n">
        <v>70</v>
      </c>
      <c r="B151" t="n">
        <v>140</v>
      </c>
      <c r="C151" t="inlineStr">
        <is>
          <t xml:space="preserve">CONCLUIDO	</t>
        </is>
      </c>
      <c r="D151" t="n">
        <v>6.6095</v>
      </c>
      <c r="E151" t="n">
        <v>15.13</v>
      </c>
      <c r="F151" t="n">
        <v>11.76</v>
      </c>
      <c r="G151" t="n">
        <v>78.39</v>
      </c>
      <c r="H151" t="n">
        <v>1.06</v>
      </c>
      <c r="I151" t="n">
        <v>9</v>
      </c>
      <c r="J151" t="n">
        <v>309.91</v>
      </c>
      <c r="K151" t="n">
        <v>60.56</v>
      </c>
      <c r="L151" t="n">
        <v>18.5</v>
      </c>
      <c r="M151" t="n">
        <v>7</v>
      </c>
      <c r="N151" t="n">
        <v>90.86</v>
      </c>
      <c r="O151" t="n">
        <v>38457.09</v>
      </c>
      <c r="P151" t="n">
        <v>190.37</v>
      </c>
      <c r="Q151" t="n">
        <v>460.69</v>
      </c>
      <c r="R151" t="n">
        <v>47.82</v>
      </c>
      <c r="S151" t="n">
        <v>32.19</v>
      </c>
      <c r="T151" t="n">
        <v>3905.56</v>
      </c>
      <c r="U151" t="n">
        <v>0.67</v>
      </c>
      <c r="V151" t="n">
        <v>0.76</v>
      </c>
      <c r="W151" t="n">
        <v>1.46</v>
      </c>
      <c r="X151" t="n">
        <v>0.23</v>
      </c>
      <c r="Y151" t="n">
        <v>1</v>
      </c>
      <c r="Z151" t="n">
        <v>10</v>
      </c>
    </row>
    <row r="152">
      <c r="A152" t="n">
        <v>71</v>
      </c>
      <c r="B152" t="n">
        <v>140</v>
      </c>
      <c r="C152" t="inlineStr">
        <is>
          <t xml:space="preserve">CONCLUIDO	</t>
        </is>
      </c>
      <c r="D152" t="n">
        <v>6.6054</v>
      </c>
      <c r="E152" t="n">
        <v>15.14</v>
      </c>
      <c r="F152" t="n">
        <v>11.77</v>
      </c>
      <c r="G152" t="n">
        <v>78.45</v>
      </c>
      <c r="H152" t="n">
        <v>1.08</v>
      </c>
      <c r="I152" t="n">
        <v>9</v>
      </c>
      <c r="J152" t="n">
        <v>310.46</v>
      </c>
      <c r="K152" t="n">
        <v>60.56</v>
      </c>
      <c r="L152" t="n">
        <v>18.75</v>
      </c>
      <c r="M152" t="n">
        <v>7</v>
      </c>
      <c r="N152" t="n">
        <v>91.16</v>
      </c>
      <c r="O152" t="n">
        <v>38524.29</v>
      </c>
      <c r="P152" t="n">
        <v>189.74</v>
      </c>
      <c r="Q152" t="n">
        <v>460.71</v>
      </c>
      <c r="R152" t="n">
        <v>48.13</v>
      </c>
      <c r="S152" t="n">
        <v>32.19</v>
      </c>
      <c r="T152" t="n">
        <v>4062.14</v>
      </c>
      <c r="U152" t="n">
        <v>0.67</v>
      </c>
      <c r="V152" t="n">
        <v>0.76</v>
      </c>
      <c r="W152" t="n">
        <v>1.46</v>
      </c>
      <c r="X152" t="n">
        <v>0.23</v>
      </c>
      <c r="Y152" t="n">
        <v>1</v>
      </c>
      <c r="Z152" t="n">
        <v>10</v>
      </c>
    </row>
    <row r="153">
      <c r="A153" t="n">
        <v>72</v>
      </c>
      <c r="B153" t="n">
        <v>140</v>
      </c>
      <c r="C153" t="inlineStr">
        <is>
          <t xml:space="preserve">CONCLUIDO	</t>
        </is>
      </c>
      <c r="D153" t="n">
        <v>6.606</v>
      </c>
      <c r="E153" t="n">
        <v>15.14</v>
      </c>
      <c r="F153" t="n">
        <v>11.77</v>
      </c>
      <c r="G153" t="n">
        <v>78.44</v>
      </c>
      <c r="H153" t="n">
        <v>1.09</v>
      </c>
      <c r="I153" t="n">
        <v>9</v>
      </c>
      <c r="J153" t="n">
        <v>311.01</v>
      </c>
      <c r="K153" t="n">
        <v>60.56</v>
      </c>
      <c r="L153" t="n">
        <v>19</v>
      </c>
      <c r="M153" t="n">
        <v>7</v>
      </c>
      <c r="N153" t="n">
        <v>91.45</v>
      </c>
      <c r="O153" t="n">
        <v>38591.62</v>
      </c>
      <c r="P153" t="n">
        <v>190.1</v>
      </c>
      <c r="Q153" t="n">
        <v>460.69</v>
      </c>
      <c r="R153" t="n">
        <v>48.04</v>
      </c>
      <c r="S153" t="n">
        <v>32.19</v>
      </c>
      <c r="T153" t="n">
        <v>4017.98</v>
      </c>
      <c r="U153" t="n">
        <v>0.67</v>
      </c>
      <c r="V153" t="n">
        <v>0.76</v>
      </c>
      <c r="W153" t="n">
        <v>1.46</v>
      </c>
      <c r="X153" t="n">
        <v>0.23</v>
      </c>
      <c r="Y153" t="n">
        <v>1</v>
      </c>
      <c r="Z153" t="n">
        <v>10</v>
      </c>
    </row>
    <row r="154">
      <c r="A154" t="n">
        <v>73</v>
      </c>
      <c r="B154" t="n">
        <v>140</v>
      </c>
      <c r="C154" t="inlineStr">
        <is>
          <t xml:space="preserve">CONCLUIDO	</t>
        </is>
      </c>
      <c r="D154" t="n">
        <v>6.61</v>
      </c>
      <c r="E154" t="n">
        <v>15.13</v>
      </c>
      <c r="F154" t="n">
        <v>11.76</v>
      </c>
      <c r="G154" t="n">
        <v>78.38</v>
      </c>
      <c r="H154" t="n">
        <v>1.1</v>
      </c>
      <c r="I154" t="n">
        <v>9</v>
      </c>
      <c r="J154" t="n">
        <v>311.55</v>
      </c>
      <c r="K154" t="n">
        <v>60.56</v>
      </c>
      <c r="L154" t="n">
        <v>19.25</v>
      </c>
      <c r="M154" t="n">
        <v>7</v>
      </c>
      <c r="N154" t="n">
        <v>91.75</v>
      </c>
      <c r="O154" t="n">
        <v>38659.08</v>
      </c>
      <c r="P154" t="n">
        <v>189.32</v>
      </c>
      <c r="Q154" t="n">
        <v>460.69</v>
      </c>
      <c r="R154" t="n">
        <v>47.85</v>
      </c>
      <c r="S154" t="n">
        <v>32.19</v>
      </c>
      <c r="T154" t="n">
        <v>3924.72</v>
      </c>
      <c r="U154" t="n">
        <v>0.67</v>
      </c>
      <c r="V154" t="n">
        <v>0.76</v>
      </c>
      <c r="W154" t="n">
        <v>1.46</v>
      </c>
      <c r="X154" t="n">
        <v>0.22</v>
      </c>
      <c r="Y154" t="n">
        <v>1</v>
      </c>
      <c r="Z154" t="n">
        <v>10</v>
      </c>
    </row>
    <row r="155">
      <c r="A155" t="n">
        <v>74</v>
      </c>
      <c r="B155" t="n">
        <v>140</v>
      </c>
      <c r="C155" t="inlineStr">
        <is>
          <t xml:space="preserve">CONCLUIDO	</t>
        </is>
      </c>
      <c r="D155" t="n">
        <v>6.6428</v>
      </c>
      <c r="E155" t="n">
        <v>15.05</v>
      </c>
      <c r="F155" t="n">
        <v>11.73</v>
      </c>
      <c r="G155" t="n">
        <v>88.01000000000001</v>
      </c>
      <c r="H155" t="n">
        <v>1.11</v>
      </c>
      <c r="I155" t="n">
        <v>8</v>
      </c>
      <c r="J155" t="n">
        <v>312.1</v>
      </c>
      <c r="K155" t="n">
        <v>60.56</v>
      </c>
      <c r="L155" t="n">
        <v>19.5</v>
      </c>
      <c r="M155" t="n">
        <v>6</v>
      </c>
      <c r="N155" t="n">
        <v>92.05</v>
      </c>
      <c r="O155" t="n">
        <v>38726.8</v>
      </c>
      <c r="P155" t="n">
        <v>188.54</v>
      </c>
      <c r="Q155" t="n">
        <v>460.7</v>
      </c>
      <c r="R155" t="n">
        <v>47.02</v>
      </c>
      <c r="S155" t="n">
        <v>32.19</v>
      </c>
      <c r="T155" t="n">
        <v>3512.75</v>
      </c>
      <c r="U155" t="n">
        <v>0.68</v>
      </c>
      <c r="V155" t="n">
        <v>0.76</v>
      </c>
      <c r="W155" t="n">
        <v>1.46</v>
      </c>
      <c r="X155" t="n">
        <v>0.2</v>
      </c>
      <c r="Y155" t="n">
        <v>1</v>
      </c>
      <c r="Z155" t="n">
        <v>10</v>
      </c>
    </row>
    <row r="156">
      <c r="A156" t="n">
        <v>75</v>
      </c>
      <c r="B156" t="n">
        <v>140</v>
      </c>
      <c r="C156" t="inlineStr">
        <is>
          <t xml:space="preserve">CONCLUIDO	</t>
        </is>
      </c>
      <c r="D156" t="n">
        <v>6.6459</v>
      </c>
      <c r="E156" t="n">
        <v>15.05</v>
      </c>
      <c r="F156" t="n">
        <v>11.73</v>
      </c>
      <c r="G156" t="n">
        <v>87.95999999999999</v>
      </c>
      <c r="H156" t="n">
        <v>1.13</v>
      </c>
      <c r="I156" t="n">
        <v>8</v>
      </c>
      <c r="J156" t="n">
        <v>312.65</v>
      </c>
      <c r="K156" t="n">
        <v>60.56</v>
      </c>
      <c r="L156" t="n">
        <v>19.75</v>
      </c>
      <c r="M156" t="n">
        <v>6</v>
      </c>
      <c r="N156" t="n">
        <v>92.34999999999999</v>
      </c>
      <c r="O156" t="n">
        <v>38794.53</v>
      </c>
      <c r="P156" t="n">
        <v>188.57</v>
      </c>
      <c r="Q156" t="n">
        <v>460.69</v>
      </c>
      <c r="R156" t="n">
        <v>46.78</v>
      </c>
      <c r="S156" t="n">
        <v>32.19</v>
      </c>
      <c r="T156" t="n">
        <v>3392.45</v>
      </c>
      <c r="U156" t="n">
        <v>0.6899999999999999</v>
      </c>
      <c r="V156" t="n">
        <v>0.76</v>
      </c>
      <c r="W156" t="n">
        <v>1.46</v>
      </c>
      <c r="X156" t="n">
        <v>0.19</v>
      </c>
      <c r="Y156" t="n">
        <v>1</v>
      </c>
      <c r="Z156" t="n">
        <v>10</v>
      </c>
    </row>
    <row r="157">
      <c r="A157" t="n">
        <v>76</v>
      </c>
      <c r="B157" t="n">
        <v>140</v>
      </c>
      <c r="C157" t="inlineStr">
        <is>
          <t xml:space="preserve">CONCLUIDO	</t>
        </is>
      </c>
      <c r="D157" t="n">
        <v>6.6462</v>
      </c>
      <c r="E157" t="n">
        <v>15.05</v>
      </c>
      <c r="F157" t="n">
        <v>11.73</v>
      </c>
      <c r="G157" t="n">
        <v>87.95</v>
      </c>
      <c r="H157" t="n">
        <v>1.14</v>
      </c>
      <c r="I157" t="n">
        <v>8</v>
      </c>
      <c r="J157" t="n">
        <v>313.2</v>
      </c>
      <c r="K157" t="n">
        <v>60.56</v>
      </c>
      <c r="L157" t="n">
        <v>20</v>
      </c>
      <c r="M157" t="n">
        <v>6</v>
      </c>
      <c r="N157" t="n">
        <v>92.65000000000001</v>
      </c>
      <c r="O157" t="n">
        <v>38862.4</v>
      </c>
      <c r="P157" t="n">
        <v>188.69</v>
      </c>
      <c r="Q157" t="n">
        <v>460.69</v>
      </c>
      <c r="R157" t="n">
        <v>46.8</v>
      </c>
      <c r="S157" t="n">
        <v>32.19</v>
      </c>
      <c r="T157" t="n">
        <v>3403.88</v>
      </c>
      <c r="U157" t="n">
        <v>0.6899999999999999</v>
      </c>
      <c r="V157" t="n">
        <v>0.76</v>
      </c>
      <c r="W157" t="n">
        <v>1.46</v>
      </c>
      <c r="X157" t="n">
        <v>0.19</v>
      </c>
      <c r="Y157" t="n">
        <v>1</v>
      </c>
      <c r="Z157" t="n">
        <v>10</v>
      </c>
    </row>
    <row r="158">
      <c r="A158" t="n">
        <v>77</v>
      </c>
      <c r="B158" t="n">
        <v>140</v>
      </c>
      <c r="C158" t="inlineStr">
        <is>
          <t xml:space="preserve">CONCLUIDO	</t>
        </is>
      </c>
      <c r="D158" t="n">
        <v>6.651</v>
      </c>
      <c r="E158" t="n">
        <v>15.04</v>
      </c>
      <c r="F158" t="n">
        <v>11.72</v>
      </c>
      <c r="G158" t="n">
        <v>87.87</v>
      </c>
      <c r="H158" t="n">
        <v>1.15</v>
      </c>
      <c r="I158" t="n">
        <v>8</v>
      </c>
      <c r="J158" t="n">
        <v>313.75</v>
      </c>
      <c r="K158" t="n">
        <v>60.56</v>
      </c>
      <c r="L158" t="n">
        <v>20.25</v>
      </c>
      <c r="M158" t="n">
        <v>6</v>
      </c>
      <c r="N158" t="n">
        <v>92.95</v>
      </c>
      <c r="O158" t="n">
        <v>38930.39</v>
      </c>
      <c r="P158" t="n">
        <v>188.3</v>
      </c>
      <c r="Q158" t="n">
        <v>460.69</v>
      </c>
      <c r="R158" t="n">
        <v>46.54</v>
      </c>
      <c r="S158" t="n">
        <v>32.19</v>
      </c>
      <c r="T158" t="n">
        <v>3274.11</v>
      </c>
      <c r="U158" t="n">
        <v>0.6899999999999999</v>
      </c>
      <c r="V158" t="n">
        <v>0.76</v>
      </c>
      <c r="W158" t="n">
        <v>1.46</v>
      </c>
      <c r="X158" t="n">
        <v>0.18</v>
      </c>
      <c r="Y158" t="n">
        <v>1</v>
      </c>
      <c r="Z158" t="n">
        <v>10</v>
      </c>
    </row>
    <row r="159">
      <c r="A159" t="n">
        <v>78</v>
      </c>
      <c r="B159" t="n">
        <v>140</v>
      </c>
      <c r="C159" t="inlineStr">
        <is>
          <t xml:space="preserve">CONCLUIDO	</t>
        </is>
      </c>
      <c r="D159" t="n">
        <v>6.6466</v>
      </c>
      <c r="E159" t="n">
        <v>15.05</v>
      </c>
      <c r="F159" t="n">
        <v>11.73</v>
      </c>
      <c r="G159" t="n">
        <v>87.95</v>
      </c>
      <c r="H159" t="n">
        <v>1.16</v>
      </c>
      <c r="I159" t="n">
        <v>8</v>
      </c>
      <c r="J159" t="n">
        <v>314.3</v>
      </c>
      <c r="K159" t="n">
        <v>60.56</v>
      </c>
      <c r="L159" t="n">
        <v>20.5</v>
      </c>
      <c r="M159" t="n">
        <v>6</v>
      </c>
      <c r="N159" t="n">
        <v>93.25</v>
      </c>
      <c r="O159" t="n">
        <v>38998.53</v>
      </c>
      <c r="P159" t="n">
        <v>188.21</v>
      </c>
      <c r="Q159" t="n">
        <v>460.71</v>
      </c>
      <c r="R159" t="n">
        <v>46.72</v>
      </c>
      <c r="S159" t="n">
        <v>32.19</v>
      </c>
      <c r="T159" t="n">
        <v>3360.02</v>
      </c>
      <c r="U159" t="n">
        <v>0.6899999999999999</v>
      </c>
      <c r="V159" t="n">
        <v>0.76</v>
      </c>
      <c r="W159" t="n">
        <v>1.46</v>
      </c>
      <c r="X159" t="n">
        <v>0.19</v>
      </c>
      <c r="Y159" t="n">
        <v>1</v>
      </c>
      <c r="Z159" t="n">
        <v>10</v>
      </c>
    </row>
    <row r="160">
      <c r="A160" t="n">
        <v>79</v>
      </c>
      <c r="B160" t="n">
        <v>140</v>
      </c>
      <c r="C160" t="inlineStr">
        <is>
          <t xml:space="preserve">CONCLUIDO	</t>
        </is>
      </c>
      <c r="D160" t="n">
        <v>6.6438</v>
      </c>
      <c r="E160" t="n">
        <v>15.05</v>
      </c>
      <c r="F160" t="n">
        <v>11.73</v>
      </c>
      <c r="G160" t="n">
        <v>88</v>
      </c>
      <c r="H160" t="n">
        <v>1.17</v>
      </c>
      <c r="I160" t="n">
        <v>8</v>
      </c>
      <c r="J160" t="n">
        <v>314.86</v>
      </c>
      <c r="K160" t="n">
        <v>60.56</v>
      </c>
      <c r="L160" t="n">
        <v>20.75</v>
      </c>
      <c r="M160" t="n">
        <v>6</v>
      </c>
      <c r="N160" t="n">
        <v>93.55</v>
      </c>
      <c r="O160" t="n">
        <v>39066.8</v>
      </c>
      <c r="P160" t="n">
        <v>188.42</v>
      </c>
      <c r="Q160" t="n">
        <v>460.69</v>
      </c>
      <c r="R160" t="n">
        <v>46.97</v>
      </c>
      <c r="S160" t="n">
        <v>32.19</v>
      </c>
      <c r="T160" t="n">
        <v>3488.69</v>
      </c>
      <c r="U160" t="n">
        <v>0.6899999999999999</v>
      </c>
      <c r="V160" t="n">
        <v>0.76</v>
      </c>
      <c r="W160" t="n">
        <v>1.46</v>
      </c>
      <c r="X160" t="n">
        <v>0.2</v>
      </c>
      <c r="Y160" t="n">
        <v>1</v>
      </c>
      <c r="Z160" t="n">
        <v>10</v>
      </c>
    </row>
    <row r="161">
      <c r="A161" t="n">
        <v>80</v>
      </c>
      <c r="B161" t="n">
        <v>140</v>
      </c>
      <c r="C161" t="inlineStr">
        <is>
          <t xml:space="preserve">CONCLUIDO	</t>
        </is>
      </c>
      <c r="D161" t="n">
        <v>6.6459</v>
      </c>
      <c r="E161" t="n">
        <v>15.05</v>
      </c>
      <c r="F161" t="n">
        <v>11.73</v>
      </c>
      <c r="G161" t="n">
        <v>87.95999999999999</v>
      </c>
      <c r="H161" t="n">
        <v>1.19</v>
      </c>
      <c r="I161" t="n">
        <v>8</v>
      </c>
      <c r="J161" t="n">
        <v>315.41</v>
      </c>
      <c r="K161" t="n">
        <v>60.56</v>
      </c>
      <c r="L161" t="n">
        <v>21</v>
      </c>
      <c r="M161" t="n">
        <v>6</v>
      </c>
      <c r="N161" t="n">
        <v>93.86</v>
      </c>
      <c r="O161" t="n">
        <v>39135.2</v>
      </c>
      <c r="P161" t="n">
        <v>188.08</v>
      </c>
      <c r="Q161" t="n">
        <v>460.69</v>
      </c>
      <c r="R161" t="n">
        <v>46.85</v>
      </c>
      <c r="S161" t="n">
        <v>32.19</v>
      </c>
      <c r="T161" t="n">
        <v>3427.53</v>
      </c>
      <c r="U161" t="n">
        <v>0.6899999999999999</v>
      </c>
      <c r="V161" t="n">
        <v>0.76</v>
      </c>
      <c r="W161" t="n">
        <v>1.46</v>
      </c>
      <c r="X161" t="n">
        <v>0.19</v>
      </c>
      <c r="Y161" t="n">
        <v>1</v>
      </c>
      <c r="Z161" t="n">
        <v>10</v>
      </c>
    </row>
    <row r="162">
      <c r="A162" t="n">
        <v>81</v>
      </c>
      <c r="B162" t="n">
        <v>140</v>
      </c>
      <c r="C162" t="inlineStr">
        <is>
          <t xml:space="preserve">CONCLUIDO	</t>
        </is>
      </c>
      <c r="D162" t="n">
        <v>6.6449</v>
      </c>
      <c r="E162" t="n">
        <v>15.05</v>
      </c>
      <c r="F162" t="n">
        <v>11.73</v>
      </c>
      <c r="G162" t="n">
        <v>87.98</v>
      </c>
      <c r="H162" t="n">
        <v>1.2</v>
      </c>
      <c r="I162" t="n">
        <v>8</v>
      </c>
      <c r="J162" t="n">
        <v>315.97</v>
      </c>
      <c r="K162" t="n">
        <v>60.56</v>
      </c>
      <c r="L162" t="n">
        <v>21.25</v>
      </c>
      <c r="M162" t="n">
        <v>6</v>
      </c>
      <c r="N162" t="n">
        <v>94.16</v>
      </c>
      <c r="O162" t="n">
        <v>39203.74</v>
      </c>
      <c r="P162" t="n">
        <v>187.79</v>
      </c>
      <c r="Q162" t="n">
        <v>460.69</v>
      </c>
      <c r="R162" t="n">
        <v>46.92</v>
      </c>
      <c r="S162" t="n">
        <v>32.19</v>
      </c>
      <c r="T162" t="n">
        <v>3464.26</v>
      </c>
      <c r="U162" t="n">
        <v>0.6899999999999999</v>
      </c>
      <c r="V162" t="n">
        <v>0.76</v>
      </c>
      <c r="W162" t="n">
        <v>1.46</v>
      </c>
      <c r="X162" t="n">
        <v>0.2</v>
      </c>
      <c r="Y162" t="n">
        <v>1</v>
      </c>
      <c r="Z162" t="n">
        <v>10</v>
      </c>
    </row>
    <row r="163">
      <c r="A163" t="n">
        <v>82</v>
      </c>
      <c r="B163" t="n">
        <v>140</v>
      </c>
      <c r="C163" t="inlineStr">
        <is>
          <t xml:space="preserve">CONCLUIDO	</t>
        </is>
      </c>
      <c r="D163" t="n">
        <v>6.6461</v>
      </c>
      <c r="E163" t="n">
        <v>15.05</v>
      </c>
      <c r="F163" t="n">
        <v>11.73</v>
      </c>
      <c r="G163" t="n">
        <v>87.95999999999999</v>
      </c>
      <c r="H163" t="n">
        <v>1.21</v>
      </c>
      <c r="I163" t="n">
        <v>8</v>
      </c>
      <c r="J163" t="n">
        <v>316.53</v>
      </c>
      <c r="K163" t="n">
        <v>60.56</v>
      </c>
      <c r="L163" t="n">
        <v>21.5</v>
      </c>
      <c r="M163" t="n">
        <v>6</v>
      </c>
      <c r="N163" t="n">
        <v>94.47</v>
      </c>
      <c r="O163" t="n">
        <v>39272.42</v>
      </c>
      <c r="P163" t="n">
        <v>187.33</v>
      </c>
      <c r="Q163" t="n">
        <v>460.69</v>
      </c>
      <c r="R163" t="n">
        <v>46.84</v>
      </c>
      <c r="S163" t="n">
        <v>32.19</v>
      </c>
      <c r="T163" t="n">
        <v>3420.35</v>
      </c>
      <c r="U163" t="n">
        <v>0.6899999999999999</v>
      </c>
      <c r="V163" t="n">
        <v>0.76</v>
      </c>
      <c r="W163" t="n">
        <v>1.46</v>
      </c>
      <c r="X163" t="n">
        <v>0.19</v>
      </c>
      <c r="Y163" t="n">
        <v>1</v>
      </c>
      <c r="Z163" t="n">
        <v>10</v>
      </c>
    </row>
    <row r="164">
      <c r="A164" t="n">
        <v>83</v>
      </c>
      <c r="B164" t="n">
        <v>140</v>
      </c>
      <c r="C164" t="inlineStr">
        <is>
          <t xml:space="preserve">CONCLUIDO	</t>
        </is>
      </c>
      <c r="D164" t="n">
        <v>6.6453</v>
      </c>
      <c r="E164" t="n">
        <v>15.05</v>
      </c>
      <c r="F164" t="n">
        <v>11.73</v>
      </c>
      <c r="G164" t="n">
        <v>87.97</v>
      </c>
      <c r="H164" t="n">
        <v>1.22</v>
      </c>
      <c r="I164" t="n">
        <v>8</v>
      </c>
      <c r="J164" t="n">
        <v>317.08</v>
      </c>
      <c r="K164" t="n">
        <v>60.56</v>
      </c>
      <c r="L164" t="n">
        <v>21.75</v>
      </c>
      <c r="M164" t="n">
        <v>6</v>
      </c>
      <c r="N164" t="n">
        <v>94.78</v>
      </c>
      <c r="O164" t="n">
        <v>39341.24</v>
      </c>
      <c r="P164" t="n">
        <v>186.81</v>
      </c>
      <c r="Q164" t="n">
        <v>460.69</v>
      </c>
      <c r="R164" t="n">
        <v>46.96</v>
      </c>
      <c r="S164" t="n">
        <v>32.19</v>
      </c>
      <c r="T164" t="n">
        <v>3481.41</v>
      </c>
      <c r="U164" t="n">
        <v>0.6899999999999999</v>
      </c>
      <c r="V164" t="n">
        <v>0.76</v>
      </c>
      <c r="W164" t="n">
        <v>1.46</v>
      </c>
      <c r="X164" t="n">
        <v>0.2</v>
      </c>
      <c r="Y164" t="n">
        <v>1</v>
      </c>
      <c r="Z164" t="n">
        <v>10</v>
      </c>
    </row>
    <row r="165">
      <c r="A165" t="n">
        <v>84</v>
      </c>
      <c r="B165" t="n">
        <v>140</v>
      </c>
      <c r="C165" t="inlineStr">
        <is>
          <t xml:space="preserve">CONCLUIDO	</t>
        </is>
      </c>
      <c r="D165" t="n">
        <v>6.6388</v>
      </c>
      <c r="E165" t="n">
        <v>15.06</v>
      </c>
      <c r="F165" t="n">
        <v>11.74</v>
      </c>
      <c r="G165" t="n">
        <v>88.08</v>
      </c>
      <c r="H165" t="n">
        <v>1.23</v>
      </c>
      <c r="I165" t="n">
        <v>8</v>
      </c>
      <c r="J165" t="n">
        <v>317.64</v>
      </c>
      <c r="K165" t="n">
        <v>60.56</v>
      </c>
      <c r="L165" t="n">
        <v>22</v>
      </c>
      <c r="M165" t="n">
        <v>6</v>
      </c>
      <c r="N165" t="n">
        <v>95.09</v>
      </c>
      <c r="O165" t="n">
        <v>39410.2</v>
      </c>
      <c r="P165" t="n">
        <v>186.4</v>
      </c>
      <c r="Q165" t="n">
        <v>460.69</v>
      </c>
      <c r="R165" t="n">
        <v>47.29</v>
      </c>
      <c r="S165" t="n">
        <v>32.19</v>
      </c>
      <c r="T165" t="n">
        <v>3645.34</v>
      </c>
      <c r="U165" t="n">
        <v>0.68</v>
      </c>
      <c r="V165" t="n">
        <v>0.76</v>
      </c>
      <c r="W165" t="n">
        <v>1.46</v>
      </c>
      <c r="X165" t="n">
        <v>0.21</v>
      </c>
      <c r="Y165" t="n">
        <v>1</v>
      </c>
      <c r="Z165" t="n">
        <v>10</v>
      </c>
    </row>
    <row r="166">
      <c r="A166" t="n">
        <v>85</v>
      </c>
      <c r="B166" t="n">
        <v>140</v>
      </c>
      <c r="C166" t="inlineStr">
        <is>
          <t xml:space="preserve">CONCLUIDO	</t>
        </is>
      </c>
      <c r="D166" t="n">
        <v>6.6741</v>
      </c>
      <c r="E166" t="n">
        <v>14.98</v>
      </c>
      <c r="F166" t="n">
        <v>11.72</v>
      </c>
      <c r="G166" t="n">
        <v>100.43</v>
      </c>
      <c r="H166" t="n">
        <v>1.25</v>
      </c>
      <c r="I166" t="n">
        <v>7</v>
      </c>
      <c r="J166" t="n">
        <v>318.2</v>
      </c>
      <c r="K166" t="n">
        <v>60.56</v>
      </c>
      <c r="L166" t="n">
        <v>22.25</v>
      </c>
      <c r="M166" t="n">
        <v>5</v>
      </c>
      <c r="N166" t="n">
        <v>95.40000000000001</v>
      </c>
      <c r="O166" t="n">
        <v>39479.3</v>
      </c>
      <c r="P166" t="n">
        <v>185.89</v>
      </c>
      <c r="Q166" t="n">
        <v>460.69</v>
      </c>
      <c r="R166" t="n">
        <v>46.55</v>
      </c>
      <c r="S166" t="n">
        <v>32.19</v>
      </c>
      <c r="T166" t="n">
        <v>3282.69</v>
      </c>
      <c r="U166" t="n">
        <v>0.6899999999999999</v>
      </c>
      <c r="V166" t="n">
        <v>0.76</v>
      </c>
      <c r="W166" t="n">
        <v>1.46</v>
      </c>
      <c r="X166" t="n">
        <v>0.18</v>
      </c>
      <c r="Y166" t="n">
        <v>1</v>
      </c>
      <c r="Z166" t="n">
        <v>10</v>
      </c>
    </row>
    <row r="167">
      <c r="A167" t="n">
        <v>86</v>
      </c>
      <c r="B167" t="n">
        <v>140</v>
      </c>
      <c r="C167" t="inlineStr">
        <is>
          <t xml:space="preserve">CONCLUIDO	</t>
        </is>
      </c>
      <c r="D167" t="n">
        <v>6.6721</v>
      </c>
      <c r="E167" t="n">
        <v>14.99</v>
      </c>
      <c r="F167" t="n">
        <v>11.72</v>
      </c>
      <c r="G167" t="n">
        <v>100.47</v>
      </c>
      <c r="H167" t="n">
        <v>1.26</v>
      </c>
      <c r="I167" t="n">
        <v>7</v>
      </c>
      <c r="J167" t="n">
        <v>318.76</v>
      </c>
      <c r="K167" t="n">
        <v>60.56</v>
      </c>
      <c r="L167" t="n">
        <v>22.5</v>
      </c>
      <c r="M167" t="n">
        <v>5</v>
      </c>
      <c r="N167" t="n">
        <v>95.70999999999999</v>
      </c>
      <c r="O167" t="n">
        <v>39548.54</v>
      </c>
      <c r="P167" t="n">
        <v>186.35</v>
      </c>
      <c r="Q167" t="n">
        <v>460.69</v>
      </c>
      <c r="R167" t="n">
        <v>46.63</v>
      </c>
      <c r="S167" t="n">
        <v>32.19</v>
      </c>
      <c r="T167" t="n">
        <v>3321.17</v>
      </c>
      <c r="U167" t="n">
        <v>0.6899999999999999</v>
      </c>
      <c r="V167" t="n">
        <v>0.76</v>
      </c>
      <c r="W167" t="n">
        <v>1.46</v>
      </c>
      <c r="X167" t="n">
        <v>0.19</v>
      </c>
      <c r="Y167" t="n">
        <v>1</v>
      </c>
      <c r="Z167" t="n">
        <v>10</v>
      </c>
    </row>
    <row r="168">
      <c r="A168" t="n">
        <v>87</v>
      </c>
      <c r="B168" t="n">
        <v>140</v>
      </c>
      <c r="C168" t="inlineStr">
        <is>
          <t xml:space="preserve">CONCLUIDO	</t>
        </is>
      </c>
      <c r="D168" t="n">
        <v>6.6773</v>
      </c>
      <c r="E168" t="n">
        <v>14.98</v>
      </c>
      <c r="F168" t="n">
        <v>11.71</v>
      </c>
      <c r="G168" t="n">
        <v>100.37</v>
      </c>
      <c r="H168" t="n">
        <v>1.27</v>
      </c>
      <c r="I168" t="n">
        <v>7</v>
      </c>
      <c r="J168" t="n">
        <v>319.33</v>
      </c>
      <c r="K168" t="n">
        <v>60.56</v>
      </c>
      <c r="L168" t="n">
        <v>22.75</v>
      </c>
      <c r="M168" t="n">
        <v>5</v>
      </c>
      <c r="N168" t="n">
        <v>96.02</v>
      </c>
      <c r="O168" t="n">
        <v>39617.93</v>
      </c>
      <c r="P168" t="n">
        <v>185.84</v>
      </c>
      <c r="Q168" t="n">
        <v>460.69</v>
      </c>
      <c r="R168" t="n">
        <v>46.23</v>
      </c>
      <c r="S168" t="n">
        <v>32.19</v>
      </c>
      <c r="T168" t="n">
        <v>3120.09</v>
      </c>
      <c r="U168" t="n">
        <v>0.7</v>
      </c>
      <c r="V168" t="n">
        <v>0.76</v>
      </c>
      <c r="W168" t="n">
        <v>1.46</v>
      </c>
      <c r="X168" t="n">
        <v>0.18</v>
      </c>
      <c r="Y168" t="n">
        <v>1</v>
      </c>
      <c r="Z168" t="n">
        <v>10</v>
      </c>
    </row>
    <row r="169">
      <c r="A169" t="n">
        <v>88</v>
      </c>
      <c r="B169" t="n">
        <v>140</v>
      </c>
      <c r="C169" t="inlineStr">
        <is>
          <t xml:space="preserve">CONCLUIDO	</t>
        </is>
      </c>
      <c r="D169" t="n">
        <v>6.678</v>
      </c>
      <c r="E169" t="n">
        <v>14.97</v>
      </c>
      <c r="F169" t="n">
        <v>11.71</v>
      </c>
      <c r="G169" t="n">
        <v>100.35</v>
      </c>
      <c r="H169" t="n">
        <v>1.28</v>
      </c>
      <c r="I169" t="n">
        <v>7</v>
      </c>
      <c r="J169" t="n">
        <v>319.89</v>
      </c>
      <c r="K169" t="n">
        <v>60.56</v>
      </c>
      <c r="L169" t="n">
        <v>23</v>
      </c>
      <c r="M169" t="n">
        <v>5</v>
      </c>
      <c r="N169" t="n">
        <v>96.34</v>
      </c>
      <c r="O169" t="n">
        <v>39687.46</v>
      </c>
      <c r="P169" t="n">
        <v>186.05</v>
      </c>
      <c r="Q169" t="n">
        <v>460.69</v>
      </c>
      <c r="R169" t="n">
        <v>46.22</v>
      </c>
      <c r="S169" t="n">
        <v>32.19</v>
      </c>
      <c r="T169" t="n">
        <v>3115.37</v>
      </c>
      <c r="U169" t="n">
        <v>0.7</v>
      </c>
      <c r="V169" t="n">
        <v>0.76</v>
      </c>
      <c r="W169" t="n">
        <v>1.46</v>
      </c>
      <c r="X169" t="n">
        <v>0.17</v>
      </c>
      <c r="Y169" t="n">
        <v>1</v>
      </c>
      <c r="Z169" t="n">
        <v>10</v>
      </c>
    </row>
    <row r="170">
      <c r="A170" t="n">
        <v>89</v>
      </c>
      <c r="B170" t="n">
        <v>140</v>
      </c>
      <c r="C170" t="inlineStr">
        <is>
          <t xml:space="preserve">CONCLUIDO	</t>
        </is>
      </c>
      <c r="D170" t="n">
        <v>6.6777</v>
      </c>
      <c r="E170" t="n">
        <v>14.98</v>
      </c>
      <c r="F170" t="n">
        <v>11.71</v>
      </c>
      <c r="G170" t="n">
        <v>100.36</v>
      </c>
      <c r="H170" t="n">
        <v>1.29</v>
      </c>
      <c r="I170" t="n">
        <v>7</v>
      </c>
      <c r="J170" t="n">
        <v>320.46</v>
      </c>
      <c r="K170" t="n">
        <v>60.56</v>
      </c>
      <c r="L170" t="n">
        <v>23.25</v>
      </c>
      <c r="M170" t="n">
        <v>5</v>
      </c>
      <c r="N170" t="n">
        <v>96.65000000000001</v>
      </c>
      <c r="O170" t="n">
        <v>39757.13</v>
      </c>
      <c r="P170" t="n">
        <v>186.6</v>
      </c>
      <c r="Q170" t="n">
        <v>460.69</v>
      </c>
      <c r="R170" t="n">
        <v>46.1</v>
      </c>
      <c r="S170" t="n">
        <v>32.19</v>
      </c>
      <c r="T170" t="n">
        <v>3055.71</v>
      </c>
      <c r="U170" t="n">
        <v>0.7</v>
      </c>
      <c r="V170" t="n">
        <v>0.76</v>
      </c>
      <c r="W170" t="n">
        <v>1.46</v>
      </c>
      <c r="X170" t="n">
        <v>0.17</v>
      </c>
      <c r="Y170" t="n">
        <v>1</v>
      </c>
      <c r="Z170" t="n">
        <v>10</v>
      </c>
    </row>
    <row r="171">
      <c r="A171" t="n">
        <v>90</v>
      </c>
      <c r="B171" t="n">
        <v>140</v>
      </c>
      <c r="C171" t="inlineStr">
        <is>
          <t xml:space="preserve">CONCLUIDO	</t>
        </is>
      </c>
      <c r="D171" t="n">
        <v>6.6808</v>
      </c>
      <c r="E171" t="n">
        <v>14.97</v>
      </c>
      <c r="F171" t="n">
        <v>11.7</v>
      </c>
      <c r="G171" t="n">
        <v>100.3</v>
      </c>
      <c r="H171" t="n">
        <v>1.3</v>
      </c>
      <c r="I171" t="n">
        <v>7</v>
      </c>
      <c r="J171" t="n">
        <v>321.02</v>
      </c>
      <c r="K171" t="n">
        <v>60.56</v>
      </c>
      <c r="L171" t="n">
        <v>23.5</v>
      </c>
      <c r="M171" t="n">
        <v>5</v>
      </c>
      <c r="N171" t="n">
        <v>96.97</v>
      </c>
      <c r="O171" t="n">
        <v>39826.95</v>
      </c>
      <c r="P171" t="n">
        <v>186.61</v>
      </c>
      <c r="Q171" t="n">
        <v>460.69</v>
      </c>
      <c r="R171" t="n">
        <v>45.99</v>
      </c>
      <c r="S171" t="n">
        <v>32.19</v>
      </c>
      <c r="T171" t="n">
        <v>2999.98</v>
      </c>
      <c r="U171" t="n">
        <v>0.7</v>
      </c>
      <c r="V171" t="n">
        <v>0.76</v>
      </c>
      <c r="W171" t="n">
        <v>1.46</v>
      </c>
      <c r="X171" t="n">
        <v>0.17</v>
      </c>
      <c r="Y171" t="n">
        <v>1</v>
      </c>
      <c r="Z171" t="n">
        <v>10</v>
      </c>
    </row>
    <row r="172">
      <c r="A172" t="n">
        <v>91</v>
      </c>
      <c r="B172" t="n">
        <v>140</v>
      </c>
      <c r="C172" t="inlineStr">
        <is>
          <t xml:space="preserve">CONCLUIDO	</t>
        </is>
      </c>
      <c r="D172" t="n">
        <v>6.6763</v>
      </c>
      <c r="E172" t="n">
        <v>14.98</v>
      </c>
      <c r="F172" t="n">
        <v>11.71</v>
      </c>
      <c r="G172" t="n">
        <v>100.39</v>
      </c>
      <c r="H172" t="n">
        <v>1.32</v>
      </c>
      <c r="I172" t="n">
        <v>7</v>
      </c>
      <c r="J172" t="n">
        <v>321.59</v>
      </c>
      <c r="K172" t="n">
        <v>60.56</v>
      </c>
      <c r="L172" t="n">
        <v>23.75</v>
      </c>
      <c r="M172" t="n">
        <v>5</v>
      </c>
      <c r="N172" t="n">
        <v>97.28</v>
      </c>
      <c r="O172" t="n">
        <v>39896.91</v>
      </c>
      <c r="P172" t="n">
        <v>186.61</v>
      </c>
      <c r="Q172" t="n">
        <v>460.69</v>
      </c>
      <c r="R172" t="n">
        <v>46.23</v>
      </c>
      <c r="S172" t="n">
        <v>32.19</v>
      </c>
      <c r="T172" t="n">
        <v>3122.55</v>
      </c>
      <c r="U172" t="n">
        <v>0.7</v>
      </c>
      <c r="V172" t="n">
        <v>0.76</v>
      </c>
      <c r="W172" t="n">
        <v>1.46</v>
      </c>
      <c r="X172" t="n">
        <v>0.18</v>
      </c>
      <c r="Y172" t="n">
        <v>1</v>
      </c>
      <c r="Z172" t="n">
        <v>10</v>
      </c>
    </row>
    <row r="173">
      <c r="A173" t="n">
        <v>92</v>
      </c>
      <c r="B173" t="n">
        <v>140</v>
      </c>
      <c r="C173" t="inlineStr">
        <is>
          <t xml:space="preserve">CONCLUIDO	</t>
        </is>
      </c>
      <c r="D173" t="n">
        <v>6.6833</v>
      </c>
      <c r="E173" t="n">
        <v>14.96</v>
      </c>
      <c r="F173" t="n">
        <v>11.7</v>
      </c>
      <c r="G173" t="n">
        <v>100.25</v>
      </c>
      <c r="H173" t="n">
        <v>1.33</v>
      </c>
      <c r="I173" t="n">
        <v>7</v>
      </c>
      <c r="J173" t="n">
        <v>322.16</v>
      </c>
      <c r="K173" t="n">
        <v>60.56</v>
      </c>
      <c r="L173" t="n">
        <v>24</v>
      </c>
      <c r="M173" t="n">
        <v>5</v>
      </c>
      <c r="N173" t="n">
        <v>97.59999999999999</v>
      </c>
      <c r="O173" t="n">
        <v>39967.02</v>
      </c>
      <c r="P173" t="n">
        <v>185.9</v>
      </c>
      <c r="Q173" t="n">
        <v>460.72</v>
      </c>
      <c r="R173" t="n">
        <v>45.75</v>
      </c>
      <c r="S173" t="n">
        <v>32.19</v>
      </c>
      <c r="T173" t="n">
        <v>2883.95</v>
      </c>
      <c r="U173" t="n">
        <v>0.7</v>
      </c>
      <c r="V173" t="n">
        <v>0.76</v>
      </c>
      <c r="W173" t="n">
        <v>1.46</v>
      </c>
      <c r="X173" t="n">
        <v>0.16</v>
      </c>
      <c r="Y173" t="n">
        <v>1</v>
      </c>
      <c r="Z173" t="n">
        <v>10</v>
      </c>
    </row>
    <row r="174">
      <c r="A174" t="n">
        <v>93</v>
      </c>
      <c r="B174" t="n">
        <v>140</v>
      </c>
      <c r="C174" t="inlineStr">
        <is>
          <t xml:space="preserve">CONCLUIDO	</t>
        </is>
      </c>
      <c r="D174" t="n">
        <v>6.6824</v>
      </c>
      <c r="E174" t="n">
        <v>14.96</v>
      </c>
      <c r="F174" t="n">
        <v>11.7</v>
      </c>
      <c r="G174" t="n">
        <v>100.27</v>
      </c>
      <c r="H174" t="n">
        <v>1.34</v>
      </c>
      <c r="I174" t="n">
        <v>7</v>
      </c>
      <c r="J174" t="n">
        <v>322.73</v>
      </c>
      <c r="K174" t="n">
        <v>60.56</v>
      </c>
      <c r="L174" t="n">
        <v>24.25</v>
      </c>
      <c r="M174" t="n">
        <v>5</v>
      </c>
      <c r="N174" t="n">
        <v>97.92</v>
      </c>
      <c r="O174" t="n">
        <v>40037.28</v>
      </c>
      <c r="P174" t="n">
        <v>185.81</v>
      </c>
      <c r="Q174" t="n">
        <v>460.69</v>
      </c>
      <c r="R174" t="n">
        <v>45.88</v>
      </c>
      <c r="S174" t="n">
        <v>32.19</v>
      </c>
      <c r="T174" t="n">
        <v>2947.24</v>
      </c>
      <c r="U174" t="n">
        <v>0.7</v>
      </c>
      <c r="V174" t="n">
        <v>0.76</v>
      </c>
      <c r="W174" t="n">
        <v>1.46</v>
      </c>
      <c r="X174" t="n">
        <v>0.16</v>
      </c>
      <c r="Y174" t="n">
        <v>1</v>
      </c>
      <c r="Z174" t="n">
        <v>10</v>
      </c>
    </row>
    <row r="175">
      <c r="A175" t="n">
        <v>94</v>
      </c>
      <c r="B175" t="n">
        <v>140</v>
      </c>
      <c r="C175" t="inlineStr">
        <is>
          <t xml:space="preserve">CONCLUIDO	</t>
        </is>
      </c>
      <c r="D175" t="n">
        <v>6.6813</v>
      </c>
      <c r="E175" t="n">
        <v>14.97</v>
      </c>
      <c r="F175" t="n">
        <v>11.7</v>
      </c>
      <c r="G175" t="n">
        <v>100.29</v>
      </c>
      <c r="H175" t="n">
        <v>1.35</v>
      </c>
      <c r="I175" t="n">
        <v>7</v>
      </c>
      <c r="J175" t="n">
        <v>323.3</v>
      </c>
      <c r="K175" t="n">
        <v>60.56</v>
      </c>
      <c r="L175" t="n">
        <v>24.5</v>
      </c>
      <c r="M175" t="n">
        <v>5</v>
      </c>
      <c r="N175" t="n">
        <v>98.23999999999999</v>
      </c>
      <c r="O175" t="n">
        <v>40107.81</v>
      </c>
      <c r="P175" t="n">
        <v>185.45</v>
      </c>
      <c r="Q175" t="n">
        <v>460.69</v>
      </c>
      <c r="R175" t="n">
        <v>45.89</v>
      </c>
      <c r="S175" t="n">
        <v>32.19</v>
      </c>
      <c r="T175" t="n">
        <v>2953.54</v>
      </c>
      <c r="U175" t="n">
        <v>0.7</v>
      </c>
      <c r="V175" t="n">
        <v>0.76</v>
      </c>
      <c r="W175" t="n">
        <v>1.46</v>
      </c>
      <c r="X175" t="n">
        <v>0.17</v>
      </c>
      <c r="Y175" t="n">
        <v>1</v>
      </c>
      <c r="Z175" t="n">
        <v>10</v>
      </c>
    </row>
    <row r="176">
      <c r="A176" t="n">
        <v>95</v>
      </c>
      <c r="B176" t="n">
        <v>140</v>
      </c>
      <c r="C176" t="inlineStr">
        <is>
          <t xml:space="preserve">CONCLUIDO	</t>
        </is>
      </c>
      <c r="D176" t="n">
        <v>6.6824</v>
      </c>
      <c r="E176" t="n">
        <v>14.96</v>
      </c>
      <c r="F176" t="n">
        <v>11.7</v>
      </c>
      <c r="G176" t="n">
        <v>100.27</v>
      </c>
      <c r="H176" t="n">
        <v>1.36</v>
      </c>
      <c r="I176" t="n">
        <v>7</v>
      </c>
      <c r="J176" t="n">
        <v>323.87</v>
      </c>
      <c r="K176" t="n">
        <v>60.56</v>
      </c>
      <c r="L176" t="n">
        <v>24.75</v>
      </c>
      <c r="M176" t="n">
        <v>5</v>
      </c>
      <c r="N176" t="n">
        <v>98.56999999999999</v>
      </c>
      <c r="O176" t="n">
        <v>40178.37</v>
      </c>
      <c r="P176" t="n">
        <v>185.23</v>
      </c>
      <c r="Q176" t="n">
        <v>460.69</v>
      </c>
      <c r="R176" t="n">
        <v>45.86</v>
      </c>
      <c r="S176" t="n">
        <v>32.19</v>
      </c>
      <c r="T176" t="n">
        <v>2939.33</v>
      </c>
      <c r="U176" t="n">
        <v>0.7</v>
      </c>
      <c r="V176" t="n">
        <v>0.76</v>
      </c>
      <c r="W176" t="n">
        <v>1.46</v>
      </c>
      <c r="X176" t="n">
        <v>0.16</v>
      </c>
      <c r="Y176" t="n">
        <v>1</v>
      </c>
      <c r="Z176" t="n">
        <v>10</v>
      </c>
    </row>
    <row r="177">
      <c r="A177" t="n">
        <v>96</v>
      </c>
      <c r="B177" t="n">
        <v>140</v>
      </c>
      <c r="C177" t="inlineStr">
        <is>
          <t xml:space="preserve">CONCLUIDO	</t>
        </is>
      </c>
      <c r="D177" t="n">
        <v>6.6813</v>
      </c>
      <c r="E177" t="n">
        <v>14.97</v>
      </c>
      <c r="F177" t="n">
        <v>11.7</v>
      </c>
      <c r="G177" t="n">
        <v>100.29</v>
      </c>
      <c r="H177" t="n">
        <v>1.37</v>
      </c>
      <c r="I177" t="n">
        <v>7</v>
      </c>
      <c r="J177" t="n">
        <v>324.44</v>
      </c>
      <c r="K177" t="n">
        <v>60.56</v>
      </c>
      <c r="L177" t="n">
        <v>25</v>
      </c>
      <c r="M177" t="n">
        <v>5</v>
      </c>
      <c r="N177" t="n">
        <v>98.89</v>
      </c>
      <c r="O177" t="n">
        <v>40249.08</v>
      </c>
      <c r="P177" t="n">
        <v>184.93</v>
      </c>
      <c r="Q177" t="n">
        <v>460.69</v>
      </c>
      <c r="R177" t="n">
        <v>45.88</v>
      </c>
      <c r="S177" t="n">
        <v>32.19</v>
      </c>
      <c r="T177" t="n">
        <v>2945.28</v>
      </c>
      <c r="U177" t="n">
        <v>0.7</v>
      </c>
      <c r="V177" t="n">
        <v>0.76</v>
      </c>
      <c r="W177" t="n">
        <v>1.46</v>
      </c>
      <c r="X177" t="n">
        <v>0.17</v>
      </c>
      <c r="Y177" t="n">
        <v>1</v>
      </c>
      <c r="Z177" t="n">
        <v>10</v>
      </c>
    </row>
    <row r="178">
      <c r="A178" t="n">
        <v>97</v>
      </c>
      <c r="B178" t="n">
        <v>140</v>
      </c>
      <c r="C178" t="inlineStr">
        <is>
          <t xml:space="preserve">CONCLUIDO	</t>
        </is>
      </c>
      <c r="D178" t="n">
        <v>6.6824</v>
      </c>
      <c r="E178" t="n">
        <v>14.96</v>
      </c>
      <c r="F178" t="n">
        <v>11.7</v>
      </c>
      <c r="G178" t="n">
        <v>100.27</v>
      </c>
      <c r="H178" t="n">
        <v>1.38</v>
      </c>
      <c r="I178" t="n">
        <v>7</v>
      </c>
      <c r="J178" t="n">
        <v>325.02</v>
      </c>
      <c r="K178" t="n">
        <v>60.56</v>
      </c>
      <c r="L178" t="n">
        <v>25.25</v>
      </c>
      <c r="M178" t="n">
        <v>5</v>
      </c>
      <c r="N178" t="n">
        <v>99.20999999999999</v>
      </c>
      <c r="O178" t="n">
        <v>40319.95</v>
      </c>
      <c r="P178" t="n">
        <v>184.39</v>
      </c>
      <c r="Q178" t="n">
        <v>460.69</v>
      </c>
      <c r="R178" t="n">
        <v>45.88</v>
      </c>
      <c r="S178" t="n">
        <v>32.19</v>
      </c>
      <c r="T178" t="n">
        <v>2946.13</v>
      </c>
      <c r="U178" t="n">
        <v>0.7</v>
      </c>
      <c r="V178" t="n">
        <v>0.76</v>
      </c>
      <c r="W178" t="n">
        <v>1.46</v>
      </c>
      <c r="X178" t="n">
        <v>0.16</v>
      </c>
      <c r="Y178" t="n">
        <v>1</v>
      </c>
      <c r="Z178" t="n">
        <v>10</v>
      </c>
    </row>
    <row r="179">
      <c r="A179" t="n">
        <v>98</v>
      </c>
      <c r="B179" t="n">
        <v>140</v>
      </c>
      <c r="C179" t="inlineStr">
        <is>
          <t xml:space="preserve">CONCLUIDO	</t>
        </is>
      </c>
      <c r="D179" t="n">
        <v>6.6821</v>
      </c>
      <c r="E179" t="n">
        <v>14.97</v>
      </c>
      <c r="F179" t="n">
        <v>11.7</v>
      </c>
      <c r="G179" t="n">
        <v>100.27</v>
      </c>
      <c r="H179" t="n">
        <v>1.4</v>
      </c>
      <c r="I179" t="n">
        <v>7</v>
      </c>
      <c r="J179" t="n">
        <v>325.59</v>
      </c>
      <c r="K179" t="n">
        <v>60.56</v>
      </c>
      <c r="L179" t="n">
        <v>25.5</v>
      </c>
      <c r="M179" t="n">
        <v>5</v>
      </c>
      <c r="N179" t="n">
        <v>99.54000000000001</v>
      </c>
      <c r="O179" t="n">
        <v>40390.96</v>
      </c>
      <c r="P179" t="n">
        <v>184.05</v>
      </c>
      <c r="Q179" t="n">
        <v>460.69</v>
      </c>
      <c r="R179" t="n">
        <v>45.79</v>
      </c>
      <c r="S179" t="n">
        <v>32.19</v>
      </c>
      <c r="T179" t="n">
        <v>2900.38</v>
      </c>
      <c r="U179" t="n">
        <v>0.7</v>
      </c>
      <c r="V179" t="n">
        <v>0.76</v>
      </c>
      <c r="W179" t="n">
        <v>1.46</v>
      </c>
      <c r="X179" t="n">
        <v>0.16</v>
      </c>
      <c r="Y179" t="n">
        <v>1</v>
      </c>
      <c r="Z179" t="n">
        <v>10</v>
      </c>
    </row>
    <row r="180">
      <c r="A180" t="n">
        <v>99</v>
      </c>
      <c r="B180" t="n">
        <v>140</v>
      </c>
      <c r="C180" t="inlineStr">
        <is>
          <t xml:space="preserve">CONCLUIDO	</t>
        </is>
      </c>
      <c r="D180" t="n">
        <v>6.6782</v>
      </c>
      <c r="E180" t="n">
        <v>14.97</v>
      </c>
      <c r="F180" t="n">
        <v>11.71</v>
      </c>
      <c r="G180" t="n">
        <v>100.35</v>
      </c>
      <c r="H180" t="n">
        <v>1.41</v>
      </c>
      <c r="I180" t="n">
        <v>7</v>
      </c>
      <c r="J180" t="n">
        <v>326.17</v>
      </c>
      <c r="K180" t="n">
        <v>60.56</v>
      </c>
      <c r="L180" t="n">
        <v>25.75</v>
      </c>
      <c r="M180" t="n">
        <v>5</v>
      </c>
      <c r="N180" t="n">
        <v>99.87</v>
      </c>
      <c r="O180" t="n">
        <v>40462.13</v>
      </c>
      <c r="P180" t="n">
        <v>183.88</v>
      </c>
      <c r="Q180" t="n">
        <v>460.69</v>
      </c>
      <c r="R180" t="n">
        <v>46.18</v>
      </c>
      <c r="S180" t="n">
        <v>32.19</v>
      </c>
      <c r="T180" t="n">
        <v>3095.56</v>
      </c>
      <c r="U180" t="n">
        <v>0.7</v>
      </c>
      <c r="V180" t="n">
        <v>0.76</v>
      </c>
      <c r="W180" t="n">
        <v>1.46</v>
      </c>
      <c r="X180" t="n">
        <v>0.17</v>
      </c>
      <c r="Y180" t="n">
        <v>1</v>
      </c>
      <c r="Z180" t="n">
        <v>10</v>
      </c>
    </row>
    <row r="181">
      <c r="A181" t="n">
        <v>100</v>
      </c>
      <c r="B181" t="n">
        <v>140</v>
      </c>
      <c r="C181" t="inlineStr">
        <is>
          <t xml:space="preserve">CONCLUIDO	</t>
        </is>
      </c>
      <c r="D181" t="n">
        <v>6.6778</v>
      </c>
      <c r="E181" t="n">
        <v>14.98</v>
      </c>
      <c r="F181" t="n">
        <v>11.71</v>
      </c>
      <c r="G181" t="n">
        <v>100.36</v>
      </c>
      <c r="H181" t="n">
        <v>1.42</v>
      </c>
      <c r="I181" t="n">
        <v>7</v>
      </c>
      <c r="J181" t="n">
        <v>326.75</v>
      </c>
      <c r="K181" t="n">
        <v>60.56</v>
      </c>
      <c r="L181" t="n">
        <v>26</v>
      </c>
      <c r="M181" t="n">
        <v>5</v>
      </c>
      <c r="N181" t="n">
        <v>100.2</v>
      </c>
      <c r="O181" t="n">
        <v>40533.46</v>
      </c>
      <c r="P181" t="n">
        <v>183.24</v>
      </c>
      <c r="Q181" t="n">
        <v>460.69</v>
      </c>
      <c r="R181" t="n">
        <v>46.14</v>
      </c>
      <c r="S181" t="n">
        <v>32.19</v>
      </c>
      <c r="T181" t="n">
        <v>3076.06</v>
      </c>
      <c r="U181" t="n">
        <v>0.7</v>
      </c>
      <c r="V181" t="n">
        <v>0.76</v>
      </c>
      <c r="W181" t="n">
        <v>1.46</v>
      </c>
      <c r="X181" t="n">
        <v>0.17</v>
      </c>
      <c r="Y181" t="n">
        <v>1</v>
      </c>
      <c r="Z181" t="n">
        <v>10</v>
      </c>
    </row>
    <row r="182">
      <c r="A182" t="n">
        <v>101</v>
      </c>
      <c r="B182" t="n">
        <v>140</v>
      </c>
      <c r="C182" t="inlineStr">
        <is>
          <t xml:space="preserve">CONCLUIDO	</t>
        </is>
      </c>
      <c r="D182" t="n">
        <v>6.7203</v>
      </c>
      <c r="E182" t="n">
        <v>14.88</v>
      </c>
      <c r="F182" t="n">
        <v>11.67</v>
      </c>
      <c r="G182" t="n">
        <v>116.66</v>
      </c>
      <c r="H182" t="n">
        <v>1.43</v>
      </c>
      <c r="I182" t="n">
        <v>6</v>
      </c>
      <c r="J182" t="n">
        <v>327.33</v>
      </c>
      <c r="K182" t="n">
        <v>60.56</v>
      </c>
      <c r="L182" t="n">
        <v>26.25</v>
      </c>
      <c r="M182" t="n">
        <v>4</v>
      </c>
      <c r="N182" t="n">
        <v>100.52</v>
      </c>
      <c r="O182" t="n">
        <v>40604.94</v>
      </c>
      <c r="P182" t="n">
        <v>182.19</v>
      </c>
      <c r="Q182" t="n">
        <v>460.69</v>
      </c>
      <c r="R182" t="n">
        <v>44.77</v>
      </c>
      <c r="S182" t="n">
        <v>32.19</v>
      </c>
      <c r="T182" t="n">
        <v>2398.06</v>
      </c>
      <c r="U182" t="n">
        <v>0.72</v>
      </c>
      <c r="V182" t="n">
        <v>0.77</v>
      </c>
      <c r="W182" t="n">
        <v>1.46</v>
      </c>
      <c r="X182" t="n">
        <v>0.13</v>
      </c>
      <c r="Y182" t="n">
        <v>1</v>
      </c>
      <c r="Z182" t="n">
        <v>10</v>
      </c>
    </row>
    <row r="183">
      <c r="A183" t="n">
        <v>102</v>
      </c>
      <c r="B183" t="n">
        <v>140</v>
      </c>
      <c r="C183" t="inlineStr">
        <is>
          <t xml:space="preserve">CONCLUIDO	</t>
        </is>
      </c>
      <c r="D183" t="n">
        <v>6.7165</v>
      </c>
      <c r="E183" t="n">
        <v>14.89</v>
      </c>
      <c r="F183" t="n">
        <v>11.67</v>
      </c>
      <c r="G183" t="n">
        <v>116.74</v>
      </c>
      <c r="H183" t="n">
        <v>1.44</v>
      </c>
      <c r="I183" t="n">
        <v>6</v>
      </c>
      <c r="J183" t="n">
        <v>327.91</v>
      </c>
      <c r="K183" t="n">
        <v>60.56</v>
      </c>
      <c r="L183" t="n">
        <v>26.5</v>
      </c>
      <c r="M183" t="n">
        <v>4</v>
      </c>
      <c r="N183" t="n">
        <v>100.86</v>
      </c>
      <c r="O183" t="n">
        <v>40676.58</v>
      </c>
      <c r="P183" t="n">
        <v>182.23</v>
      </c>
      <c r="Q183" t="n">
        <v>460.69</v>
      </c>
      <c r="R183" t="n">
        <v>45.08</v>
      </c>
      <c r="S183" t="n">
        <v>32.19</v>
      </c>
      <c r="T183" t="n">
        <v>2553.4</v>
      </c>
      <c r="U183" t="n">
        <v>0.71</v>
      </c>
      <c r="V183" t="n">
        <v>0.77</v>
      </c>
      <c r="W183" t="n">
        <v>1.46</v>
      </c>
      <c r="X183" t="n">
        <v>0.14</v>
      </c>
      <c r="Y183" t="n">
        <v>1</v>
      </c>
      <c r="Z183" t="n">
        <v>10</v>
      </c>
    </row>
    <row r="184">
      <c r="A184" t="n">
        <v>103</v>
      </c>
      <c r="B184" t="n">
        <v>140</v>
      </c>
      <c r="C184" t="inlineStr">
        <is>
          <t xml:space="preserve">CONCLUIDO	</t>
        </is>
      </c>
      <c r="D184" t="n">
        <v>6.7144</v>
      </c>
      <c r="E184" t="n">
        <v>14.89</v>
      </c>
      <c r="F184" t="n">
        <v>11.68</v>
      </c>
      <c r="G184" t="n">
        <v>116.79</v>
      </c>
      <c r="H184" t="n">
        <v>1.45</v>
      </c>
      <c r="I184" t="n">
        <v>6</v>
      </c>
      <c r="J184" t="n">
        <v>328.49</v>
      </c>
      <c r="K184" t="n">
        <v>60.56</v>
      </c>
      <c r="L184" t="n">
        <v>26.75</v>
      </c>
      <c r="M184" t="n">
        <v>4</v>
      </c>
      <c r="N184" t="n">
        <v>101.19</v>
      </c>
      <c r="O184" t="n">
        <v>40748.37</v>
      </c>
      <c r="P184" t="n">
        <v>182.68</v>
      </c>
      <c r="Q184" t="n">
        <v>460.69</v>
      </c>
      <c r="R184" t="n">
        <v>45.03</v>
      </c>
      <c r="S184" t="n">
        <v>32.19</v>
      </c>
      <c r="T184" t="n">
        <v>2525.27</v>
      </c>
      <c r="U184" t="n">
        <v>0.71</v>
      </c>
      <c r="V184" t="n">
        <v>0.77</v>
      </c>
      <c r="W184" t="n">
        <v>1.46</v>
      </c>
      <c r="X184" t="n">
        <v>0.15</v>
      </c>
      <c r="Y184" t="n">
        <v>1</v>
      </c>
      <c r="Z184" t="n">
        <v>10</v>
      </c>
    </row>
    <row r="185">
      <c r="A185" t="n">
        <v>104</v>
      </c>
      <c r="B185" t="n">
        <v>140</v>
      </c>
      <c r="C185" t="inlineStr">
        <is>
          <t xml:space="preserve">CONCLUIDO	</t>
        </is>
      </c>
      <c r="D185" t="n">
        <v>6.7194</v>
      </c>
      <c r="E185" t="n">
        <v>14.88</v>
      </c>
      <c r="F185" t="n">
        <v>11.67</v>
      </c>
      <c r="G185" t="n">
        <v>116.68</v>
      </c>
      <c r="H185" t="n">
        <v>1.46</v>
      </c>
      <c r="I185" t="n">
        <v>6</v>
      </c>
      <c r="J185" t="n">
        <v>329.08</v>
      </c>
      <c r="K185" t="n">
        <v>60.56</v>
      </c>
      <c r="L185" t="n">
        <v>27</v>
      </c>
      <c r="M185" t="n">
        <v>4</v>
      </c>
      <c r="N185" t="n">
        <v>101.52</v>
      </c>
      <c r="O185" t="n">
        <v>40820.32</v>
      </c>
      <c r="P185" t="n">
        <v>182.53</v>
      </c>
      <c r="Q185" t="n">
        <v>460.69</v>
      </c>
      <c r="R185" t="n">
        <v>44.91</v>
      </c>
      <c r="S185" t="n">
        <v>32.19</v>
      </c>
      <c r="T185" t="n">
        <v>2467.99</v>
      </c>
      <c r="U185" t="n">
        <v>0.72</v>
      </c>
      <c r="V185" t="n">
        <v>0.77</v>
      </c>
      <c r="W185" t="n">
        <v>1.45</v>
      </c>
      <c r="X185" t="n">
        <v>0.13</v>
      </c>
      <c r="Y185" t="n">
        <v>1</v>
      </c>
      <c r="Z185" t="n">
        <v>10</v>
      </c>
    </row>
    <row r="186">
      <c r="A186" t="n">
        <v>105</v>
      </c>
      <c r="B186" t="n">
        <v>140</v>
      </c>
      <c r="C186" t="inlineStr">
        <is>
          <t xml:space="preserve">CONCLUIDO	</t>
        </is>
      </c>
      <c r="D186" t="n">
        <v>6.7179</v>
      </c>
      <c r="E186" t="n">
        <v>14.89</v>
      </c>
      <c r="F186" t="n">
        <v>11.67</v>
      </c>
      <c r="G186" t="n">
        <v>116.71</v>
      </c>
      <c r="H186" t="n">
        <v>1.47</v>
      </c>
      <c r="I186" t="n">
        <v>6</v>
      </c>
      <c r="J186" t="n">
        <v>329.66</v>
      </c>
      <c r="K186" t="n">
        <v>60.56</v>
      </c>
      <c r="L186" t="n">
        <v>27.25</v>
      </c>
      <c r="M186" t="n">
        <v>4</v>
      </c>
      <c r="N186" t="n">
        <v>101.86</v>
      </c>
      <c r="O186" t="n">
        <v>40892.44</v>
      </c>
      <c r="P186" t="n">
        <v>182.86</v>
      </c>
      <c r="Q186" t="n">
        <v>460.71</v>
      </c>
      <c r="R186" t="n">
        <v>44.96</v>
      </c>
      <c r="S186" t="n">
        <v>32.19</v>
      </c>
      <c r="T186" t="n">
        <v>2490.24</v>
      </c>
      <c r="U186" t="n">
        <v>0.72</v>
      </c>
      <c r="V186" t="n">
        <v>0.77</v>
      </c>
      <c r="W186" t="n">
        <v>1.46</v>
      </c>
      <c r="X186" t="n">
        <v>0.14</v>
      </c>
      <c r="Y186" t="n">
        <v>1</v>
      </c>
      <c r="Z186" t="n">
        <v>10</v>
      </c>
    </row>
    <row r="187">
      <c r="A187" t="n">
        <v>106</v>
      </c>
      <c r="B187" t="n">
        <v>140</v>
      </c>
      <c r="C187" t="inlineStr">
        <is>
          <t xml:space="preserve">CONCLUIDO	</t>
        </is>
      </c>
      <c r="D187" t="n">
        <v>6.7196</v>
      </c>
      <c r="E187" t="n">
        <v>14.88</v>
      </c>
      <c r="F187" t="n">
        <v>11.67</v>
      </c>
      <c r="G187" t="n">
        <v>116.67</v>
      </c>
      <c r="H187" t="n">
        <v>1.48</v>
      </c>
      <c r="I187" t="n">
        <v>6</v>
      </c>
      <c r="J187" t="n">
        <v>330.25</v>
      </c>
      <c r="K187" t="n">
        <v>60.56</v>
      </c>
      <c r="L187" t="n">
        <v>27.5</v>
      </c>
      <c r="M187" t="n">
        <v>4</v>
      </c>
      <c r="N187" t="n">
        <v>102.19</v>
      </c>
      <c r="O187" t="n">
        <v>40964.71</v>
      </c>
      <c r="P187" t="n">
        <v>182.92</v>
      </c>
      <c r="Q187" t="n">
        <v>460.69</v>
      </c>
      <c r="R187" t="n">
        <v>44.79</v>
      </c>
      <c r="S187" t="n">
        <v>32.19</v>
      </c>
      <c r="T187" t="n">
        <v>2408.29</v>
      </c>
      <c r="U187" t="n">
        <v>0.72</v>
      </c>
      <c r="V187" t="n">
        <v>0.77</v>
      </c>
      <c r="W187" t="n">
        <v>1.46</v>
      </c>
      <c r="X187" t="n">
        <v>0.13</v>
      </c>
      <c r="Y187" t="n">
        <v>1</v>
      </c>
      <c r="Z187" t="n">
        <v>10</v>
      </c>
    </row>
    <row r="188">
      <c r="A188" t="n">
        <v>107</v>
      </c>
      <c r="B188" t="n">
        <v>140</v>
      </c>
      <c r="C188" t="inlineStr">
        <is>
          <t xml:space="preserve">CONCLUIDO	</t>
        </is>
      </c>
      <c r="D188" t="n">
        <v>6.7194</v>
      </c>
      <c r="E188" t="n">
        <v>14.88</v>
      </c>
      <c r="F188" t="n">
        <v>11.67</v>
      </c>
      <c r="G188" t="n">
        <v>116.68</v>
      </c>
      <c r="H188" t="n">
        <v>1.49</v>
      </c>
      <c r="I188" t="n">
        <v>6</v>
      </c>
      <c r="J188" t="n">
        <v>330.83</v>
      </c>
      <c r="K188" t="n">
        <v>60.56</v>
      </c>
      <c r="L188" t="n">
        <v>27.75</v>
      </c>
      <c r="M188" t="n">
        <v>4</v>
      </c>
      <c r="N188" t="n">
        <v>102.53</v>
      </c>
      <c r="O188" t="n">
        <v>41037.15</v>
      </c>
      <c r="P188" t="n">
        <v>183</v>
      </c>
      <c r="Q188" t="n">
        <v>460.69</v>
      </c>
      <c r="R188" t="n">
        <v>44.92</v>
      </c>
      <c r="S188" t="n">
        <v>32.19</v>
      </c>
      <c r="T188" t="n">
        <v>2470.59</v>
      </c>
      <c r="U188" t="n">
        <v>0.72</v>
      </c>
      <c r="V188" t="n">
        <v>0.77</v>
      </c>
      <c r="W188" t="n">
        <v>1.45</v>
      </c>
      <c r="X188" t="n">
        <v>0.13</v>
      </c>
      <c r="Y188" t="n">
        <v>1</v>
      </c>
      <c r="Z188" t="n">
        <v>10</v>
      </c>
    </row>
    <row r="189">
      <c r="A189" t="n">
        <v>108</v>
      </c>
      <c r="B189" t="n">
        <v>140</v>
      </c>
      <c r="C189" t="inlineStr">
        <is>
          <t xml:space="preserve">CONCLUIDO	</t>
        </is>
      </c>
      <c r="D189" t="n">
        <v>6.716</v>
      </c>
      <c r="E189" t="n">
        <v>14.89</v>
      </c>
      <c r="F189" t="n">
        <v>11.68</v>
      </c>
      <c r="G189" t="n">
        <v>116.75</v>
      </c>
      <c r="H189" t="n">
        <v>1.51</v>
      </c>
      <c r="I189" t="n">
        <v>6</v>
      </c>
      <c r="J189" t="n">
        <v>331.42</v>
      </c>
      <c r="K189" t="n">
        <v>60.56</v>
      </c>
      <c r="L189" t="n">
        <v>28</v>
      </c>
      <c r="M189" t="n">
        <v>4</v>
      </c>
      <c r="N189" t="n">
        <v>102.87</v>
      </c>
      <c r="O189" t="n">
        <v>41109.75</v>
      </c>
      <c r="P189" t="n">
        <v>182.89</v>
      </c>
      <c r="Q189" t="n">
        <v>460.69</v>
      </c>
      <c r="R189" t="n">
        <v>45.03</v>
      </c>
      <c r="S189" t="n">
        <v>32.19</v>
      </c>
      <c r="T189" t="n">
        <v>2525.62</v>
      </c>
      <c r="U189" t="n">
        <v>0.71</v>
      </c>
      <c r="V189" t="n">
        <v>0.77</v>
      </c>
      <c r="W189" t="n">
        <v>1.46</v>
      </c>
      <c r="X189" t="n">
        <v>0.14</v>
      </c>
      <c r="Y189" t="n">
        <v>1</v>
      </c>
      <c r="Z189" t="n">
        <v>10</v>
      </c>
    </row>
    <row r="190">
      <c r="A190" t="n">
        <v>109</v>
      </c>
      <c r="B190" t="n">
        <v>140</v>
      </c>
      <c r="C190" t="inlineStr">
        <is>
          <t xml:space="preserve">CONCLUIDO	</t>
        </is>
      </c>
      <c r="D190" t="n">
        <v>6.7169</v>
      </c>
      <c r="E190" t="n">
        <v>14.89</v>
      </c>
      <c r="F190" t="n">
        <v>11.67</v>
      </c>
      <c r="G190" t="n">
        <v>116.73</v>
      </c>
      <c r="H190" t="n">
        <v>1.52</v>
      </c>
      <c r="I190" t="n">
        <v>6</v>
      </c>
      <c r="J190" t="n">
        <v>332.01</v>
      </c>
      <c r="K190" t="n">
        <v>60.56</v>
      </c>
      <c r="L190" t="n">
        <v>28.25</v>
      </c>
      <c r="M190" t="n">
        <v>4</v>
      </c>
      <c r="N190" t="n">
        <v>103.21</v>
      </c>
      <c r="O190" t="n">
        <v>41182.52</v>
      </c>
      <c r="P190" t="n">
        <v>182.76</v>
      </c>
      <c r="Q190" t="n">
        <v>460.69</v>
      </c>
      <c r="R190" t="n">
        <v>45.03</v>
      </c>
      <c r="S190" t="n">
        <v>32.19</v>
      </c>
      <c r="T190" t="n">
        <v>2525.42</v>
      </c>
      <c r="U190" t="n">
        <v>0.71</v>
      </c>
      <c r="V190" t="n">
        <v>0.77</v>
      </c>
      <c r="W190" t="n">
        <v>1.46</v>
      </c>
      <c r="X190" t="n">
        <v>0.14</v>
      </c>
      <c r="Y190" t="n">
        <v>1</v>
      </c>
      <c r="Z190" t="n">
        <v>10</v>
      </c>
    </row>
    <row r="191">
      <c r="A191" t="n">
        <v>110</v>
      </c>
      <c r="B191" t="n">
        <v>140</v>
      </c>
      <c r="C191" t="inlineStr">
        <is>
          <t xml:space="preserve">CONCLUIDO	</t>
        </is>
      </c>
      <c r="D191" t="n">
        <v>6.7169</v>
      </c>
      <c r="E191" t="n">
        <v>14.89</v>
      </c>
      <c r="F191" t="n">
        <v>11.67</v>
      </c>
      <c r="G191" t="n">
        <v>116.73</v>
      </c>
      <c r="H191" t="n">
        <v>1.53</v>
      </c>
      <c r="I191" t="n">
        <v>6</v>
      </c>
      <c r="J191" t="n">
        <v>332.6</v>
      </c>
      <c r="K191" t="n">
        <v>60.56</v>
      </c>
      <c r="L191" t="n">
        <v>28.5</v>
      </c>
      <c r="M191" t="n">
        <v>4</v>
      </c>
      <c r="N191" t="n">
        <v>103.55</v>
      </c>
      <c r="O191" t="n">
        <v>41255.45</v>
      </c>
      <c r="P191" t="n">
        <v>182.59</v>
      </c>
      <c r="Q191" t="n">
        <v>460.69</v>
      </c>
      <c r="R191" t="n">
        <v>45.06</v>
      </c>
      <c r="S191" t="n">
        <v>32.19</v>
      </c>
      <c r="T191" t="n">
        <v>2542.17</v>
      </c>
      <c r="U191" t="n">
        <v>0.71</v>
      </c>
      <c r="V191" t="n">
        <v>0.77</v>
      </c>
      <c r="W191" t="n">
        <v>1.46</v>
      </c>
      <c r="X191" t="n">
        <v>0.14</v>
      </c>
      <c r="Y191" t="n">
        <v>1</v>
      </c>
      <c r="Z191" t="n">
        <v>10</v>
      </c>
    </row>
    <row r="192">
      <c r="A192" t="n">
        <v>111</v>
      </c>
      <c r="B192" t="n">
        <v>140</v>
      </c>
      <c r="C192" t="inlineStr">
        <is>
          <t xml:space="preserve">CONCLUIDO	</t>
        </is>
      </c>
      <c r="D192" t="n">
        <v>6.7163</v>
      </c>
      <c r="E192" t="n">
        <v>14.89</v>
      </c>
      <c r="F192" t="n">
        <v>11.67</v>
      </c>
      <c r="G192" t="n">
        <v>116.75</v>
      </c>
      <c r="H192" t="n">
        <v>1.54</v>
      </c>
      <c r="I192" t="n">
        <v>6</v>
      </c>
      <c r="J192" t="n">
        <v>333.2</v>
      </c>
      <c r="K192" t="n">
        <v>60.56</v>
      </c>
      <c r="L192" t="n">
        <v>28.75</v>
      </c>
      <c r="M192" t="n">
        <v>4</v>
      </c>
      <c r="N192" t="n">
        <v>103.89</v>
      </c>
      <c r="O192" t="n">
        <v>41328.54</v>
      </c>
      <c r="P192" t="n">
        <v>182.54</v>
      </c>
      <c r="Q192" t="n">
        <v>460.73</v>
      </c>
      <c r="R192" t="n">
        <v>45.08</v>
      </c>
      <c r="S192" t="n">
        <v>32.19</v>
      </c>
      <c r="T192" t="n">
        <v>2551.21</v>
      </c>
      <c r="U192" t="n">
        <v>0.71</v>
      </c>
      <c r="V192" t="n">
        <v>0.77</v>
      </c>
      <c r="W192" t="n">
        <v>1.46</v>
      </c>
      <c r="X192" t="n">
        <v>0.14</v>
      </c>
      <c r="Y192" t="n">
        <v>1</v>
      </c>
      <c r="Z192" t="n">
        <v>10</v>
      </c>
    </row>
    <row r="193">
      <c r="A193" t="n">
        <v>112</v>
      </c>
      <c r="B193" t="n">
        <v>140</v>
      </c>
      <c r="C193" t="inlineStr">
        <is>
          <t xml:space="preserve">CONCLUIDO	</t>
        </is>
      </c>
      <c r="D193" t="n">
        <v>6.7175</v>
      </c>
      <c r="E193" t="n">
        <v>14.89</v>
      </c>
      <c r="F193" t="n">
        <v>11.67</v>
      </c>
      <c r="G193" t="n">
        <v>116.72</v>
      </c>
      <c r="H193" t="n">
        <v>1.55</v>
      </c>
      <c r="I193" t="n">
        <v>6</v>
      </c>
      <c r="J193" t="n">
        <v>333.79</v>
      </c>
      <c r="K193" t="n">
        <v>60.56</v>
      </c>
      <c r="L193" t="n">
        <v>29</v>
      </c>
      <c r="M193" t="n">
        <v>4</v>
      </c>
      <c r="N193" t="n">
        <v>104.24</v>
      </c>
      <c r="O193" t="n">
        <v>41401.93</v>
      </c>
      <c r="P193" t="n">
        <v>182.28</v>
      </c>
      <c r="Q193" t="n">
        <v>460.69</v>
      </c>
      <c r="R193" t="n">
        <v>45.03</v>
      </c>
      <c r="S193" t="n">
        <v>32.19</v>
      </c>
      <c r="T193" t="n">
        <v>2526.2</v>
      </c>
      <c r="U193" t="n">
        <v>0.71</v>
      </c>
      <c r="V193" t="n">
        <v>0.77</v>
      </c>
      <c r="W193" t="n">
        <v>1.46</v>
      </c>
      <c r="X193" t="n">
        <v>0.14</v>
      </c>
      <c r="Y193" t="n">
        <v>1</v>
      </c>
      <c r="Z193" t="n">
        <v>10</v>
      </c>
    </row>
    <row r="194">
      <c r="A194" t="n">
        <v>113</v>
      </c>
      <c r="B194" t="n">
        <v>140</v>
      </c>
      <c r="C194" t="inlineStr">
        <is>
          <t xml:space="preserve">CONCLUIDO	</t>
        </is>
      </c>
      <c r="D194" t="n">
        <v>6.7198</v>
      </c>
      <c r="E194" t="n">
        <v>14.88</v>
      </c>
      <c r="F194" t="n">
        <v>11.67</v>
      </c>
      <c r="G194" t="n">
        <v>116.67</v>
      </c>
      <c r="H194" t="n">
        <v>1.56</v>
      </c>
      <c r="I194" t="n">
        <v>6</v>
      </c>
      <c r="J194" t="n">
        <v>334.39</v>
      </c>
      <c r="K194" t="n">
        <v>60.56</v>
      </c>
      <c r="L194" t="n">
        <v>29.25</v>
      </c>
      <c r="M194" t="n">
        <v>4</v>
      </c>
      <c r="N194" t="n">
        <v>104.58</v>
      </c>
      <c r="O194" t="n">
        <v>41475.37</v>
      </c>
      <c r="P194" t="n">
        <v>181.74</v>
      </c>
      <c r="Q194" t="n">
        <v>460.72</v>
      </c>
      <c r="R194" t="n">
        <v>44.73</v>
      </c>
      <c r="S194" t="n">
        <v>32.19</v>
      </c>
      <c r="T194" t="n">
        <v>2376.23</v>
      </c>
      <c r="U194" t="n">
        <v>0.72</v>
      </c>
      <c r="V194" t="n">
        <v>0.77</v>
      </c>
      <c r="W194" t="n">
        <v>1.46</v>
      </c>
      <c r="X194" t="n">
        <v>0.13</v>
      </c>
      <c r="Y194" t="n">
        <v>1</v>
      </c>
      <c r="Z194" t="n">
        <v>10</v>
      </c>
    </row>
    <row r="195">
      <c r="A195" t="n">
        <v>114</v>
      </c>
      <c r="B195" t="n">
        <v>140</v>
      </c>
      <c r="C195" t="inlineStr">
        <is>
          <t xml:space="preserve">CONCLUIDO	</t>
        </is>
      </c>
      <c r="D195" t="n">
        <v>6.7164</v>
      </c>
      <c r="E195" t="n">
        <v>14.89</v>
      </c>
      <c r="F195" t="n">
        <v>11.67</v>
      </c>
      <c r="G195" t="n">
        <v>116.74</v>
      </c>
      <c r="H195" t="n">
        <v>1.57</v>
      </c>
      <c r="I195" t="n">
        <v>6</v>
      </c>
      <c r="J195" t="n">
        <v>334.98</v>
      </c>
      <c r="K195" t="n">
        <v>60.56</v>
      </c>
      <c r="L195" t="n">
        <v>29.5</v>
      </c>
      <c r="M195" t="n">
        <v>4</v>
      </c>
      <c r="N195" t="n">
        <v>104.93</v>
      </c>
      <c r="O195" t="n">
        <v>41548.98</v>
      </c>
      <c r="P195" t="n">
        <v>180.78</v>
      </c>
      <c r="Q195" t="n">
        <v>460.69</v>
      </c>
      <c r="R195" t="n">
        <v>45.08</v>
      </c>
      <c r="S195" t="n">
        <v>32.19</v>
      </c>
      <c r="T195" t="n">
        <v>2553.67</v>
      </c>
      <c r="U195" t="n">
        <v>0.71</v>
      </c>
      <c r="V195" t="n">
        <v>0.77</v>
      </c>
      <c r="W195" t="n">
        <v>1.46</v>
      </c>
      <c r="X195" t="n">
        <v>0.14</v>
      </c>
      <c r="Y195" t="n">
        <v>1</v>
      </c>
      <c r="Z195" t="n">
        <v>10</v>
      </c>
    </row>
    <row r="196">
      <c r="A196" t="n">
        <v>115</v>
      </c>
      <c r="B196" t="n">
        <v>140</v>
      </c>
      <c r="C196" t="inlineStr">
        <is>
          <t xml:space="preserve">CONCLUIDO	</t>
        </is>
      </c>
      <c r="D196" t="n">
        <v>6.7142</v>
      </c>
      <c r="E196" t="n">
        <v>14.89</v>
      </c>
      <c r="F196" t="n">
        <v>11.68</v>
      </c>
      <c r="G196" t="n">
        <v>116.79</v>
      </c>
      <c r="H196" t="n">
        <v>1.58</v>
      </c>
      <c r="I196" t="n">
        <v>6</v>
      </c>
      <c r="J196" t="n">
        <v>335.58</v>
      </c>
      <c r="K196" t="n">
        <v>60.56</v>
      </c>
      <c r="L196" t="n">
        <v>29.75</v>
      </c>
      <c r="M196" t="n">
        <v>4</v>
      </c>
      <c r="N196" t="n">
        <v>105.28</v>
      </c>
      <c r="O196" t="n">
        <v>41622.76</v>
      </c>
      <c r="P196" t="n">
        <v>181.11</v>
      </c>
      <c r="Q196" t="n">
        <v>460.69</v>
      </c>
      <c r="R196" t="n">
        <v>45.2</v>
      </c>
      <c r="S196" t="n">
        <v>32.19</v>
      </c>
      <c r="T196" t="n">
        <v>2612.65</v>
      </c>
      <c r="U196" t="n">
        <v>0.71</v>
      </c>
      <c r="V196" t="n">
        <v>0.77</v>
      </c>
      <c r="W196" t="n">
        <v>1.46</v>
      </c>
      <c r="X196" t="n">
        <v>0.15</v>
      </c>
      <c r="Y196" t="n">
        <v>1</v>
      </c>
      <c r="Z196" t="n">
        <v>10</v>
      </c>
    </row>
    <row r="197">
      <c r="A197" t="n">
        <v>116</v>
      </c>
      <c r="B197" t="n">
        <v>140</v>
      </c>
      <c r="C197" t="inlineStr">
        <is>
          <t xml:space="preserve">CONCLUIDO	</t>
        </is>
      </c>
      <c r="D197" t="n">
        <v>6.7149</v>
      </c>
      <c r="E197" t="n">
        <v>14.89</v>
      </c>
      <c r="F197" t="n">
        <v>11.68</v>
      </c>
      <c r="G197" t="n">
        <v>116.78</v>
      </c>
      <c r="H197" t="n">
        <v>1.59</v>
      </c>
      <c r="I197" t="n">
        <v>6</v>
      </c>
      <c r="J197" t="n">
        <v>336.18</v>
      </c>
      <c r="K197" t="n">
        <v>60.56</v>
      </c>
      <c r="L197" t="n">
        <v>30</v>
      </c>
      <c r="M197" t="n">
        <v>4</v>
      </c>
      <c r="N197" t="n">
        <v>105.63</v>
      </c>
      <c r="O197" t="n">
        <v>41696.71</v>
      </c>
      <c r="P197" t="n">
        <v>181.09</v>
      </c>
      <c r="Q197" t="n">
        <v>460.69</v>
      </c>
      <c r="R197" t="n">
        <v>45.11</v>
      </c>
      <c r="S197" t="n">
        <v>32.19</v>
      </c>
      <c r="T197" t="n">
        <v>2568.34</v>
      </c>
      <c r="U197" t="n">
        <v>0.71</v>
      </c>
      <c r="V197" t="n">
        <v>0.77</v>
      </c>
      <c r="W197" t="n">
        <v>1.46</v>
      </c>
      <c r="X197" t="n">
        <v>0.14</v>
      </c>
      <c r="Y197" t="n">
        <v>1</v>
      </c>
      <c r="Z197" t="n">
        <v>10</v>
      </c>
    </row>
    <row r="198">
      <c r="A198" t="n">
        <v>117</v>
      </c>
      <c r="B198" t="n">
        <v>140</v>
      </c>
      <c r="C198" t="inlineStr">
        <is>
          <t xml:space="preserve">CONCLUIDO	</t>
        </is>
      </c>
      <c r="D198" t="n">
        <v>6.7145</v>
      </c>
      <c r="E198" t="n">
        <v>14.89</v>
      </c>
      <c r="F198" t="n">
        <v>11.68</v>
      </c>
      <c r="G198" t="n">
        <v>116.79</v>
      </c>
      <c r="H198" t="n">
        <v>1.6</v>
      </c>
      <c r="I198" t="n">
        <v>6</v>
      </c>
      <c r="J198" t="n">
        <v>336.78</v>
      </c>
      <c r="K198" t="n">
        <v>60.56</v>
      </c>
      <c r="L198" t="n">
        <v>30.25</v>
      </c>
      <c r="M198" t="n">
        <v>4</v>
      </c>
      <c r="N198" t="n">
        <v>105.98</v>
      </c>
      <c r="O198" t="n">
        <v>41770.83</v>
      </c>
      <c r="P198" t="n">
        <v>180.5</v>
      </c>
      <c r="Q198" t="n">
        <v>460.69</v>
      </c>
      <c r="R198" t="n">
        <v>45.11</v>
      </c>
      <c r="S198" t="n">
        <v>32.19</v>
      </c>
      <c r="T198" t="n">
        <v>2566.44</v>
      </c>
      <c r="U198" t="n">
        <v>0.71</v>
      </c>
      <c r="V198" t="n">
        <v>0.77</v>
      </c>
      <c r="W198" t="n">
        <v>1.46</v>
      </c>
      <c r="X198" t="n">
        <v>0.14</v>
      </c>
      <c r="Y198" t="n">
        <v>1</v>
      </c>
      <c r="Z198" t="n">
        <v>10</v>
      </c>
    </row>
    <row r="199">
      <c r="A199" t="n">
        <v>118</v>
      </c>
      <c r="B199" t="n">
        <v>140</v>
      </c>
      <c r="C199" t="inlineStr">
        <is>
          <t xml:space="preserve">CONCLUIDO	</t>
        </is>
      </c>
      <c r="D199" t="n">
        <v>6.715</v>
      </c>
      <c r="E199" t="n">
        <v>14.89</v>
      </c>
      <c r="F199" t="n">
        <v>11.68</v>
      </c>
      <c r="G199" t="n">
        <v>116.78</v>
      </c>
      <c r="H199" t="n">
        <v>1.61</v>
      </c>
      <c r="I199" t="n">
        <v>6</v>
      </c>
      <c r="J199" t="n">
        <v>337.39</v>
      </c>
      <c r="K199" t="n">
        <v>60.56</v>
      </c>
      <c r="L199" t="n">
        <v>30.5</v>
      </c>
      <c r="M199" t="n">
        <v>4</v>
      </c>
      <c r="N199" t="n">
        <v>106.33</v>
      </c>
      <c r="O199" t="n">
        <v>41845.13</v>
      </c>
      <c r="P199" t="n">
        <v>179.51</v>
      </c>
      <c r="Q199" t="n">
        <v>460.69</v>
      </c>
      <c r="R199" t="n">
        <v>45.13</v>
      </c>
      <c r="S199" t="n">
        <v>32.19</v>
      </c>
      <c r="T199" t="n">
        <v>2578.44</v>
      </c>
      <c r="U199" t="n">
        <v>0.71</v>
      </c>
      <c r="V199" t="n">
        <v>0.77</v>
      </c>
      <c r="W199" t="n">
        <v>1.46</v>
      </c>
      <c r="X199" t="n">
        <v>0.14</v>
      </c>
      <c r="Y199" t="n">
        <v>1</v>
      </c>
      <c r="Z199" t="n">
        <v>10</v>
      </c>
    </row>
    <row r="200">
      <c r="A200" t="n">
        <v>119</v>
      </c>
      <c r="B200" t="n">
        <v>140</v>
      </c>
      <c r="C200" t="inlineStr">
        <is>
          <t xml:space="preserve">CONCLUIDO	</t>
        </is>
      </c>
      <c r="D200" t="n">
        <v>6.7168</v>
      </c>
      <c r="E200" t="n">
        <v>14.89</v>
      </c>
      <c r="F200" t="n">
        <v>11.67</v>
      </c>
      <c r="G200" t="n">
        <v>116.74</v>
      </c>
      <c r="H200" t="n">
        <v>1.62</v>
      </c>
      <c r="I200" t="n">
        <v>6</v>
      </c>
      <c r="J200" t="n">
        <v>337.99</v>
      </c>
      <c r="K200" t="n">
        <v>60.56</v>
      </c>
      <c r="L200" t="n">
        <v>30.75</v>
      </c>
      <c r="M200" t="n">
        <v>4</v>
      </c>
      <c r="N200" t="n">
        <v>106.68</v>
      </c>
      <c r="O200" t="n">
        <v>41919.61</v>
      </c>
      <c r="P200" t="n">
        <v>179.03</v>
      </c>
      <c r="Q200" t="n">
        <v>460.69</v>
      </c>
      <c r="R200" t="n">
        <v>45.1</v>
      </c>
      <c r="S200" t="n">
        <v>32.19</v>
      </c>
      <c r="T200" t="n">
        <v>2563.21</v>
      </c>
      <c r="U200" t="n">
        <v>0.71</v>
      </c>
      <c r="V200" t="n">
        <v>0.77</v>
      </c>
      <c r="W200" t="n">
        <v>1.46</v>
      </c>
      <c r="X200" t="n">
        <v>0.14</v>
      </c>
      <c r="Y200" t="n">
        <v>1</v>
      </c>
      <c r="Z200" t="n">
        <v>10</v>
      </c>
    </row>
    <row r="201">
      <c r="A201" t="n">
        <v>120</v>
      </c>
      <c r="B201" t="n">
        <v>140</v>
      </c>
      <c r="C201" t="inlineStr">
        <is>
          <t xml:space="preserve">CONCLUIDO	</t>
        </is>
      </c>
      <c r="D201" t="n">
        <v>6.7165</v>
      </c>
      <c r="E201" t="n">
        <v>14.89</v>
      </c>
      <c r="F201" t="n">
        <v>11.67</v>
      </c>
      <c r="G201" t="n">
        <v>116.74</v>
      </c>
      <c r="H201" t="n">
        <v>1.63</v>
      </c>
      <c r="I201" t="n">
        <v>6</v>
      </c>
      <c r="J201" t="n">
        <v>338.59</v>
      </c>
      <c r="K201" t="n">
        <v>60.56</v>
      </c>
      <c r="L201" t="n">
        <v>31</v>
      </c>
      <c r="M201" t="n">
        <v>4</v>
      </c>
      <c r="N201" t="n">
        <v>107.04</v>
      </c>
      <c r="O201" t="n">
        <v>41994.26</v>
      </c>
      <c r="P201" t="n">
        <v>178.64</v>
      </c>
      <c r="Q201" t="n">
        <v>460.69</v>
      </c>
      <c r="R201" t="n">
        <v>45.14</v>
      </c>
      <c r="S201" t="n">
        <v>32.19</v>
      </c>
      <c r="T201" t="n">
        <v>2582.51</v>
      </c>
      <c r="U201" t="n">
        <v>0.71</v>
      </c>
      <c r="V201" t="n">
        <v>0.77</v>
      </c>
      <c r="W201" t="n">
        <v>1.45</v>
      </c>
      <c r="X201" t="n">
        <v>0.14</v>
      </c>
      <c r="Y201" t="n">
        <v>1</v>
      </c>
      <c r="Z201" t="n">
        <v>10</v>
      </c>
    </row>
    <row r="202">
      <c r="A202" t="n">
        <v>121</v>
      </c>
      <c r="B202" t="n">
        <v>140</v>
      </c>
      <c r="C202" t="inlineStr">
        <is>
          <t xml:space="preserve">CONCLUIDO	</t>
        </is>
      </c>
      <c r="D202" t="n">
        <v>6.7163</v>
      </c>
      <c r="E202" t="n">
        <v>14.89</v>
      </c>
      <c r="F202" t="n">
        <v>11.67</v>
      </c>
      <c r="G202" t="n">
        <v>116.75</v>
      </c>
      <c r="H202" t="n">
        <v>1.64</v>
      </c>
      <c r="I202" t="n">
        <v>6</v>
      </c>
      <c r="J202" t="n">
        <v>339.2</v>
      </c>
      <c r="K202" t="n">
        <v>60.56</v>
      </c>
      <c r="L202" t="n">
        <v>31.25</v>
      </c>
      <c r="M202" t="n">
        <v>4</v>
      </c>
      <c r="N202" t="n">
        <v>107.4</v>
      </c>
      <c r="O202" t="n">
        <v>42069.09</v>
      </c>
      <c r="P202" t="n">
        <v>177.43</v>
      </c>
      <c r="Q202" t="n">
        <v>460.7</v>
      </c>
      <c r="R202" t="n">
        <v>45.08</v>
      </c>
      <c r="S202" t="n">
        <v>32.19</v>
      </c>
      <c r="T202" t="n">
        <v>2554.82</v>
      </c>
      <c r="U202" t="n">
        <v>0.71</v>
      </c>
      <c r="V202" t="n">
        <v>0.77</v>
      </c>
      <c r="W202" t="n">
        <v>1.46</v>
      </c>
      <c r="X202" t="n">
        <v>0.14</v>
      </c>
      <c r="Y202" t="n">
        <v>1</v>
      </c>
      <c r="Z202" t="n">
        <v>10</v>
      </c>
    </row>
    <row r="203">
      <c r="A203" t="n">
        <v>122</v>
      </c>
      <c r="B203" t="n">
        <v>140</v>
      </c>
      <c r="C203" t="inlineStr">
        <is>
          <t xml:space="preserve">CONCLUIDO	</t>
        </is>
      </c>
      <c r="D203" t="n">
        <v>6.7167</v>
      </c>
      <c r="E203" t="n">
        <v>14.89</v>
      </c>
      <c r="F203" t="n">
        <v>11.67</v>
      </c>
      <c r="G203" t="n">
        <v>116.74</v>
      </c>
      <c r="H203" t="n">
        <v>1.65</v>
      </c>
      <c r="I203" t="n">
        <v>6</v>
      </c>
      <c r="J203" t="n">
        <v>339.81</v>
      </c>
      <c r="K203" t="n">
        <v>60.56</v>
      </c>
      <c r="L203" t="n">
        <v>31.5</v>
      </c>
      <c r="M203" t="n">
        <v>4</v>
      </c>
      <c r="N203" t="n">
        <v>107.75</v>
      </c>
      <c r="O203" t="n">
        <v>42144.11</v>
      </c>
      <c r="P203" t="n">
        <v>177.65</v>
      </c>
      <c r="Q203" t="n">
        <v>460.69</v>
      </c>
      <c r="R203" t="n">
        <v>45.07</v>
      </c>
      <c r="S203" t="n">
        <v>32.19</v>
      </c>
      <c r="T203" t="n">
        <v>2549.37</v>
      </c>
      <c r="U203" t="n">
        <v>0.71</v>
      </c>
      <c r="V203" t="n">
        <v>0.77</v>
      </c>
      <c r="W203" t="n">
        <v>1.46</v>
      </c>
      <c r="X203" t="n">
        <v>0.14</v>
      </c>
      <c r="Y203" t="n">
        <v>1</v>
      </c>
      <c r="Z203" t="n">
        <v>10</v>
      </c>
    </row>
    <row r="204">
      <c r="A204" t="n">
        <v>123</v>
      </c>
      <c r="B204" t="n">
        <v>140</v>
      </c>
      <c r="C204" t="inlineStr">
        <is>
          <t xml:space="preserve">CONCLUIDO	</t>
        </is>
      </c>
      <c r="D204" t="n">
        <v>6.7543</v>
      </c>
      <c r="E204" t="n">
        <v>14.81</v>
      </c>
      <c r="F204" t="n">
        <v>11.64</v>
      </c>
      <c r="G204" t="n">
        <v>139.72</v>
      </c>
      <c r="H204" t="n">
        <v>1.66</v>
      </c>
      <c r="I204" t="n">
        <v>5</v>
      </c>
      <c r="J204" t="n">
        <v>340.42</v>
      </c>
      <c r="K204" t="n">
        <v>60.56</v>
      </c>
      <c r="L204" t="n">
        <v>31.75</v>
      </c>
      <c r="M204" t="n">
        <v>3</v>
      </c>
      <c r="N204" t="n">
        <v>108.11</v>
      </c>
      <c r="O204" t="n">
        <v>42219.3</v>
      </c>
      <c r="P204" t="n">
        <v>177.02</v>
      </c>
      <c r="Q204" t="n">
        <v>460.69</v>
      </c>
      <c r="R204" t="n">
        <v>44.05</v>
      </c>
      <c r="S204" t="n">
        <v>32.19</v>
      </c>
      <c r="T204" t="n">
        <v>2043.94</v>
      </c>
      <c r="U204" t="n">
        <v>0.73</v>
      </c>
      <c r="V204" t="n">
        <v>0.77</v>
      </c>
      <c r="W204" t="n">
        <v>1.45</v>
      </c>
      <c r="X204" t="n">
        <v>0.11</v>
      </c>
      <c r="Y204" t="n">
        <v>1</v>
      </c>
      <c r="Z204" t="n">
        <v>10</v>
      </c>
    </row>
    <row r="205">
      <c r="A205" t="n">
        <v>124</v>
      </c>
      <c r="B205" t="n">
        <v>140</v>
      </c>
      <c r="C205" t="inlineStr">
        <is>
          <t xml:space="preserve">CONCLUIDO	</t>
        </is>
      </c>
      <c r="D205" t="n">
        <v>6.7528</v>
      </c>
      <c r="E205" t="n">
        <v>14.81</v>
      </c>
      <c r="F205" t="n">
        <v>11.65</v>
      </c>
      <c r="G205" t="n">
        <v>139.76</v>
      </c>
      <c r="H205" t="n">
        <v>1.67</v>
      </c>
      <c r="I205" t="n">
        <v>5</v>
      </c>
      <c r="J205" t="n">
        <v>341.03</v>
      </c>
      <c r="K205" t="n">
        <v>60.56</v>
      </c>
      <c r="L205" t="n">
        <v>32</v>
      </c>
      <c r="M205" t="n">
        <v>3</v>
      </c>
      <c r="N205" t="n">
        <v>108.48</v>
      </c>
      <c r="O205" t="n">
        <v>42294.68</v>
      </c>
      <c r="P205" t="n">
        <v>177.39</v>
      </c>
      <c r="Q205" t="n">
        <v>460.69</v>
      </c>
      <c r="R205" t="n">
        <v>44.22</v>
      </c>
      <c r="S205" t="n">
        <v>32.19</v>
      </c>
      <c r="T205" t="n">
        <v>2126.41</v>
      </c>
      <c r="U205" t="n">
        <v>0.73</v>
      </c>
      <c r="V205" t="n">
        <v>0.77</v>
      </c>
      <c r="W205" t="n">
        <v>1.45</v>
      </c>
      <c r="X205" t="n">
        <v>0.11</v>
      </c>
      <c r="Y205" t="n">
        <v>1</v>
      </c>
      <c r="Z205" t="n">
        <v>10</v>
      </c>
    </row>
    <row r="206">
      <c r="A206" t="n">
        <v>125</v>
      </c>
      <c r="B206" t="n">
        <v>140</v>
      </c>
      <c r="C206" t="inlineStr">
        <is>
          <t xml:space="preserve">CONCLUIDO	</t>
        </is>
      </c>
      <c r="D206" t="n">
        <v>6.7532</v>
      </c>
      <c r="E206" t="n">
        <v>14.81</v>
      </c>
      <c r="F206" t="n">
        <v>11.65</v>
      </c>
      <c r="G206" t="n">
        <v>139.75</v>
      </c>
      <c r="H206" t="n">
        <v>1.68</v>
      </c>
      <c r="I206" t="n">
        <v>5</v>
      </c>
      <c r="J206" t="n">
        <v>341.64</v>
      </c>
      <c r="K206" t="n">
        <v>60.56</v>
      </c>
      <c r="L206" t="n">
        <v>32.25</v>
      </c>
      <c r="M206" t="n">
        <v>3</v>
      </c>
      <c r="N206" t="n">
        <v>108.84</v>
      </c>
      <c r="O206" t="n">
        <v>42370.23</v>
      </c>
      <c r="P206" t="n">
        <v>177.76</v>
      </c>
      <c r="Q206" t="n">
        <v>460.69</v>
      </c>
      <c r="R206" t="n">
        <v>44.11</v>
      </c>
      <c r="S206" t="n">
        <v>32.19</v>
      </c>
      <c r="T206" t="n">
        <v>2074</v>
      </c>
      <c r="U206" t="n">
        <v>0.73</v>
      </c>
      <c r="V206" t="n">
        <v>0.77</v>
      </c>
      <c r="W206" t="n">
        <v>1.46</v>
      </c>
      <c r="X206" t="n">
        <v>0.11</v>
      </c>
      <c r="Y206" t="n">
        <v>1</v>
      </c>
      <c r="Z206" t="n">
        <v>10</v>
      </c>
    </row>
    <row r="207">
      <c r="A207" t="n">
        <v>126</v>
      </c>
      <c r="B207" t="n">
        <v>140</v>
      </c>
      <c r="C207" t="inlineStr">
        <is>
          <t xml:space="preserve">CONCLUIDO	</t>
        </is>
      </c>
      <c r="D207" t="n">
        <v>6.7551</v>
      </c>
      <c r="E207" t="n">
        <v>14.8</v>
      </c>
      <c r="F207" t="n">
        <v>11.64</v>
      </c>
      <c r="G207" t="n">
        <v>139.7</v>
      </c>
      <c r="H207" t="n">
        <v>1.69</v>
      </c>
      <c r="I207" t="n">
        <v>5</v>
      </c>
      <c r="J207" t="n">
        <v>342.26</v>
      </c>
      <c r="K207" t="n">
        <v>60.56</v>
      </c>
      <c r="L207" t="n">
        <v>32.5</v>
      </c>
      <c r="M207" t="n">
        <v>3</v>
      </c>
      <c r="N207" t="n">
        <v>109.2</v>
      </c>
      <c r="O207" t="n">
        <v>42445.98</v>
      </c>
      <c r="P207" t="n">
        <v>178.3</v>
      </c>
      <c r="Q207" t="n">
        <v>460.69</v>
      </c>
      <c r="R207" t="n">
        <v>43.93</v>
      </c>
      <c r="S207" t="n">
        <v>32.19</v>
      </c>
      <c r="T207" t="n">
        <v>1981.9</v>
      </c>
      <c r="U207" t="n">
        <v>0.73</v>
      </c>
      <c r="V207" t="n">
        <v>0.77</v>
      </c>
      <c r="W207" t="n">
        <v>1.46</v>
      </c>
      <c r="X207" t="n">
        <v>0.11</v>
      </c>
      <c r="Y207" t="n">
        <v>1</v>
      </c>
      <c r="Z207" t="n">
        <v>10</v>
      </c>
    </row>
    <row r="208">
      <c r="A208" t="n">
        <v>127</v>
      </c>
      <c r="B208" t="n">
        <v>140</v>
      </c>
      <c r="C208" t="inlineStr">
        <is>
          <t xml:space="preserve">CONCLUIDO	</t>
        </is>
      </c>
      <c r="D208" t="n">
        <v>6.7573</v>
      </c>
      <c r="E208" t="n">
        <v>14.8</v>
      </c>
      <c r="F208" t="n">
        <v>11.64</v>
      </c>
      <c r="G208" t="n">
        <v>139.64</v>
      </c>
      <c r="H208" t="n">
        <v>1.7</v>
      </c>
      <c r="I208" t="n">
        <v>5</v>
      </c>
      <c r="J208" t="n">
        <v>342.87</v>
      </c>
      <c r="K208" t="n">
        <v>60.56</v>
      </c>
      <c r="L208" t="n">
        <v>32.75</v>
      </c>
      <c r="M208" t="n">
        <v>3</v>
      </c>
      <c r="N208" t="n">
        <v>109.57</v>
      </c>
      <c r="O208" t="n">
        <v>42521.91</v>
      </c>
      <c r="P208" t="n">
        <v>178.44</v>
      </c>
      <c r="Q208" t="n">
        <v>460.69</v>
      </c>
      <c r="R208" t="n">
        <v>43.85</v>
      </c>
      <c r="S208" t="n">
        <v>32.19</v>
      </c>
      <c r="T208" t="n">
        <v>1942.76</v>
      </c>
      <c r="U208" t="n">
        <v>0.73</v>
      </c>
      <c r="V208" t="n">
        <v>0.77</v>
      </c>
      <c r="W208" t="n">
        <v>1.45</v>
      </c>
      <c r="X208" t="n">
        <v>0.1</v>
      </c>
      <c r="Y208" t="n">
        <v>1</v>
      </c>
      <c r="Z208" t="n">
        <v>10</v>
      </c>
    </row>
    <row r="209">
      <c r="A209" t="n">
        <v>128</v>
      </c>
      <c r="B209" t="n">
        <v>140</v>
      </c>
      <c r="C209" t="inlineStr">
        <is>
          <t xml:space="preserve">CONCLUIDO	</t>
        </is>
      </c>
      <c r="D209" t="n">
        <v>6.7543</v>
      </c>
      <c r="E209" t="n">
        <v>14.81</v>
      </c>
      <c r="F209" t="n">
        <v>11.64</v>
      </c>
      <c r="G209" t="n">
        <v>139.72</v>
      </c>
      <c r="H209" t="n">
        <v>1.71</v>
      </c>
      <c r="I209" t="n">
        <v>5</v>
      </c>
      <c r="J209" t="n">
        <v>343.49</v>
      </c>
      <c r="K209" t="n">
        <v>60.56</v>
      </c>
      <c r="L209" t="n">
        <v>33</v>
      </c>
      <c r="M209" t="n">
        <v>3</v>
      </c>
      <c r="N209" t="n">
        <v>109.94</v>
      </c>
      <c r="O209" t="n">
        <v>42598.03</v>
      </c>
      <c r="P209" t="n">
        <v>178.95</v>
      </c>
      <c r="Q209" t="n">
        <v>460.69</v>
      </c>
      <c r="R209" t="n">
        <v>44.01</v>
      </c>
      <c r="S209" t="n">
        <v>32.19</v>
      </c>
      <c r="T209" t="n">
        <v>2024.05</v>
      </c>
      <c r="U209" t="n">
        <v>0.73</v>
      </c>
      <c r="V209" t="n">
        <v>0.77</v>
      </c>
      <c r="W209" t="n">
        <v>1.46</v>
      </c>
      <c r="X209" t="n">
        <v>0.11</v>
      </c>
      <c r="Y209" t="n">
        <v>1</v>
      </c>
      <c r="Z209" t="n">
        <v>10</v>
      </c>
    </row>
    <row r="210">
      <c r="A210" t="n">
        <v>129</v>
      </c>
      <c r="B210" t="n">
        <v>140</v>
      </c>
      <c r="C210" t="inlineStr">
        <is>
          <t xml:space="preserve">CONCLUIDO	</t>
        </is>
      </c>
      <c r="D210" t="n">
        <v>6.7543</v>
      </c>
      <c r="E210" t="n">
        <v>14.81</v>
      </c>
      <c r="F210" t="n">
        <v>11.64</v>
      </c>
      <c r="G210" t="n">
        <v>139.72</v>
      </c>
      <c r="H210" t="n">
        <v>1.72</v>
      </c>
      <c r="I210" t="n">
        <v>5</v>
      </c>
      <c r="J210" t="n">
        <v>344.11</v>
      </c>
      <c r="K210" t="n">
        <v>60.56</v>
      </c>
      <c r="L210" t="n">
        <v>33.25</v>
      </c>
      <c r="M210" t="n">
        <v>3</v>
      </c>
      <c r="N210" t="n">
        <v>110.3</v>
      </c>
      <c r="O210" t="n">
        <v>42674.47</v>
      </c>
      <c r="P210" t="n">
        <v>179.27</v>
      </c>
      <c r="Q210" t="n">
        <v>460.69</v>
      </c>
      <c r="R210" t="n">
        <v>44.09</v>
      </c>
      <c r="S210" t="n">
        <v>32.19</v>
      </c>
      <c r="T210" t="n">
        <v>2060.64</v>
      </c>
      <c r="U210" t="n">
        <v>0.73</v>
      </c>
      <c r="V210" t="n">
        <v>0.77</v>
      </c>
      <c r="W210" t="n">
        <v>1.45</v>
      </c>
      <c r="X210" t="n">
        <v>0.11</v>
      </c>
      <c r="Y210" t="n">
        <v>1</v>
      </c>
      <c r="Z210" t="n">
        <v>10</v>
      </c>
    </row>
    <row r="211">
      <c r="A211" t="n">
        <v>130</v>
      </c>
      <c r="B211" t="n">
        <v>140</v>
      </c>
      <c r="C211" t="inlineStr">
        <is>
          <t xml:space="preserve">CONCLUIDO	</t>
        </is>
      </c>
      <c r="D211" t="n">
        <v>6.7543</v>
      </c>
      <c r="E211" t="n">
        <v>14.81</v>
      </c>
      <c r="F211" t="n">
        <v>11.64</v>
      </c>
      <c r="G211" t="n">
        <v>139.72</v>
      </c>
      <c r="H211" t="n">
        <v>1.73</v>
      </c>
      <c r="I211" t="n">
        <v>5</v>
      </c>
      <c r="J211" t="n">
        <v>344.73</v>
      </c>
      <c r="K211" t="n">
        <v>60.56</v>
      </c>
      <c r="L211" t="n">
        <v>33.5</v>
      </c>
      <c r="M211" t="n">
        <v>3</v>
      </c>
      <c r="N211" t="n">
        <v>110.67</v>
      </c>
      <c r="O211" t="n">
        <v>42750.97</v>
      </c>
      <c r="P211" t="n">
        <v>179.06</v>
      </c>
      <c r="Q211" t="n">
        <v>460.69</v>
      </c>
      <c r="R211" t="n">
        <v>44.05</v>
      </c>
      <c r="S211" t="n">
        <v>32.19</v>
      </c>
      <c r="T211" t="n">
        <v>2041</v>
      </c>
      <c r="U211" t="n">
        <v>0.73</v>
      </c>
      <c r="V211" t="n">
        <v>0.77</v>
      </c>
      <c r="W211" t="n">
        <v>1.45</v>
      </c>
      <c r="X211" t="n">
        <v>0.11</v>
      </c>
      <c r="Y211" t="n">
        <v>1</v>
      </c>
      <c r="Z211" t="n">
        <v>10</v>
      </c>
    </row>
    <row r="212">
      <c r="A212" t="n">
        <v>131</v>
      </c>
      <c r="B212" t="n">
        <v>140</v>
      </c>
      <c r="C212" t="inlineStr">
        <is>
          <t xml:space="preserve">CONCLUIDO	</t>
        </is>
      </c>
      <c r="D212" t="n">
        <v>6.7517</v>
      </c>
      <c r="E212" t="n">
        <v>14.81</v>
      </c>
      <c r="F212" t="n">
        <v>11.65</v>
      </c>
      <c r="G212" t="n">
        <v>139.79</v>
      </c>
      <c r="H212" t="n">
        <v>1.74</v>
      </c>
      <c r="I212" t="n">
        <v>5</v>
      </c>
      <c r="J212" t="n">
        <v>345.35</v>
      </c>
      <c r="K212" t="n">
        <v>60.56</v>
      </c>
      <c r="L212" t="n">
        <v>33.75</v>
      </c>
      <c r="M212" t="n">
        <v>3</v>
      </c>
      <c r="N212" t="n">
        <v>111.05</v>
      </c>
      <c r="O212" t="n">
        <v>42827.67</v>
      </c>
      <c r="P212" t="n">
        <v>179.63</v>
      </c>
      <c r="Q212" t="n">
        <v>460.69</v>
      </c>
      <c r="R212" t="n">
        <v>44.23</v>
      </c>
      <c r="S212" t="n">
        <v>32.19</v>
      </c>
      <c r="T212" t="n">
        <v>2133.08</v>
      </c>
      <c r="U212" t="n">
        <v>0.73</v>
      </c>
      <c r="V212" t="n">
        <v>0.77</v>
      </c>
      <c r="W212" t="n">
        <v>1.46</v>
      </c>
      <c r="X212" t="n">
        <v>0.12</v>
      </c>
      <c r="Y212" t="n">
        <v>1</v>
      </c>
      <c r="Z212" t="n">
        <v>10</v>
      </c>
    </row>
    <row r="213">
      <c r="A213" t="n">
        <v>132</v>
      </c>
      <c r="B213" t="n">
        <v>140</v>
      </c>
      <c r="C213" t="inlineStr">
        <is>
          <t xml:space="preserve">CONCLUIDO	</t>
        </is>
      </c>
      <c r="D213" t="n">
        <v>6.7566</v>
      </c>
      <c r="E213" t="n">
        <v>14.8</v>
      </c>
      <c r="F213" t="n">
        <v>11.64</v>
      </c>
      <c r="G213" t="n">
        <v>139.66</v>
      </c>
      <c r="H213" t="n">
        <v>1.75</v>
      </c>
      <c r="I213" t="n">
        <v>5</v>
      </c>
      <c r="J213" t="n">
        <v>345.97</v>
      </c>
      <c r="K213" t="n">
        <v>60.56</v>
      </c>
      <c r="L213" t="n">
        <v>34</v>
      </c>
      <c r="M213" t="n">
        <v>3</v>
      </c>
      <c r="N213" t="n">
        <v>111.42</v>
      </c>
      <c r="O213" t="n">
        <v>42904.56</v>
      </c>
      <c r="P213" t="n">
        <v>178.99</v>
      </c>
      <c r="Q213" t="n">
        <v>460.69</v>
      </c>
      <c r="R213" t="n">
        <v>43.87</v>
      </c>
      <c r="S213" t="n">
        <v>32.19</v>
      </c>
      <c r="T213" t="n">
        <v>1952.21</v>
      </c>
      <c r="U213" t="n">
        <v>0.73</v>
      </c>
      <c r="V213" t="n">
        <v>0.77</v>
      </c>
      <c r="W213" t="n">
        <v>1.45</v>
      </c>
      <c r="X213" t="n">
        <v>0.1</v>
      </c>
      <c r="Y213" t="n">
        <v>1</v>
      </c>
      <c r="Z213" t="n">
        <v>10</v>
      </c>
    </row>
    <row r="214">
      <c r="A214" t="n">
        <v>133</v>
      </c>
      <c r="B214" t="n">
        <v>140</v>
      </c>
      <c r="C214" t="inlineStr">
        <is>
          <t xml:space="preserve">CONCLUIDO	</t>
        </is>
      </c>
      <c r="D214" t="n">
        <v>6.7542</v>
      </c>
      <c r="E214" t="n">
        <v>14.81</v>
      </c>
      <c r="F214" t="n">
        <v>11.64</v>
      </c>
      <c r="G214" t="n">
        <v>139.72</v>
      </c>
      <c r="H214" t="n">
        <v>1.76</v>
      </c>
      <c r="I214" t="n">
        <v>5</v>
      </c>
      <c r="J214" t="n">
        <v>346.6</v>
      </c>
      <c r="K214" t="n">
        <v>60.56</v>
      </c>
      <c r="L214" t="n">
        <v>34.25</v>
      </c>
      <c r="M214" t="n">
        <v>3</v>
      </c>
      <c r="N214" t="n">
        <v>111.8</v>
      </c>
      <c r="O214" t="n">
        <v>42981.64</v>
      </c>
      <c r="P214" t="n">
        <v>179.07</v>
      </c>
      <c r="Q214" t="n">
        <v>460.69</v>
      </c>
      <c r="R214" t="n">
        <v>44.15</v>
      </c>
      <c r="S214" t="n">
        <v>32.19</v>
      </c>
      <c r="T214" t="n">
        <v>2090.42</v>
      </c>
      <c r="U214" t="n">
        <v>0.73</v>
      </c>
      <c r="V214" t="n">
        <v>0.77</v>
      </c>
      <c r="W214" t="n">
        <v>1.45</v>
      </c>
      <c r="X214" t="n">
        <v>0.11</v>
      </c>
      <c r="Y214" t="n">
        <v>1</v>
      </c>
      <c r="Z214" t="n">
        <v>10</v>
      </c>
    </row>
    <row r="215">
      <c r="A215" t="n">
        <v>134</v>
      </c>
      <c r="B215" t="n">
        <v>140</v>
      </c>
      <c r="C215" t="inlineStr">
        <is>
          <t xml:space="preserve">CONCLUIDO	</t>
        </is>
      </c>
      <c r="D215" t="n">
        <v>6.758</v>
      </c>
      <c r="E215" t="n">
        <v>14.8</v>
      </c>
      <c r="F215" t="n">
        <v>11.63</v>
      </c>
      <c r="G215" t="n">
        <v>139.62</v>
      </c>
      <c r="H215" t="n">
        <v>1.77</v>
      </c>
      <c r="I215" t="n">
        <v>5</v>
      </c>
      <c r="J215" t="n">
        <v>347.23</v>
      </c>
      <c r="K215" t="n">
        <v>60.56</v>
      </c>
      <c r="L215" t="n">
        <v>34.5</v>
      </c>
      <c r="M215" t="n">
        <v>3</v>
      </c>
      <c r="N215" t="n">
        <v>112.17</v>
      </c>
      <c r="O215" t="n">
        <v>43058.93</v>
      </c>
      <c r="P215" t="n">
        <v>178.56</v>
      </c>
      <c r="Q215" t="n">
        <v>460.69</v>
      </c>
      <c r="R215" t="n">
        <v>43.85</v>
      </c>
      <c r="S215" t="n">
        <v>32.19</v>
      </c>
      <c r="T215" t="n">
        <v>1943.12</v>
      </c>
      <c r="U215" t="n">
        <v>0.73</v>
      </c>
      <c r="V215" t="n">
        <v>0.77</v>
      </c>
      <c r="W215" t="n">
        <v>1.45</v>
      </c>
      <c r="X215" t="n">
        <v>0.1</v>
      </c>
      <c r="Y215" t="n">
        <v>1</v>
      </c>
      <c r="Z215" t="n">
        <v>10</v>
      </c>
    </row>
    <row r="216">
      <c r="A216" t="n">
        <v>135</v>
      </c>
      <c r="B216" t="n">
        <v>140</v>
      </c>
      <c r="C216" t="inlineStr">
        <is>
          <t xml:space="preserve">CONCLUIDO	</t>
        </is>
      </c>
      <c r="D216" t="n">
        <v>6.7551</v>
      </c>
      <c r="E216" t="n">
        <v>14.8</v>
      </c>
      <c r="F216" t="n">
        <v>11.64</v>
      </c>
      <c r="G216" t="n">
        <v>139.7</v>
      </c>
      <c r="H216" t="n">
        <v>1.78</v>
      </c>
      <c r="I216" t="n">
        <v>5</v>
      </c>
      <c r="J216" t="n">
        <v>347.85</v>
      </c>
      <c r="K216" t="n">
        <v>60.56</v>
      </c>
      <c r="L216" t="n">
        <v>34.75</v>
      </c>
      <c r="M216" t="n">
        <v>3</v>
      </c>
      <c r="N216" t="n">
        <v>112.55</v>
      </c>
      <c r="O216" t="n">
        <v>43136.41</v>
      </c>
      <c r="P216" t="n">
        <v>178.96</v>
      </c>
      <c r="Q216" t="n">
        <v>460.69</v>
      </c>
      <c r="R216" t="n">
        <v>43.92</v>
      </c>
      <c r="S216" t="n">
        <v>32.19</v>
      </c>
      <c r="T216" t="n">
        <v>1977.86</v>
      </c>
      <c r="U216" t="n">
        <v>0.73</v>
      </c>
      <c r="V216" t="n">
        <v>0.77</v>
      </c>
      <c r="W216" t="n">
        <v>1.46</v>
      </c>
      <c r="X216" t="n">
        <v>0.11</v>
      </c>
      <c r="Y216" t="n">
        <v>1</v>
      </c>
      <c r="Z216" t="n">
        <v>10</v>
      </c>
    </row>
    <row r="217">
      <c r="A217" t="n">
        <v>136</v>
      </c>
      <c r="B217" t="n">
        <v>140</v>
      </c>
      <c r="C217" t="inlineStr">
        <is>
          <t xml:space="preserve">CONCLUIDO	</t>
        </is>
      </c>
      <c r="D217" t="n">
        <v>6.7538</v>
      </c>
      <c r="E217" t="n">
        <v>14.81</v>
      </c>
      <c r="F217" t="n">
        <v>11.64</v>
      </c>
      <c r="G217" t="n">
        <v>139.73</v>
      </c>
      <c r="H217" t="n">
        <v>1.79</v>
      </c>
      <c r="I217" t="n">
        <v>5</v>
      </c>
      <c r="J217" t="n">
        <v>348.48</v>
      </c>
      <c r="K217" t="n">
        <v>60.56</v>
      </c>
      <c r="L217" t="n">
        <v>35</v>
      </c>
      <c r="M217" t="n">
        <v>3</v>
      </c>
      <c r="N217" t="n">
        <v>112.93</v>
      </c>
      <c r="O217" t="n">
        <v>43214.09</v>
      </c>
      <c r="P217" t="n">
        <v>179.1</v>
      </c>
      <c r="Q217" t="n">
        <v>460.69</v>
      </c>
      <c r="R217" t="n">
        <v>44.07</v>
      </c>
      <c r="S217" t="n">
        <v>32.19</v>
      </c>
      <c r="T217" t="n">
        <v>2054.34</v>
      </c>
      <c r="U217" t="n">
        <v>0.73</v>
      </c>
      <c r="V217" t="n">
        <v>0.77</v>
      </c>
      <c r="W217" t="n">
        <v>1.46</v>
      </c>
      <c r="X217" t="n">
        <v>0.11</v>
      </c>
      <c r="Y217" t="n">
        <v>1</v>
      </c>
      <c r="Z217" t="n">
        <v>10</v>
      </c>
    </row>
    <row r="218">
      <c r="A218" t="n">
        <v>137</v>
      </c>
      <c r="B218" t="n">
        <v>140</v>
      </c>
      <c r="C218" t="inlineStr">
        <is>
          <t xml:space="preserve">CONCLUIDO	</t>
        </is>
      </c>
      <c r="D218" t="n">
        <v>6.7546</v>
      </c>
      <c r="E218" t="n">
        <v>14.8</v>
      </c>
      <c r="F218" t="n">
        <v>11.64</v>
      </c>
      <c r="G218" t="n">
        <v>139.71</v>
      </c>
      <c r="H218" t="n">
        <v>1.8</v>
      </c>
      <c r="I218" t="n">
        <v>5</v>
      </c>
      <c r="J218" t="n">
        <v>349.12</v>
      </c>
      <c r="K218" t="n">
        <v>60.56</v>
      </c>
      <c r="L218" t="n">
        <v>35.25</v>
      </c>
      <c r="M218" t="n">
        <v>3</v>
      </c>
      <c r="N218" t="n">
        <v>113.31</v>
      </c>
      <c r="O218" t="n">
        <v>43291.97</v>
      </c>
      <c r="P218" t="n">
        <v>178.96</v>
      </c>
      <c r="Q218" t="n">
        <v>460.69</v>
      </c>
      <c r="R218" t="n">
        <v>44.02</v>
      </c>
      <c r="S218" t="n">
        <v>32.19</v>
      </c>
      <c r="T218" t="n">
        <v>2027.61</v>
      </c>
      <c r="U218" t="n">
        <v>0.73</v>
      </c>
      <c r="V218" t="n">
        <v>0.77</v>
      </c>
      <c r="W218" t="n">
        <v>1.46</v>
      </c>
      <c r="X218" t="n">
        <v>0.11</v>
      </c>
      <c r="Y218" t="n">
        <v>1</v>
      </c>
      <c r="Z218" t="n">
        <v>10</v>
      </c>
    </row>
    <row r="219">
      <c r="A219" t="n">
        <v>138</v>
      </c>
      <c r="B219" t="n">
        <v>140</v>
      </c>
      <c r="C219" t="inlineStr">
        <is>
          <t xml:space="preserve">CONCLUIDO	</t>
        </is>
      </c>
      <c r="D219" t="n">
        <v>6.7603</v>
      </c>
      <c r="E219" t="n">
        <v>14.79</v>
      </c>
      <c r="F219" t="n">
        <v>11.63</v>
      </c>
      <c r="G219" t="n">
        <v>139.56</v>
      </c>
      <c r="H219" t="n">
        <v>1.81</v>
      </c>
      <c r="I219" t="n">
        <v>5</v>
      </c>
      <c r="J219" t="n">
        <v>349.75</v>
      </c>
      <c r="K219" t="n">
        <v>60.56</v>
      </c>
      <c r="L219" t="n">
        <v>35.5</v>
      </c>
      <c r="M219" t="n">
        <v>3</v>
      </c>
      <c r="N219" t="n">
        <v>113.69</v>
      </c>
      <c r="O219" t="n">
        <v>43370.05</v>
      </c>
      <c r="P219" t="n">
        <v>178.25</v>
      </c>
      <c r="Q219" t="n">
        <v>460.69</v>
      </c>
      <c r="R219" t="n">
        <v>43.54</v>
      </c>
      <c r="S219" t="n">
        <v>32.19</v>
      </c>
      <c r="T219" t="n">
        <v>1785.08</v>
      </c>
      <c r="U219" t="n">
        <v>0.74</v>
      </c>
      <c r="V219" t="n">
        <v>0.77</v>
      </c>
      <c r="W219" t="n">
        <v>1.46</v>
      </c>
      <c r="X219" t="n">
        <v>0.1</v>
      </c>
      <c r="Y219" t="n">
        <v>1</v>
      </c>
      <c r="Z219" t="n">
        <v>10</v>
      </c>
    </row>
    <row r="220">
      <c r="A220" t="n">
        <v>139</v>
      </c>
      <c r="B220" t="n">
        <v>140</v>
      </c>
      <c r="C220" t="inlineStr">
        <is>
          <t xml:space="preserve">CONCLUIDO	</t>
        </is>
      </c>
      <c r="D220" t="n">
        <v>6.7593</v>
      </c>
      <c r="E220" t="n">
        <v>14.79</v>
      </c>
      <c r="F220" t="n">
        <v>11.63</v>
      </c>
      <c r="G220" t="n">
        <v>139.59</v>
      </c>
      <c r="H220" t="n">
        <v>1.82</v>
      </c>
      <c r="I220" t="n">
        <v>5</v>
      </c>
      <c r="J220" t="n">
        <v>350.38</v>
      </c>
      <c r="K220" t="n">
        <v>60.56</v>
      </c>
      <c r="L220" t="n">
        <v>35.75</v>
      </c>
      <c r="M220" t="n">
        <v>3</v>
      </c>
      <c r="N220" t="n">
        <v>114.08</v>
      </c>
      <c r="O220" t="n">
        <v>43448.34</v>
      </c>
      <c r="P220" t="n">
        <v>178.04</v>
      </c>
      <c r="Q220" t="n">
        <v>460.69</v>
      </c>
      <c r="R220" t="n">
        <v>43.74</v>
      </c>
      <c r="S220" t="n">
        <v>32.19</v>
      </c>
      <c r="T220" t="n">
        <v>1885.75</v>
      </c>
      <c r="U220" t="n">
        <v>0.74</v>
      </c>
      <c r="V220" t="n">
        <v>0.77</v>
      </c>
      <c r="W220" t="n">
        <v>1.45</v>
      </c>
      <c r="X220" t="n">
        <v>0.1</v>
      </c>
      <c r="Y220" t="n">
        <v>1</v>
      </c>
      <c r="Z220" t="n">
        <v>10</v>
      </c>
    </row>
    <row r="221">
      <c r="A221" t="n">
        <v>140</v>
      </c>
      <c r="B221" t="n">
        <v>140</v>
      </c>
      <c r="C221" t="inlineStr">
        <is>
          <t xml:space="preserve">CONCLUIDO	</t>
        </is>
      </c>
      <c r="D221" t="n">
        <v>6.757</v>
      </c>
      <c r="E221" t="n">
        <v>14.8</v>
      </c>
      <c r="F221" t="n">
        <v>11.64</v>
      </c>
      <c r="G221" t="n">
        <v>139.65</v>
      </c>
      <c r="H221" t="n">
        <v>1.83</v>
      </c>
      <c r="I221" t="n">
        <v>5</v>
      </c>
      <c r="J221" t="n">
        <v>351.02</v>
      </c>
      <c r="K221" t="n">
        <v>60.56</v>
      </c>
      <c r="L221" t="n">
        <v>36</v>
      </c>
      <c r="M221" t="n">
        <v>2</v>
      </c>
      <c r="N221" t="n">
        <v>114.47</v>
      </c>
      <c r="O221" t="n">
        <v>43526.84</v>
      </c>
      <c r="P221" t="n">
        <v>178.08</v>
      </c>
      <c r="Q221" t="n">
        <v>460.7</v>
      </c>
      <c r="R221" t="n">
        <v>43.84</v>
      </c>
      <c r="S221" t="n">
        <v>32.19</v>
      </c>
      <c r="T221" t="n">
        <v>1936.63</v>
      </c>
      <c r="U221" t="n">
        <v>0.73</v>
      </c>
      <c r="V221" t="n">
        <v>0.77</v>
      </c>
      <c r="W221" t="n">
        <v>1.45</v>
      </c>
      <c r="X221" t="n">
        <v>0.1</v>
      </c>
      <c r="Y221" t="n">
        <v>1</v>
      </c>
      <c r="Z221" t="n">
        <v>10</v>
      </c>
    </row>
    <row r="222">
      <c r="A222" t="n">
        <v>141</v>
      </c>
      <c r="B222" t="n">
        <v>140</v>
      </c>
      <c r="C222" t="inlineStr">
        <is>
          <t xml:space="preserve">CONCLUIDO	</t>
        </is>
      </c>
      <c r="D222" t="n">
        <v>6.7561</v>
      </c>
      <c r="E222" t="n">
        <v>14.8</v>
      </c>
      <c r="F222" t="n">
        <v>11.64</v>
      </c>
      <c r="G222" t="n">
        <v>139.67</v>
      </c>
      <c r="H222" t="n">
        <v>1.84</v>
      </c>
      <c r="I222" t="n">
        <v>5</v>
      </c>
      <c r="J222" t="n">
        <v>351.66</v>
      </c>
      <c r="K222" t="n">
        <v>60.56</v>
      </c>
      <c r="L222" t="n">
        <v>36.25</v>
      </c>
      <c r="M222" t="n">
        <v>1</v>
      </c>
      <c r="N222" t="n">
        <v>114.85</v>
      </c>
      <c r="O222" t="n">
        <v>43605.54</v>
      </c>
      <c r="P222" t="n">
        <v>178.28</v>
      </c>
      <c r="Q222" t="n">
        <v>460.74</v>
      </c>
      <c r="R222" t="n">
        <v>43.8</v>
      </c>
      <c r="S222" t="n">
        <v>32.19</v>
      </c>
      <c r="T222" t="n">
        <v>1916.43</v>
      </c>
      <c r="U222" t="n">
        <v>0.73</v>
      </c>
      <c r="V222" t="n">
        <v>0.77</v>
      </c>
      <c r="W222" t="n">
        <v>1.46</v>
      </c>
      <c r="X222" t="n">
        <v>0.1</v>
      </c>
      <c r="Y222" t="n">
        <v>1</v>
      </c>
      <c r="Z222" t="n">
        <v>10</v>
      </c>
    </row>
    <row r="223">
      <c r="A223" t="n">
        <v>142</v>
      </c>
      <c r="B223" t="n">
        <v>140</v>
      </c>
      <c r="C223" t="inlineStr">
        <is>
          <t xml:space="preserve">CONCLUIDO	</t>
        </is>
      </c>
      <c r="D223" t="n">
        <v>6.7556</v>
      </c>
      <c r="E223" t="n">
        <v>14.8</v>
      </c>
      <c r="F223" t="n">
        <v>11.64</v>
      </c>
      <c r="G223" t="n">
        <v>139.68</v>
      </c>
      <c r="H223" t="n">
        <v>1.85</v>
      </c>
      <c r="I223" t="n">
        <v>5</v>
      </c>
      <c r="J223" t="n">
        <v>352.3</v>
      </c>
      <c r="K223" t="n">
        <v>60.56</v>
      </c>
      <c r="L223" t="n">
        <v>36.5</v>
      </c>
      <c r="M223" t="n">
        <v>1</v>
      </c>
      <c r="N223" t="n">
        <v>115.24</v>
      </c>
      <c r="O223" t="n">
        <v>43684.46</v>
      </c>
      <c r="P223" t="n">
        <v>178.41</v>
      </c>
      <c r="Q223" t="n">
        <v>460.74</v>
      </c>
      <c r="R223" t="n">
        <v>43.77</v>
      </c>
      <c r="S223" t="n">
        <v>32.19</v>
      </c>
      <c r="T223" t="n">
        <v>1902.56</v>
      </c>
      <c r="U223" t="n">
        <v>0.74</v>
      </c>
      <c r="V223" t="n">
        <v>0.77</v>
      </c>
      <c r="W223" t="n">
        <v>1.46</v>
      </c>
      <c r="X223" t="n">
        <v>0.11</v>
      </c>
      <c r="Y223" t="n">
        <v>1</v>
      </c>
      <c r="Z223" t="n">
        <v>10</v>
      </c>
    </row>
    <row r="224">
      <c r="A224" t="n">
        <v>143</v>
      </c>
      <c r="B224" t="n">
        <v>140</v>
      </c>
      <c r="C224" t="inlineStr">
        <is>
          <t xml:space="preserve">CONCLUIDO	</t>
        </is>
      </c>
      <c r="D224" t="n">
        <v>6.7573</v>
      </c>
      <c r="E224" t="n">
        <v>14.8</v>
      </c>
      <c r="F224" t="n">
        <v>11.64</v>
      </c>
      <c r="G224" t="n">
        <v>139.64</v>
      </c>
      <c r="H224" t="n">
        <v>1.86</v>
      </c>
      <c r="I224" t="n">
        <v>5</v>
      </c>
      <c r="J224" t="n">
        <v>352.94</v>
      </c>
      <c r="K224" t="n">
        <v>60.56</v>
      </c>
      <c r="L224" t="n">
        <v>36.75</v>
      </c>
      <c r="M224" t="n">
        <v>1</v>
      </c>
      <c r="N224" t="n">
        <v>115.64</v>
      </c>
      <c r="O224" t="n">
        <v>43763.7</v>
      </c>
      <c r="P224" t="n">
        <v>178.42</v>
      </c>
      <c r="Q224" t="n">
        <v>460.74</v>
      </c>
      <c r="R224" t="n">
        <v>43.7</v>
      </c>
      <c r="S224" t="n">
        <v>32.19</v>
      </c>
      <c r="T224" t="n">
        <v>1866.55</v>
      </c>
      <c r="U224" t="n">
        <v>0.74</v>
      </c>
      <c r="V224" t="n">
        <v>0.77</v>
      </c>
      <c r="W224" t="n">
        <v>1.46</v>
      </c>
      <c r="X224" t="n">
        <v>0.1</v>
      </c>
      <c r="Y224" t="n">
        <v>1</v>
      </c>
      <c r="Z224" t="n">
        <v>10</v>
      </c>
    </row>
    <row r="225">
      <c r="A225" t="n">
        <v>144</v>
      </c>
      <c r="B225" t="n">
        <v>140</v>
      </c>
      <c r="C225" t="inlineStr">
        <is>
          <t xml:space="preserve">CONCLUIDO	</t>
        </is>
      </c>
      <c r="D225" t="n">
        <v>6.759</v>
      </c>
      <c r="E225" t="n">
        <v>14.8</v>
      </c>
      <c r="F225" t="n">
        <v>11.63</v>
      </c>
      <c r="G225" t="n">
        <v>139.59</v>
      </c>
      <c r="H225" t="n">
        <v>1.87</v>
      </c>
      <c r="I225" t="n">
        <v>5</v>
      </c>
      <c r="J225" t="n">
        <v>353.58</v>
      </c>
      <c r="K225" t="n">
        <v>60.56</v>
      </c>
      <c r="L225" t="n">
        <v>37</v>
      </c>
      <c r="M225" t="n">
        <v>1</v>
      </c>
      <c r="N225" t="n">
        <v>116.03</v>
      </c>
      <c r="O225" t="n">
        <v>43843.04</v>
      </c>
      <c r="P225" t="n">
        <v>178.45</v>
      </c>
      <c r="Q225" t="n">
        <v>460.74</v>
      </c>
      <c r="R225" t="n">
        <v>43.55</v>
      </c>
      <c r="S225" t="n">
        <v>32.19</v>
      </c>
      <c r="T225" t="n">
        <v>1794.81</v>
      </c>
      <c r="U225" t="n">
        <v>0.74</v>
      </c>
      <c r="V225" t="n">
        <v>0.77</v>
      </c>
      <c r="W225" t="n">
        <v>1.46</v>
      </c>
      <c r="X225" t="n">
        <v>0.1</v>
      </c>
      <c r="Y225" t="n">
        <v>1</v>
      </c>
      <c r="Z225" t="n">
        <v>10</v>
      </c>
    </row>
    <row r="226">
      <c r="A226" t="n">
        <v>145</v>
      </c>
      <c r="B226" t="n">
        <v>140</v>
      </c>
      <c r="C226" t="inlineStr">
        <is>
          <t xml:space="preserve">CONCLUIDO	</t>
        </is>
      </c>
      <c r="D226" t="n">
        <v>6.7588</v>
      </c>
      <c r="E226" t="n">
        <v>14.8</v>
      </c>
      <c r="F226" t="n">
        <v>11.63</v>
      </c>
      <c r="G226" t="n">
        <v>139.6</v>
      </c>
      <c r="H226" t="n">
        <v>1.87</v>
      </c>
      <c r="I226" t="n">
        <v>5</v>
      </c>
      <c r="J226" t="n">
        <v>354.23</v>
      </c>
      <c r="K226" t="n">
        <v>60.56</v>
      </c>
      <c r="L226" t="n">
        <v>37.25</v>
      </c>
      <c r="M226" t="n">
        <v>1</v>
      </c>
      <c r="N226" t="n">
        <v>116.42</v>
      </c>
      <c r="O226" t="n">
        <v>43922.6</v>
      </c>
      <c r="P226" t="n">
        <v>178.56</v>
      </c>
      <c r="Q226" t="n">
        <v>460.74</v>
      </c>
      <c r="R226" t="n">
        <v>43.53</v>
      </c>
      <c r="S226" t="n">
        <v>32.19</v>
      </c>
      <c r="T226" t="n">
        <v>1782.9</v>
      </c>
      <c r="U226" t="n">
        <v>0.74</v>
      </c>
      <c r="V226" t="n">
        <v>0.77</v>
      </c>
      <c r="W226" t="n">
        <v>1.46</v>
      </c>
      <c r="X226" t="n">
        <v>0.1</v>
      </c>
      <c r="Y226" t="n">
        <v>1</v>
      </c>
      <c r="Z226" t="n">
        <v>10</v>
      </c>
    </row>
    <row r="227">
      <c r="A227" t="n">
        <v>146</v>
      </c>
      <c r="B227" t="n">
        <v>140</v>
      </c>
      <c r="C227" t="inlineStr">
        <is>
          <t xml:space="preserve">CONCLUIDO	</t>
        </is>
      </c>
      <c r="D227" t="n">
        <v>6.7583</v>
      </c>
      <c r="E227" t="n">
        <v>14.8</v>
      </c>
      <c r="F227" t="n">
        <v>11.63</v>
      </c>
      <c r="G227" t="n">
        <v>139.61</v>
      </c>
      <c r="H227" t="n">
        <v>1.88</v>
      </c>
      <c r="I227" t="n">
        <v>5</v>
      </c>
      <c r="J227" t="n">
        <v>354.88</v>
      </c>
      <c r="K227" t="n">
        <v>60.56</v>
      </c>
      <c r="L227" t="n">
        <v>37.5</v>
      </c>
      <c r="M227" t="n">
        <v>1</v>
      </c>
      <c r="N227" t="n">
        <v>116.82</v>
      </c>
      <c r="O227" t="n">
        <v>44002.37</v>
      </c>
      <c r="P227" t="n">
        <v>178.68</v>
      </c>
      <c r="Q227" t="n">
        <v>460.74</v>
      </c>
      <c r="R227" t="n">
        <v>43.58</v>
      </c>
      <c r="S227" t="n">
        <v>32.19</v>
      </c>
      <c r="T227" t="n">
        <v>1808.51</v>
      </c>
      <c r="U227" t="n">
        <v>0.74</v>
      </c>
      <c r="V227" t="n">
        <v>0.77</v>
      </c>
      <c r="W227" t="n">
        <v>1.46</v>
      </c>
      <c r="X227" t="n">
        <v>0.1</v>
      </c>
      <c r="Y227" t="n">
        <v>1</v>
      </c>
      <c r="Z227" t="n">
        <v>10</v>
      </c>
    </row>
    <row r="228">
      <c r="A228" t="n">
        <v>147</v>
      </c>
      <c r="B228" t="n">
        <v>140</v>
      </c>
      <c r="C228" t="inlineStr">
        <is>
          <t xml:space="preserve">CONCLUIDO	</t>
        </is>
      </c>
      <c r="D228" t="n">
        <v>6.7583</v>
      </c>
      <c r="E228" t="n">
        <v>14.8</v>
      </c>
      <c r="F228" t="n">
        <v>11.63</v>
      </c>
      <c r="G228" t="n">
        <v>139.61</v>
      </c>
      <c r="H228" t="n">
        <v>1.89</v>
      </c>
      <c r="I228" t="n">
        <v>5</v>
      </c>
      <c r="J228" t="n">
        <v>355.52</v>
      </c>
      <c r="K228" t="n">
        <v>60.56</v>
      </c>
      <c r="L228" t="n">
        <v>37.75</v>
      </c>
      <c r="M228" t="n">
        <v>1</v>
      </c>
      <c r="N228" t="n">
        <v>117.22</v>
      </c>
      <c r="O228" t="n">
        <v>44082.36</v>
      </c>
      <c r="P228" t="n">
        <v>178.81</v>
      </c>
      <c r="Q228" t="n">
        <v>460.74</v>
      </c>
      <c r="R228" t="n">
        <v>43.54</v>
      </c>
      <c r="S228" t="n">
        <v>32.19</v>
      </c>
      <c r="T228" t="n">
        <v>1788.69</v>
      </c>
      <c r="U228" t="n">
        <v>0.74</v>
      </c>
      <c r="V228" t="n">
        <v>0.77</v>
      </c>
      <c r="W228" t="n">
        <v>1.46</v>
      </c>
      <c r="X228" t="n">
        <v>0.1</v>
      </c>
      <c r="Y228" t="n">
        <v>1</v>
      </c>
      <c r="Z228" t="n">
        <v>10</v>
      </c>
    </row>
    <row r="229">
      <c r="A229" t="n">
        <v>148</v>
      </c>
      <c r="B229" t="n">
        <v>140</v>
      </c>
      <c r="C229" t="inlineStr">
        <is>
          <t xml:space="preserve">CONCLUIDO	</t>
        </is>
      </c>
      <c r="D229" t="n">
        <v>6.7584</v>
      </c>
      <c r="E229" t="n">
        <v>14.8</v>
      </c>
      <c r="F229" t="n">
        <v>11.63</v>
      </c>
      <c r="G229" t="n">
        <v>139.61</v>
      </c>
      <c r="H229" t="n">
        <v>1.9</v>
      </c>
      <c r="I229" t="n">
        <v>5</v>
      </c>
      <c r="J229" t="n">
        <v>356.17</v>
      </c>
      <c r="K229" t="n">
        <v>60.56</v>
      </c>
      <c r="L229" t="n">
        <v>38</v>
      </c>
      <c r="M229" t="n">
        <v>1</v>
      </c>
      <c r="N229" t="n">
        <v>117.62</v>
      </c>
      <c r="O229" t="n">
        <v>44162.57</v>
      </c>
      <c r="P229" t="n">
        <v>178.96</v>
      </c>
      <c r="Q229" t="n">
        <v>460.74</v>
      </c>
      <c r="R229" t="n">
        <v>43.58</v>
      </c>
      <c r="S229" t="n">
        <v>32.19</v>
      </c>
      <c r="T229" t="n">
        <v>1806.77</v>
      </c>
      <c r="U229" t="n">
        <v>0.74</v>
      </c>
      <c r="V229" t="n">
        <v>0.77</v>
      </c>
      <c r="W229" t="n">
        <v>1.46</v>
      </c>
      <c r="X229" t="n">
        <v>0.1</v>
      </c>
      <c r="Y229" t="n">
        <v>1</v>
      </c>
      <c r="Z229" t="n">
        <v>10</v>
      </c>
    </row>
    <row r="230">
      <c r="A230" t="n">
        <v>149</v>
      </c>
      <c r="B230" t="n">
        <v>140</v>
      </c>
      <c r="C230" t="inlineStr">
        <is>
          <t xml:space="preserve">CONCLUIDO	</t>
        </is>
      </c>
      <c r="D230" t="n">
        <v>6.758</v>
      </c>
      <c r="E230" t="n">
        <v>14.8</v>
      </c>
      <c r="F230" t="n">
        <v>11.63</v>
      </c>
      <c r="G230" t="n">
        <v>139.62</v>
      </c>
      <c r="H230" t="n">
        <v>1.91</v>
      </c>
      <c r="I230" t="n">
        <v>5</v>
      </c>
      <c r="J230" t="n">
        <v>356.83</v>
      </c>
      <c r="K230" t="n">
        <v>60.56</v>
      </c>
      <c r="L230" t="n">
        <v>38.25</v>
      </c>
      <c r="M230" t="n">
        <v>1</v>
      </c>
      <c r="N230" t="n">
        <v>118.02</v>
      </c>
      <c r="O230" t="n">
        <v>44243</v>
      </c>
      <c r="P230" t="n">
        <v>179.1</v>
      </c>
      <c r="Q230" t="n">
        <v>460.74</v>
      </c>
      <c r="R230" t="n">
        <v>43.61</v>
      </c>
      <c r="S230" t="n">
        <v>32.19</v>
      </c>
      <c r="T230" t="n">
        <v>1823.37</v>
      </c>
      <c r="U230" t="n">
        <v>0.74</v>
      </c>
      <c r="V230" t="n">
        <v>0.77</v>
      </c>
      <c r="W230" t="n">
        <v>1.46</v>
      </c>
      <c r="X230" t="n">
        <v>0.1</v>
      </c>
      <c r="Y230" t="n">
        <v>1</v>
      </c>
      <c r="Z230" t="n">
        <v>10</v>
      </c>
    </row>
    <row r="231">
      <c r="A231" t="n">
        <v>150</v>
      </c>
      <c r="B231" t="n">
        <v>140</v>
      </c>
      <c r="C231" t="inlineStr">
        <is>
          <t xml:space="preserve">CONCLUIDO	</t>
        </is>
      </c>
      <c r="D231" t="n">
        <v>6.7584</v>
      </c>
      <c r="E231" t="n">
        <v>14.8</v>
      </c>
      <c r="F231" t="n">
        <v>11.63</v>
      </c>
      <c r="G231" t="n">
        <v>139.61</v>
      </c>
      <c r="H231" t="n">
        <v>1.92</v>
      </c>
      <c r="I231" t="n">
        <v>5</v>
      </c>
      <c r="J231" t="n">
        <v>357.48</v>
      </c>
      <c r="K231" t="n">
        <v>60.56</v>
      </c>
      <c r="L231" t="n">
        <v>38.5</v>
      </c>
      <c r="M231" t="n">
        <v>1</v>
      </c>
      <c r="N231" t="n">
        <v>118.43</v>
      </c>
      <c r="O231" t="n">
        <v>44323.66</v>
      </c>
      <c r="P231" t="n">
        <v>179.2</v>
      </c>
      <c r="Q231" t="n">
        <v>460.74</v>
      </c>
      <c r="R231" t="n">
        <v>43.62</v>
      </c>
      <c r="S231" t="n">
        <v>32.19</v>
      </c>
      <c r="T231" t="n">
        <v>1825.27</v>
      </c>
      <c r="U231" t="n">
        <v>0.74</v>
      </c>
      <c r="V231" t="n">
        <v>0.77</v>
      </c>
      <c r="W231" t="n">
        <v>1.46</v>
      </c>
      <c r="X231" t="n">
        <v>0.1</v>
      </c>
      <c r="Y231" t="n">
        <v>1</v>
      </c>
      <c r="Z231" t="n">
        <v>10</v>
      </c>
    </row>
    <row r="232">
      <c r="A232" t="n">
        <v>151</v>
      </c>
      <c r="B232" t="n">
        <v>140</v>
      </c>
      <c r="C232" t="inlineStr">
        <is>
          <t xml:space="preserve">CONCLUIDO	</t>
        </is>
      </c>
      <c r="D232" t="n">
        <v>6.7574</v>
      </c>
      <c r="E232" t="n">
        <v>14.8</v>
      </c>
      <c r="F232" t="n">
        <v>11.64</v>
      </c>
      <c r="G232" t="n">
        <v>139.64</v>
      </c>
      <c r="H232" t="n">
        <v>1.93</v>
      </c>
      <c r="I232" t="n">
        <v>5</v>
      </c>
      <c r="J232" t="n">
        <v>358.14</v>
      </c>
      <c r="K232" t="n">
        <v>60.56</v>
      </c>
      <c r="L232" t="n">
        <v>38.75</v>
      </c>
      <c r="M232" t="n">
        <v>1</v>
      </c>
      <c r="N232" t="n">
        <v>118.83</v>
      </c>
      <c r="O232" t="n">
        <v>44404.54</v>
      </c>
      <c r="P232" t="n">
        <v>179.35</v>
      </c>
      <c r="Q232" t="n">
        <v>460.74</v>
      </c>
      <c r="R232" t="n">
        <v>43.68</v>
      </c>
      <c r="S232" t="n">
        <v>32.19</v>
      </c>
      <c r="T232" t="n">
        <v>1855.72</v>
      </c>
      <c r="U232" t="n">
        <v>0.74</v>
      </c>
      <c r="V232" t="n">
        <v>0.77</v>
      </c>
      <c r="W232" t="n">
        <v>1.46</v>
      </c>
      <c r="X232" t="n">
        <v>0.1</v>
      </c>
      <c r="Y232" t="n">
        <v>1</v>
      </c>
      <c r="Z232" t="n">
        <v>10</v>
      </c>
    </row>
    <row r="233">
      <c r="A233" t="n">
        <v>152</v>
      </c>
      <c r="B233" t="n">
        <v>140</v>
      </c>
      <c r="C233" t="inlineStr">
        <is>
          <t xml:space="preserve">CONCLUIDO	</t>
        </is>
      </c>
      <c r="D233" t="n">
        <v>6.7562</v>
      </c>
      <c r="E233" t="n">
        <v>14.8</v>
      </c>
      <c r="F233" t="n">
        <v>11.64</v>
      </c>
      <c r="G233" t="n">
        <v>139.67</v>
      </c>
      <c r="H233" t="n">
        <v>1.94</v>
      </c>
      <c r="I233" t="n">
        <v>5</v>
      </c>
      <c r="J233" t="n">
        <v>358.79</v>
      </c>
      <c r="K233" t="n">
        <v>60.56</v>
      </c>
      <c r="L233" t="n">
        <v>39</v>
      </c>
      <c r="M233" t="n">
        <v>0</v>
      </c>
      <c r="N233" t="n">
        <v>119.24</v>
      </c>
      <c r="O233" t="n">
        <v>44485.65</v>
      </c>
      <c r="P233" t="n">
        <v>179.57</v>
      </c>
      <c r="Q233" t="n">
        <v>460.74</v>
      </c>
      <c r="R233" t="n">
        <v>43.71</v>
      </c>
      <c r="S233" t="n">
        <v>32.19</v>
      </c>
      <c r="T233" t="n">
        <v>1871.11</v>
      </c>
      <c r="U233" t="n">
        <v>0.74</v>
      </c>
      <c r="V233" t="n">
        <v>0.77</v>
      </c>
      <c r="W233" t="n">
        <v>1.46</v>
      </c>
      <c r="X233" t="n">
        <v>0.1</v>
      </c>
      <c r="Y233" t="n">
        <v>1</v>
      </c>
      <c r="Z233" t="n">
        <v>10</v>
      </c>
    </row>
    <row r="234">
      <c r="A234" t="n">
        <v>0</v>
      </c>
      <c r="B234" t="n">
        <v>40</v>
      </c>
      <c r="C234" t="inlineStr">
        <is>
          <t xml:space="preserve">CONCLUIDO	</t>
        </is>
      </c>
      <c r="D234" t="n">
        <v>5.7196</v>
      </c>
      <c r="E234" t="n">
        <v>17.48</v>
      </c>
      <c r="F234" t="n">
        <v>13.96</v>
      </c>
      <c r="G234" t="n">
        <v>9.970000000000001</v>
      </c>
      <c r="H234" t="n">
        <v>0.2</v>
      </c>
      <c r="I234" t="n">
        <v>84</v>
      </c>
      <c r="J234" t="n">
        <v>89.87</v>
      </c>
      <c r="K234" t="n">
        <v>37.55</v>
      </c>
      <c r="L234" t="n">
        <v>1</v>
      </c>
      <c r="M234" t="n">
        <v>82</v>
      </c>
      <c r="N234" t="n">
        <v>11.32</v>
      </c>
      <c r="O234" t="n">
        <v>11317.98</v>
      </c>
      <c r="P234" t="n">
        <v>114.61</v>
      </c>
      <c r="Q234" t="n">
        <v>460.72</v>
      </c>
      <c r="R234" t="n">
        <v>119.4</v>
      </c>
      <c r="S234" t="n">
        <v>32.19</v>
      </c>
      <c r="T234" t="n">
        <v>39322.8</v>
      </c>
      <c r="U234" t="n">
        <v>0.27</v>
      </c>
      <c r="V234" t="n">
        <v>0.64</v>
      </c>
      <c r="W234" t="n">
        <v>1.59</v>
      </c>
      <c r="X234" t="n">
        <v>2.42</v>
      </c>
      <c r="Y234" t="n">
        <v>1</v>
      </c>
      <c r="Z234" t="n">
        <v>10</v>
      </c>
    </row>
    <row r="235">
      <c r="A235" t="n">
        <v>1</v>
      </c>
      <c r="B235" t="n">
        <v>40</v>
      </c>
      <c r="C235" t="inlineStr">
        <is>
          <t xml:space="preserve">CONCLUIDO	</t>
        </is>
      </c>
      <c r="D235" t="n">
        <v>6.053</v>
      </c>
      <c r="E235" t="n">
        <v>16.52</v>
      </c>
      <c r="F235" t="n">
        <v>13.37</v>
      </c>
      <c r="G235" t="n">
        <v>12.54</v>
      </c>
      <c r="H235" t="n">
        <v>0.24</v>
      </c>
      <c r="I235" t="n">
        <v>64</v>
      </c>
      <c r="J235" t="n">
        <v>90.18000000000001</v>
      </c>
      <c r="K235" t="n">
        <v>37.55</v>
      </c>
      <c r="L235" t="n">
        <v>1.25</v>
      </c>
      <c r="M235" t="n">
        <v>62</v>
      </c>
      <c r="N235" t="n">
        <v>11.37</v>
      </c>
      <c r="O235" t="n">
        <v>11355.7</v>
      </c>
      <c r="P235" t="n">
        <v>108.72</v>
      </c>
      <c r="Q235" t="n">
        <v>460.77</v>
      </c>
      <c r="R235" t="n">
        <v>100.44</v>
      </c>
      <c r="S235" t="n">
        <v>32.19</v>
      </c>
      <c r="T235" t="n">
        <v>29943.18</v>
      </c>
      <c r="U235" t="n">
        <v>0.32</v>
      </c>
      <c r="V235" t="n">
        <v>0.67</v>
      </c>
      <c r="W235" t="n">
        <v>1.55</v>
      </c>
      <c r="X235" t="n">
        <v>1.83</v>
      </c>
      <c r="Y235" t="n">
        <v>1</v>
      </c>
      <c r="Z235" t="n">
        <v>10</v>
      </c>
    </row>
    <row r="236">
      <c r="A236" t="n">
        <v>2</v>
      </c>
      <c r="B236" t="n">
        <v>40</v>
      </c>
      <c r="C236" t="inlineStr">
        <is>
          <t xml:space="preserve">CONCLUIDO	</t>
        </is>
      </c>
      <c r="D236" t="n">
        <v>6.2937</v>
      </c>
      <c r="E236" t="n">
        <v>15.89</v>
      </c>
      <c r="F236" t="n">
        <v>12.99</v>
      </c>
      <c r="G236" t="n">
        <v>15.28</v>
      </c>
      <c r="H236" t="n">
        <v>0.29</v>
      </c>
      <c r="I236" t="n">
        <v>51</v>
      </c>
      <c r="J236" t="n">
        <v>90.48</v>
      </c>
      <c r="K236" t="n">
        <v>37.55</v>
      </c>
      <c r="L236" t="n">
        <v>1.5</v>
      </c>
      <c r="M236" t="n">
        <v>49</v>
      </c>
      <c r="N236" t="n">
        <v>11.43</v>
      </c>
      <c r="O236" t="n">
        <v>11393.43</v>
      </c>
      <c r="P236" t="n">
        <v>104.45</v>
      </c>
      <c r="Q236" t="n">
        <v>460.73</v>
      </c>
      <c r="R236" t="n">
        <v>87.69</v>
      </c>
      <c r="S236" t="n">
        <v>32.19</v>
      </c>
      <c r="T236" t="n">
        <v>23633.17</v>
      </c>
      <c r="U236" t="n">
        <v>0.37</v>
      </c>
      <c r="V236" t="n">
        <v>0.6899999999999999</v>
      </c>
      <c r="W236" t="n">
        <v>1.53</v>
      </c>
      <c r="X236" t="n">
        <v>1.45</v>
      </c>
      <c r="Y236" t="n">
        <v>1</v>
      </c>
      <c r="Z236" t="n">
        <v>10</v>
      </c>
    </row>
    <row r="237">
      <c r="A237" t="n">
        <v>3</v>
      </c>
      <c r="B237" t="n">
        <v>40</v>
      </c>
      <c r="C237" t="inlineStr">
        <is>
          <t xml:space="preserve">CONCLUIDO	</t>
        </is>
      </c>
      <c r="D237" t="n">
        <v>6.4483</v>
      </c>
      <c r="E237" t="n">
        <v>15.51</v>
      </c>
      <c r="F237" t="n">
        <v>12.76</v>
      </c>
      <c r="G237" t="n">
        <v>17.8</v>
      </c>
      <c r="H237" t="n">
        <v>0.34</v>
      </c>
      <c r="I237" t="n">
        <v>43</v>
      </c>
      <c r="J237" t="n">
        <v>90.79000000000001</v>
      </c>
      <c r="K237" t="n">
        <v>37.55</v>
      </c>
      <c r="L237" t="n">
        <v>1.75</v>
      </c>
      <c r="M237" t="n">
        <v>41</v>
      </c>
      <c r="N237" t="n">
        <v>11.49</v>
      </c>
      <c r="O237" t="n">
        <v>11431.19</v>
      </c>
      <c r="P237" t="n">
        <v>101.75</v>
      </c>
      <c r="Q237" t="n">
        <v>460.72</v>
      </c>
      <c r="R237" t="n">
        <v>80.26000000000001</v>
      </c>
      <c r="S237" t="n">
        <v>32.19</v>
      </c>
      <c r="T237" t="n">
        <v>19959.01</v>
      </c>
      <c r="U237" t="n">
        <v>0.4</v>
      </c>
      <c r="V237" t="n">
        <v>0.7</v>
      </c>
      <c r="W237" t="n">
        <v>1.52</v>
      </c>
      <c r="X237" t="n">
        <v>1.22</v>
      </c>
      <c r="Y237" t="n">
        <v>1</v>
      </c>
      <c r="Z237" t="n">
        <v>10</v>
      </c>
    </row>
    <row r="238">
      <c r="A238" t="n">
        <v>4</v>
      </c>
      <c r="B238" t="n">
        <v>40</v>
      </c>
      <c r="C238" t="inlineStr">
        <is>
          <t xml:space="preserve">CONCLUIDO	</t>
        </is>
      </c>
      <c r="D238" t="n">
        <v>6.5799</v>
      </c>
      <c r="E238" t="n">
        <v>15.2</v>
      </c>
      <c r="F238" t="n">
        <v>12.56</v>
      </c>
      <c r="G238" t="n">
        <v>20.37</v>
      </c>
      <c r="H238" t="n">
        <v>0.39</v>
      </c>
      <c r="I238" t="n">
        <v>37</v>
      </c>
      <c r="J238" t="n">
        <v>91.09999999999999</v>
      </c>
      <c r="K238" t="n">
        <v>37.55</v>
      </c>
      <c r="L238" t="n">
        <v>2</v>
      </c>
      <c r="M238" t="n">
        <v>35</v>
      </c>
      <c r="N238" t="n">
        <v>11.54</v>
      </c>
      <c r="O238" t="n">
        <v>11468.97</v>
      </c>
      <c r="P238" t="n">
        <v>98.7</v>
      </c>
      <c r="Q238" t="n">
        <v>460.74</v>
      </c>
      <c r="R238" t="n">
        <v>74.13</v>
      </c>
      <c r="S238" t="n">
        <v>32.19</v>
      </c>
      <c r="T238" t="n">
        <v>16922.25</v>
      </c>
      <c r="U238" t="n">
        <v>0.43</v>
      </c>
      <c r="V238" t="n">
        <v>0.71</v>
      </c>
      <c r="W238" t="n">
        <v>1.5</v>
      </c>
      <c r="X238" t="n">
        <v>1.02</v>
      </c>
      <c r="Y238" t="n">
        <v>1</v>
      </c>
      <c r="Z238" t="n">
        <v>10</v>
      </c>
    </row>
    <row r="239">
      <c r="A239" t="n">
        <v>5</v>
      </c>
      <c r="B239" t="n">
        <v>40</v>
      </c>
      <c r="C239" t="inlineStr">
        <is>
          <t xml:space="preserve">CONCLUIDO	</t>
        </is>
      </c>
      <c r="D239" t="n">
        <v>6.6803</v>
      </c>
      <c r="E239" t="n">
        <v>14.97</v>
      </c>
      <c r="F239" t="n">
        <v>12.43</v>
      </c>
      <c r="G239" t="n">
        <v>23.3</v>
      </c>
      <c r="H239" t="n">
        <v>0.43</v>
      </c>
      <c r="I239" t="n">
        <v>32</v>
      </c>
      <c r="J239" t="n">
        <v>91.40000000000001</v>
      </c>
      <c r="K239" t="n">
        <v>37.55</v>
      </c>
      <c r="L239" t="n">
        <v>2.25</v>
      </c>
      <c r="M239" t="n">
        <v>30</v>
      </c>
      <c r="N239" t="n">
        <v>11.6</v>
      </c>
      <c r="O239" t="n">
        <v>11506.78</v>
      </c>
      <c r="P239" t="n">
        <v>96.73999999999999</v>
      </c>
      <c r="Q239" t="n">
        <v>460.8</v>
      </c>
      <c r="R239" t="n">
        <v>69.34</v>
      </c>
      <c r="S239" t="n">
        <v>32.19</v>
      </c>
      <c r="T239" t="n">
        <v>14552.72</v>
      </c>
      <c r="U239" t="n">
        <v>0.46</v>
      </c>
      <c r="V239" t="n">
        <v>0.72</v>
      </c>
      <c r="W239" t="n">
        <v>1.5</v>
      </c>
      <c r="X239" t="n">
        <v>0.89</v>
      </c>
      <c r="Y239" t="n">
        <v>1</v>
      </c>
      <c r="Z239" t="n">
        <v>10</v>
      </c>
    </row>
    <row r="240">
      <c r="A240" t="n">
        <v>6</v>
      </c>
      <c r="B240" t="n">
        <v>40</v>
      </c>
      <c r="C240" t="inlineStr">
        <is>
          <t xml:space="preserve">CONCLUIDO	</t>
        </is>
      </c>
      <c r="D240" t="n">
        <v>6.7536</v>
      </c>
      <c r="E240" t="n">
        <v>14.81</v>
      </c>
      <c r="F240" t="n">
        <v>12.32</v>
      </c>
      <c r="G240" t="n">
        <v>25.49</v>
      </c>
      <c r="H240" t="n">
        <v>0.48</v>
      </c>
      <c r="I240" t="n">
        <v>29</v>
      </c>
      <c r="J240" t="n">
        <v>91.70999999999999</v>
      </c>
      <c r="K240" t="n">
        <v>37.55</v>
      </c>
      <c r="L240" t="n">
        <v>2.5</v>
      </c>
      <c r="M240" t="n">
        <v>27</v>
      </c>
      <c r="N240" t="n">
        <v>11.66</v>
      </c>
      <c r="O240" t="n">
        <v>11544.61</v>
      </c>
      <c r="P240" t="n">
        <v>95.04000000000001</v>
      </c>
      <c r="Q240" t="n">
        <v>460.72</v>
      </c>
      <c r="R240" t="n">
        <v>66.08</v>
      </c>
      <c r="S240" t="n">
        <v>32.19</v>
      </c>
      <c r="T240" t="n">
        <v>12938.87</v>
      </c>
      <c r="U240" t="n">
        <v>0.49</v>
      </c>
      <c r="V240" t="n">
        <v>0.73</v>
      </c>
      <c r="W240" t="n">
        <v>1.49</v>
      </c>
      <c r="X240" t="n">
        <v>0.78</v>
      </c>
      <c r="Y240" t="n">
        <v>1</v>
      </c>
      <c r="Z240" t="n">
        <v>10</v>
      </c>
    </row>
    <row r="241">
      <c r="A241" t="n">
        <v>7</v>
      </c>
      <c r="B241" t="n">
        <v>40</v>
      </c>
      <c r="C241" t="inlineStr">
        <is>
          <t xml:space="preserve">CONCLUIDO	</t>
        </is>
      </c>
      <c r="D241" t="n">
        <v>6.8093</v>
      </c>
      <c r="E241" t="n">
        <v>14.69</v>
      </c>
      <c r="F241" t="n">
        <v>12.25</v>
      </c>
      <c r="G241" t="n">
        <v>28.28</v>
      </c>
      <c r="H241" t="n">
        <v>0.52</v>
      </c>
      <c r="I241" t="n">
        <v>26</v>
      </c>
      <c r="J241" t="n">
        <v>92.02</v>
      </c>
      <c r="K241" t="n">
        <v>37.55</v>
      </c>
      <c r="L241" t="n">
        <v>2.75</v>
      </c>
      <c r="M241" t="n">
        <v>24</v>
      </c>
      <c r="N241" t="n">
        <v>11.71</v>
      </c>
      <c r="O241" t="n">
        <v>11582.46</v>
      </c>
      <c r="P241" t="n">
        <v>93.23999999999999</v>
      </c>
      <c r="Q241" t="n">
        <v>460.71</v>
      </c>
      <c r="R241" t="n">
        <v>64.23</v>
      </c>
      <c r="S241" t="n">
        <v>32.19</v>
      </c>
      <c r="T241" t="n">
        <v>12028.92</v>
      </c>
      <c r="U241" t="n">
        <v>0.5</v>
      </c>
      <c r="V241" t="n">
        <v>0.73</v>
      </c>
      <c r="W241" t="n">
        <v>1.48</v>
      </c>
      <c r="X241" t="n">
        <v>0.72</v>
      </c>
      <c r="Y241" t="n">
        <v>1</v>
      </c>
      <c r="Z241" t="n">
        <v>10</v>
      </c>
    </row>
    <row r="242">
      <c r="A242" t="n">
        <v>8</v>
      </c>
      <c r="B242" t="n">
        <v>40</v>
      </c>
      <c r="C242" t="inlineStr">
        <is>
          <t xml:space="preserve">CONCLUIDO	</t>
        </is>
      </c>
      <c r="D242" t="n">
        <v>6.8789</v>
      </c>
      <c r="E242" t="n">
        <v>14.54</v>
      </c>
      <c r="F242" t="n">
        <v>12.16</v>
      </c>
      <c r="G242" t="n">
        <v>31.73</v>
      </c>
      <c r="H242" t="n">
        <v>0.57</v>
      </c>
      <c r="I242" t="n">
        <v>23</v>
      </c>
      <c r="J242" t="n">
        <v>92.31999999999999</v>
      </c>
      <c r="K242" t="n">
        <v>37.55</v>
      </c>
      <c r="L242" t="n">
        <v>3</v>
      </c>
      <c r="M242" t="n">
        <v>21</v>
      </c>
      <c r="N242" t="n">
        <v>11.77</v>
      </c>
      <c r="O242" t="n">
        <v>11620.34</v>
      </c>
      <c r="P242" t="n">
        <v>91.08</v>
      </c>
      <c r="Q242" t="n">
        <v>460.69</v>
      </c>
      <c r="R242" t="n">
        <v>61.09</v>
      </c>
      <c r="S242" t="n">
        <v>32.19</v>
      </c>
      <c r="T242" t="n">
        <v>10473.45</v>
      </c>
      <c r="U242" t="n">
        <v>0.53</v>
      </c>
      <c r="V242" t="n">
        <v>0.73</v>
      </c>
      <c r="W242" t="n">
        <v>1.48</v>
      </c>
      <c r="X242" t="n">
        <v>0.63</v>
      </c>
      <c r="Y242" t="n">
        <v>1</v>
      </c>
      <c r="Z242" t="n">
        <v>10</v>
      </c>
    </row>
    <row r="243">
      <c r="A243" t="n">
        <v>9</v>
      </c>
      <c r="B243" t="n">
        <v>40</v>
      </c>
      <c r="C243" t="inlineStr">
        <is>
          <t xml:space="preserve">CONCLUIDO	</t>
        </is>
      </c>
      <c r="D243" t="n">
        <v>6.9199</v>
      </c>
      <c r="E243" t="n">
        <v>14.45</v>
      </c>
      <c r="F243" t="n">
        <v>12.11</v>
      </c>
      <c r="G243" t="n">
        <v>34.61</v>
      </c>
      <c r="H243" t="n">
        <v>0.62</v>
      </c>
      <c r="I243" t="n">
        <v>21</v>
      </c>
      <c r="J243" t="n">
        <v>92.63</v>
      </c>
      <c r="K243" t="n">
        <v>37.55</v>
      </c>
      <c r="L243" t="n">
        <v>3.25</v>
      </c>
      <c r="M243" t="n">
        <v>19</v>
      </c>
      <c r="N243" t="n">
        <v>11.83</v>
      </c>
      <c r="O243" t="n">
        <v>11658.24</v>
      </c>
      <c r="P243" t="n">
        <v>89.42</v>
      </c>
      <c r="Q243" t="n">
        <v>460.7</v>
      </c>
      <c r="R243" t="n">
        <v>59.33</v>
      </c>
      <c r="S243" t="n">
        <v>32.19</v>
      </c>
      <c r="T243" t="n">
        <v>9602.219999999999</v>
      </c>
      <c r="U243" t="n">
        <v>0.54</v>
      </c>
      <c r="V243" t="n">
        <v>0.74</v>
      </c>
      <c r="W243" t="n">
        <v>1.48</v>
      </c>
      <c r="X243" t="n">
        <v>0.58</v>
      </c>
      <c r="Y243" t="n">
        <v>1</v>
      </c>
      <c r="Z243" t="n">
        <v>10</v>
      </c>
    </row>
    <row r="244">
      <c r="A244" t="n">
        <v>10</v>
      </c>
      <c r="B244" t="n">
        <v>40</v>
      </c>
      <c r="C244" t="inlineStr">
        <is>
          <t xml:space="preserve">CONCLUIDO	</t>
        </is>
      </c>
      <c r="D244" t="n">
        <v>6.9643</v>
      </c>
      <c r="E244" t="n">
        <v>14.36</v>
      </c>
      <c r="F244" t="n">
        <v>12.06</v>
      </c>
      <c r="G244" t="n">
        <v>38.08</v>
      </c>
      <c r="H244" t="n">
        <v>0.66</v>
      </c>
      <c r="I244" t="n">
        <v>19</v>
      </c>
      <c r="J244" t="n">
        <v>92.94</v>
      </c>
      <c r="K244" t="n">
        <v>37.55</v>
      </c>
      <c r="L244" t="n">
        <v>3.5</v>
      </c>
      <c r="M244" t="n">
        <v>17</v>
      </c>
      <c r="N244" t="n">
        <v>11.88</v>
      </c>
      <c r="O244" t="n">
        <v>11696.16</v>
      </c>
      <c r="P244" t="n">
        <v>88</v>
      </c>
      <c r="Q244" t="n">
        <v>460.69</v>
      </c>
      <c r="R244" t="n">
        <v>57.59</v>
      </c>
      <c r="S244" t="n">
        <v>32.19</v>
      </c>
      <c r="T244" t="n">
        <v>8741.559999999999</v>
      </c>
      <c r="U244" t="n">
        <v>0.5600000000000001</v>
      </c>
      <c r="V244" t="n">
        <v>0.74</v>
      </c>
      <c r="W244" t="n">
        <v>1.48</v>
      </c>
      <c r="X244" t="n">
        <v>0.53</v>
      </c>
      <c r="Y244" t="n">
        <v>1</v>
      </c>
      <c r="Z244" t="n">
        <v>10</v>
      </c>
    </row>
    <row r="245">
      <c r="A245" t="n">
        <v>11</v>
      </c>
      <c r="B245" t="n">
        <v>40</v>
      </c>
      <c r="C245" t="inlineStr">
        <is>
          <t xml:space="preserve">CONCLUIDO	</t>
        </is>
      </c>
      <c r="D245" t="n">
        <v>6.9942</v>
      </c>
      <c r="E245" t="n">
        <v>14.3</v>
      </c>
      <c r="F245" t="n">
        <v>12.02</v>
      </c>
      <c r="G245" t="n">
        <v>40.06</v>
      </c>
      <c r="H245" t="n">
        <v>0.71</v>
      </c>
      <c r="I245" t="n">
        <v>18</v>
      </c>
      <c r="J245" t="n">
        <v>93.23999999999999</v>
      </c>
      <c r="K245" t="n">
        <v>37.55</v>
      </c>
      <c r="L245" t="n">
        <v>3.75</v>
      </c>
      <c r="M245" t="n">
        <v>16</v>
      </c>
      <c r="N245" t="n">
        <v>11.94</v>
      </c>
      <c r="O245" t="n">
        <v>11734.1</v>
      </c>
      <c r="P245" t="n">
        <v>86.52</v>
      </c>
      <c r="Q245" t="n">
        <v>460.69</v>
      </c>
      <c r="R245" t="n">
        <v>56.2</v>
      </c>
      <c r="S245" t="n">
        <v>32.19</v>
      </c>
      <c r="T245" t="n">
        <v>8054.15</v>
      </c>
      <c r="U245" t="n">
        <v>0.57</v>
      </c>
      <c r="V245" t="n">
        <v>0.74</v>
      </c>
      <c r="W245" t="n">
        <v>1.48</v>
      </c>
      <c r="X245" t="n">
        <v>0.48</v>
      </c>
      <c r="Y245" t="n">
        <v>1</v>
      </c>
      <c r="Z245" t="n">
        <v>10</v>
      </c>
    </row>
    <row r="246">
      <c r="A246" t="n">
        <v>12</v>
      </c>
      <c r="B246" t="n">
        <v>40</v>
      </c>
      <c r="C246" t="inlineStr">
        <is>
          <t xml:space="preserve">CONCLUIDO	</t>
        </is>
      </c>
      <c r="D246" t="n">
        <v>7.0092</v>
      </c>
      <c r="E246" t="n">
        <v>14.27</v>
      </c>
      <c r="F246" t="n">
        <v>12.01</v>
      </c>
      <c r="G246" t="n">
        <v>42.37</v>
      </c>
      <c r="H246" t="n">
        <v>0.75</v>
      </c>
      <c r="I246" t="n">
        <v>17</v>
      </c>
      <c r="J246" t="n">
        <v>93.55</v>
      </c>
      <c r="K246" t="n">
        <v>37.55</v>
      </c>
      <c r="L246" t="n">
        <v>4</v>
      </c>
      <c r="M246" t="n">
        <v>15</v>
      </c>
      <c r="N246" t="n">
        <v>12</v>
      </c>
      <c r="O246" t="n">
        <v>11772.07</v>
      </c>
      <c r="P246" t="n">
        <v>84.97</v>
      </c>
      <c r="Q246" t="n">
        <v>460.71</v>
      </c>
      <c r="R246" t="n">
        <v>55.92</v>
      </c>
      <c r="S246" t="n">
        <v>32.19</v>
      </c>
      <c r="T246" t="n">
        <v>7918.09</v>
      </c>
      <c r="U246" t="n">
        <v>0.58</v>
      </c>
      <c r="V246" t="n">
        <v>0.74</v>
      </c>
      <c r="W246" t="n">
        <v>1.47</v>
      </c>
      <c r="X246" t="n">
        <v>0.47</v>
      </c>
      <c r="Y246" t="n">
        <v>1</v>
      </c>
      <c r="Z246" t="n">
        <v>10</v>
      </c>
    </row>
    <row r="247">
      <c r="A247" t="n">
        <v>13</v>
      </c>
      <c r="B247" t="n">
        <v>40</v>
      </c>
      <c r="C247" t="inlineStr">
        <is>
          <t xml:space="preserve">CONCLUIDO	</t>
        </is>
      </c>
      <c r="D247" t="n">
        <v>7.0635</v>
      </c>
      <c r="E247" t="n">
        <v>14.16</v>
      </c>
      <c r="F247" t="n">
        <v>11.93</v>
      </c>
      <c r="G247" t="n">
        <v>47.74</v>
      </c>
      <c r="H247" t="n">
        <v>0.8</v>
      </c>
      <c r="I247" t="n">
        <v>15</v>
      </c>
      <c r="J247" t="n">
        <v>93.86</v>
      </c>
      <c r="K247" t="n">
        <v>37.55</v>
      </c>
      <c r="L247" t="n">
        <v>4.25</v>
      </c>
      <c r="M247" t="n">
        <v>13</v>
      </c>
      <c r="N247" t="n">
        <v>12.06</v>
      </c>
      <c r="O247" t="n">
        <v>11810.06</v>
      </c>
      <c r="P247" t="n">
        <v>82.81</v>
      </c>
      <c r="Q247" t="n">
        <v>460.7</v>
      </c>
      <c r="R247" t="n">
        <v>53.5</v>
      </c>
      <c r="S247" t="n">
        <v>32.19</v>
      </c>
      <c r="T247" t="n">
        <v>6715.5</v>
      </c>
      <c r="U247" t="n">
        <v>0.6</v>
      </c>
      <c r="V247" t="n">
        <v>0.75</v>
      </c>
      <c r="W247" t="n">
        <v>1.47</v>
      </c>
      <c r="X247" t="n">
        <v>0.4</v>
      </c>
      <c r="Y247" t="n">
        <v>1</v>
      </c>
      <c r="Z247" t="n">
        <v>10</v>
      </c>
    </row>
    <row r="248">
      <c r="A248" t="n">
        <v>14</v>
      </c>
      <c r="B248" t="n">
        <v>40</v>
      </c>
      <c r="C248" t="inlineStr">
        <is>
          <t xml:space="preserve">CONCLUIDO	</t>
        </is>
      </c>
      <c r="D248" t="n">
        <v>7.0664</v>
      </c>
      <c r="E248" t="n">
        <v>14.15</v>
      </c>
      <c r="F248" t="n">
        <v>11.93</v>
      </c>
      <c r="G248" t="n">
        <v>47.71</v>
      </c>
      <c r="H248" t="n">
        <v>0.84</v>
      </c>
      <c r="I248" t="n">
        <v>15</v>
      </c>
      <c r="J248" t="n">
        <v>94.17</v>
      </c>
      <c r="K248" t="n">
        <v>37.55</v>
      </c>
      <c r="L248" t="n">
        <v>4.5</v>
      </c>
      <c r="M248" t="n">
        <v>12</v>
      </c>
      <c r="N248" t="n">
        <v>12.12</v>
      </c>
      <c r="O248" t="n">
        <v>11848.08</v>
      </c>
      <c r="P248" t="n">
        <v>82.3</v>
      </c>
      <c r="Q248" t="n">
        <v>460.73</v>
      </c>
      <c r="R248" t="n">
        <v>53.21</v>
      </c>
      <c r="S248" t="n">
        <v>32.19</v>
      </c>
      <c r="T248" t="n">
        <v>6572.22</v>
      </c>
      <c r="U248" t="n">
        <v>0.6</v>
      </c>
      <c r="V248" t="n">
        <v>0.75</v>
      </c>
      <c r="W248" t="n">
        <v>1.47</v>
      </c>
      <c r="X248" t="n">
        <v>0.39</v>
      </c>
      <c r="Y248" t="n">
        <v>1</v>
      </c>
      <c r="Z248" t="n">
        <v>10</v>
      </c>
    </row>
    <row r="249">
      <c r="A249" t="n">
        <v>15</v>
      </c>
      <c r="B249" t="n">
        <v>40</v>
      </c>
      <c r="C249" t="inlineStr">
        <is>
          <t xml:space="preserve">CONCLUIDO	</t>
        </is>
      </c>
      <c r="D249" t="n">
        <v>7.0872</v>
      </c>
      <c r="E249" t="n">
        <v>14.11</v>
      </c>
      <c r="F249" t="n">
        <v>11.91</v>
      </c>
      <c r="G249" t="n">
        <v>51.02</v>
      </c>
      <c r="H249" t="n">
        <v>0.88</v>
      </c>
      <c r="I249" t="n">
        <v>14</v>
      </c>
      <c r="J249" t="n">
        <v>94.48</v>
      </c>
      <c r="K249" t="n">
        <v>37.55</v>
      </c>
      <c r="L249" t="n">
        <v>4.75</v>
      </c>
      <c r="M249" t="n">
        <v>7</v>
      </c>
      <c r="N249" t="n">
        <v>12.17</v>
      </c>
      <c r="O249" t="n">
        <v>11886.12</v>
      </c>
      <c r="P249" t="n">
        <v>81.12</v>
      </c>
      <c r="Q249" t="n">
        <v>460.72</v>
      </c>
      <c r="R249" t="n">
        <v>52.4</v>
      </c>
      <c r="S249" t="n">
        <v>32.19</v>
      </c>
      <c r="T249" t="n">
        <v>6170.17</v>
      </c>
      <c r="U249" t="n">
        <v>0.61</v>
      </c>
      <c r="V249" t="n">
        <v>0.75</v>
      </c>
      <c r="W249" t="n">
        <v>1.48</v>
      </c>
      <c r="X249" t="n">
        <v>0.37</v>
      </c>
      <c r="Y249" t="n">
        <v>1</v>
      </c>
      <c r="Z249" t="n">
        <v>10</v>
      </c>
    </row>
    <row r="250">
      <c r="A250" t="n">
        <v>16</v>
      </c>
      <c r="B250" t="n">
        <v>40</v>
      </c>
      <c r="C250" t="inlineStr">
        <is>
          <t xml:space="preserve">CONCLUIDO	</t>
        </is>
      </c>
      <c r="D250" t="n">
        <v>7.1068</v>
      </c>
      <c r="E250" t="n">
        <v>14.07</v>
      </c>
      <c r="F250" t="n">
        <v>11.89</v>
      </c>
      <c r="G250" t="n">
        <v>54.86</v>
      </c>
      <c r="H250" t="n">
        <v>0.93</v>
      </c>
      <c r="I250" t="n">
        <v>13</v>
      </c>
      <c r="J250" t="n">
        <v>94.79000000000001</v>
      </c>
      <c r="K250" t="n">
        <v>37.55</v>
      </c>
      <c r="L250" t="n">
        <v>5</v>
      </c>
      <c r="M250" t="n">
        <v>4</v>
      </c>
      <c r="N250" t="n">
        <v>12.23</v>
      </c>
      <c r="O250" t="n">
        <v>11924.18</v>
      </c>
      <c r="P250" t="n">
        <v>80.09999999999999</v>
      </c>
      <c r="Q250" t="n">
        <v>460.72</v>
      </c>
      <c r="R250" t="n">
        <v>51.76</v>
      </c>
      <c r="S250" t="n">
        <v>32.19</v>
      </c>
      <c r="T250" t="n">
        <v>5858.03</v>
      </c>
      <c r="U250" t="n">
        <v>0.62</v>
      </c>
      <c r="V250" t="n">
        <v>0.75</v>
      </c>
      <c r="W250" t="n">
        <v>1.47</v>
      </c>
      <c r="X250" t="n">
        <v>0.35</v>
      </c>
      <c r="Y250" t="n">
        <v>1</v>
      </c>
      <c r="Z250" t="n">
        <v>10</v>
      </c>
    </row>
    <row r="251">
      <c r="A251" t="n">
        <v>17</v>
      </c>
      <c r="B251" t="n">
        <v>40</v>
      </c>
      <c r="C251" t="inlineStr">
        <is>
          <t xml:space="preserve">CONCLUIDO	</t>
        </is>
      </c>
      <c r="D251" t="n">
        <v>7.1072</v>
      </c>
      <c r="E251" t="n">
        <v>14.07</v>
      </c>
      <c r="F251" t="n">
        <v>11.88</v>
      </c>
      <c r="G251" t="n">
        <v>54.85</v>
      </c>
      <c r="H251" t="n">
        <v>0.97</v>
      </c>
      <c r="I251" t="n">
        <v>13</v>
      </c>
      <c r="J251" t="n">
        <v>95.09</v>
      </c>
      <c r="K251" t="n">
        <v>37.55</v>
      </c>
      <c r="L251" t="n">
        <v>5.25</v>
      </c>
      <c r="M251" t="n">
        <v>2</v>
      </c>
      <c r="N251" t="n">
        <v>12.29</v>
      </c>
      <c r="O251" t="n">
        <v>11962.27</v>
      </c>
      <c r="P251" t="n">
        <v>80.61</v>
      </c>
      <c r="Q251" t="n">
        <v>460.71</v>
      </c>
      <c r="R251" t="n">
        <v>51.6</v>
      </c>
      <c r="S251" t="n">
        <v>32.19</v>
      </c>
      <c r="T251" t="n">
        <v>5777.96</v>
      </c>
      <c r="U251" t="n">
        <v>0.62</v>
      </c>
      <c r="V251" t="n">
        <v>0.75</v>
      </c>
      <c r="W251" t="n">
        <v>1.48</v>
      </c>
      <c r="X251" t="n">
        <v>0.35</v>
      </c>
      <c r="Y251" t="n">
        <v>1</v>
      </c>
      <c r="Z251" t="n">
        <v>10</v>
      </c>
    </row>
    <row r="252">
      <c r="A252" t="n">
        <v>18</v>
      </c>
      <c r="B252" t="n">
        <v>40</v>
      </c>
      <c r="C252" t="inlineStr">
        <is>
          <t xml:space="preserve">CONCLUIDO	</t>
        </is>
      </c>
      <c r="D252" t="n">
        <v>7.109</v>
      </c>
      <c r="E252" t="n">
        <v>14.07</v>
      </c>
      <c r="F252" t="n">
        <v>11.88</v>
      </c>
      <c r="G252" t="n">
        <v>54.84</v>
      </c>
      <c r="H252" t="n">
        <v>1.01</v>
      </c>
      <c r="I252" t="n">
        <v>13</v>
      </c>
      <c r="J252" t="n">
        <v>95.40000000000001</v>
      </c>
      <c r="K252" t="n">
        <v>37.55</v>
      </c>
      <c r="L252" t="n">
        <v>5.5</v>
      </c>
      <c r="M252" t="n">
        <v>2</v>
      </c>
      <c r="N252" t="n">
        <v>12.35</v>
      </c>
      <c r="O252" t="n">
        <v>12000.38</v>
      </c>
      <c r="P252" t="n">
        <v>80.69</v>
      </c>
      <c r="Q252" t="n">
        <v>460.71</v>
      </c>
      <c r="R252" t="n">
        <v>51.48</v>
      </c>
      <c r="S252" t="n">
        <v>32.19</v>
      </c>
      <c r="T252" t="n">
        <v>5718.92</v>
      </c>
      <c r="U252" t="n">
        <v>0.63</v>
      </c>
      <c r="V252" t="n">
        <v>0.75</v>
      </c>
      <c r="W252" t="n">
        <v>1.48</v>
      </c>
      <c r="X252" t="n">
        <v>0.35</v>
      </c>
      <c r="Y252" t="n">
        <v>1</v>
      </c>
      <c r="Z252" t="n">
        <v>10</v>
      </c>
    </row>
    <row r="253">
      <c r="A253" t="n">
        <v>19</v>
      </c>
      <c r="B253" t="n">
        <v>40</v>
      </c>
      <c r="C253" t="inlineStr">
        <is>
          <t xml:space="preserve">CONCLUIDO	</t>
        </is>
      </c>
      <c r="D253" t="n">
        <v>7.108</v>
      </c>
      <c r="E253" t="n">
        <v>14.07</v>
      </c>
      <c r="F253" t="n">
        <v>11.88</v>
      </c>
      <c r="G253" t="n">
        <v>54.84</v>
      </c>
      <c r="H253" t="n">
        <v>1.06</v>
      </c>
      <c r="I253" t="n">
        <v>13</v>
      </c>
      <c r="J253" t="n">
        <v>95.70999999999999</v>
      </c>
      <c r="K253" t="n">
        <v>37.55</v>
      </c>
      <c r="L253" t="n">
        <v>5.75</v>
      </c>
      <c r="M253" t="n">
        <v>0</v>
      </c>
      <c r="N253" t="n">
        <v>12.41</v>
      </c>
      <c r="O253" t="n">
        <v>12038.51</v>
      </c>
      <c r="P253" t="n">
        <v>80.86</v>
      </c>
      <c r="Q253" t="n">
        <v>460.71</v>
      </c>
      <c r="R253" t="n">
        <v>51.45</v>
      </c>
      <c r="S253" t="n">
        <v>32.19</v>
      </c>
      <c r="T253" t="n">
        <v>5700.93</v>
      </c>
      <c r="U253" t="n">
        <v>0.63</v>
      </c>
      <c r="V253" t="n">
        <v>0.75</v>
      </c>
      <c r="W253" t="n">
        <v>1.48</v>
      </c>
      <c r="X253" t="n">
        <v>0.35</v>
      </c>
      <c r="Y253" t="n">
        <v>1</v>
      </c>
      <c r="Z253" t="n">
        <v>10</v>
      </c>
    </row>
    <row r="254">
      <c r="A254" t="n">
        <v>0</v>
      </c>
      <c r="B254" t="n">
        <v>125</v>
      </c>
      <c r="C254" t="inlineStr">
        <is>
          <t xml:space="preserve">CONCLUIDO	</t>
        </is>
      </c>
      <c r="D254" t="n">
        <v>3.2918</v>
      </c>
      <c r="E254" t="n">
        <v>30.38</v>
      </c>
      <c r="F254" t="n">
        <v>17.8</v>
      </c>
      <c r="G254" t="n">
        <v>5.13</v>
      </c>
      <c r="H254" t="n">
        <v>0.07000000000000001</v>
      </c>
      <c r="I254" t="n">
        <v>208</v>
      </c>
      <c r="J254" t="n">
        <v>242.64</v>
      </c>
      <c r="K254" t="n">
        <v>58.47</v>
      </c>
      <c r="L254" t="n">
        <v>1</v>
      </c>
      <c r="M254" t="n">
        <v>206</v>
      </c>
      <c r="N254" t="n">
        <v>58.17</v>
      </c>
      <c r="O254" t="n">
        <v>30160.1</v>
      </c>
      <c r="P254" t="n">
        <v>285.4</v>
      </c>
      <c r="Q254" t="n">
        <v>460.92</v>
      </c>
      <c r="R254" t="n">
        <v>245.3</v>
      </c>
      <c r="S254" t="n">
        <v>32.19</v>
      </c>
      <c r="T254" t="n">
        <v>101651.15</v>
      </c>
      <c r="U254" t="n">
        <v>0.13</v>
      </c>
      <c r="V254" t="n">
        <v>0.5</v>
      </c>
      <c r="W254" t="n">
        <v>1.78</v>
      </c>
      <c r="X254" t="n">
        <v>6.26</v>
      </c>
      <c r="Y254" t="n">
        <v>1</v>
      </c>
      <c r="Z254" t="n">
        <v>10</v>
      </c>
    </row>
    <row r="255">
      <c r="A255" t="n">
        <v>1</v>
      </c>
      <c r="B255" t="n">
        <v>125</v>
      </c>
      <c r="C255" t="inlineStr">
        <is>
          <t xml:space="preserve">CONCLUIDO	</t>
        </is>
      </c>
      <c r="D255" t="n">
        <v>3.882</v>
      </c>
      <c r="E255" t="n">
        <v>25.76</v>
      </c>
      <c r="F255" t="n">
        <v>15.97</v>
      </c>
      <c r="G255" t="n">
        <v>6.43</v>
      </c>
      <c r="H255" t="n">
        <v>0.09</v>
      </c>
      <c r="I255" t="n">
        <v>149</v>
      </c>
      <c r="J255" t="n">
        <v>243.08</v>
      </c>
      <c r="K255" t="n">
        <v>58.47</v>
      </c>
      <c r="L255" t="n">
        <v>1.25</v>
      </c>
      <c r="M255" t="n">
        <v>147</v>
      </c>
      <c r="N255" t="n">
        <v>58.36</v>
      </c>
      <c r="O255" t="n">
        <v>30214.33</v>
      </c>
      <c r="P255" t="n">
        <v>255.64</v>
      </c>
      <c r="Q255" t="n">
        <v>460.96</v>
      </c>
      <c r="R255" t="n">
        <v>185.11</v>
      </c>
      <c r="S255" t="n">
        <v>32.19</v>
      </c>
      <c r="T255" t="n">
        <v>71850.14</v>
      </c>
      <c r="U255" t="n">
        <v>0.17</v>
      </c>
      <c r="V255" t="n">
        <v>0.5600000000000001</v>
      </c>
      <c r="W255" t="n">
        <v>1.69</v>
      </c>
      <c r="X255" t="n">
        <v>4.43</v>
      </c>
      <c r="Y255" t="n">
        <v>1</v>
      </c>
      <c r="Z255" t="n">
        <v>10</v>
      </c>
    </row>
    <row r="256">
      <c r="A256" t="n">
        <v>2</v>
      </c>
      <c r="B256" t="n">
        <v>125</v>
      </c>
      <c r="C256" t="inlineStr">
        <is>
          <t xml:space="preserve">CONCLUIDO	</t>
        </is>
      </c>
      <c r="D256" t="n">
        <v>4.3142</v>
      </c>
      <c r="E256" t="n">
        <v>23.18</v>
      </c>
      <c r="F256" t="n">
        <v>14.94</v>
      </c>
      <c r="G256" t="n">
        <v>7.73</v>
      </c>
      <c r="H256" t="n">
        <v>0.11</v>
      </c>
      <c r="I256" t="n">
        <v>116</v>
      </c>
      <c r="J256" t="n">
        <v>243.52</v>
      </c>
      <c r="K256" t="n">
        <v>58.47</v>
      </c>
      <c r="L256" t="n">
        <v>1.5</v>
      </c>
      <c r="M256" t="n">
        <v>114</v>
      </c>
      <c r="N256" t="n">
        <v>58.55</v>
      </c>
      <c r="O256" t="n">
        <v>30268.64</v>
      </c>
      <c r="P256" t="n">
        <v>238.92</v>
      </c>
      <c r="Q256" t="n">
        <v>460.82</v>
      </c>
      <c r="R256" t="n">
        <v>151.53</v>
      </c>
      <c r="S256" t="n">
        <v>32.19</v>
      </c>
      <c r="T256" t="n">
        <v>55229.05</v>
      </c>
      <c r="U256" t="n">
        <v>0.21</v>
      </c>
      <c r="V256" t="n">
        <v>0.6</v>
      </c>
      <c r="W256" t="n">
        <v>1.65</v>
      </c>
      <c r="X256" t="n">
        <v>3.41</v>
      </c>
      <c r="Y256" t="n">
        <v>1</v>
      </c>
      <c r="Z256" t="n">
        <v>10</v>
      </c>
    </row>
    <row r="257">
      <c r="A257" t="n">
        <v>3</v>
      </c>
      <c r="B257" t="n">
        <v>125</v>
      </c>
      <c r="C257" t="inlineStr">
        <is>
          <t xml:space="preserve">CONCLUIDO	</t>
        </is>
      </c>
      <c r="D257" t="n">
        <v>4.6218</v>
      </c>
      <c r="E257" t="n">
        <v>21.64</v>
      </c>
      <c r="F257" t="n">
        <v>14.35</v>
      </c>
      <c r="G257" t="n">
        <v>8.970000000000001</v>
      </c>
      <c r="H257" t="n">
        <v>0.13</v>
      </c>
      <c r="I257" t="n">
        <v>96</v>
      </c>
      <c r="J257" t="n">
        <v>243.96</v>
      </c>
      <c r="K257" t="n">
        <v>58.47</v>
      </c>
      <c r="L257" t="n">
        <v>1.75</v>
      </c>
      <c r="M257" t="n">
        <v>94</v>
      </c>
      <c r="N257" t="n">
        <v>58.74</v>
      </c>
      <c r="O257" t="n">
        <v>30323.01</v>
      </c>
      <c r="P257" t="n">
        <v>229.06</v>
      </c>
      <c r="Q257" t="n">
        <v>460.8</v>
      </c>
      <c r="R257" t="n">
        <v>132.06</v>
      </c>
      <c r="S257" t="n">
        <v>32.19</v>
      </c>
      <c r="T257" t="n">
        <v>45591.35</v>
      </c>
      <c r="U257" t="n">
        <v>0.24</v>
      </c>
      <c r="V257" t="n">
        <v>0.62</v>
      </c>
      <c r="W257" t="n">
        <v>1.61</v>
      </c>
      <c r="X257" t="n">
        <v>2.81</v>
      </c>
      <c r="Y257" t="n">
        <v>1</v>
      </c>
      <c r="Z257" t="n">
        <v>10</v>
      </c>
    </row>
    <row r="258">
      <c r="A258" t="n">
        <v>4</v>
      </c>
      <c r="B258" t="n">
        <v>125</v>
      </c>
      <c r="C258" t="inlineStr">
        <is>
          <t xml:space="preserve">CONCLUIDO	</t>
        </is>
      </c>
      <c r="D258" t="n">
        <v>4.8865</v>
      </c>
      <c r="E258" t="n">
        <v>20.46</v>
      </c>
      <c r="F258" t="n">
        <v>13.88</v>
      </c>
      <c r="G258" t="n">
        <v>10.28</v>
      </c>
      <c r="H258" t="n">
        <v>0.15</v>
      </c>
      <c r="I258" t="n">
        <v>81</v>
      </c>
      <c r="J258" t="n">
        <v>244.41</v>
      </c>
      <c r="K258" t="n">
        <v>58.47</v>
      </c>
      <c r="L258" t="n">
        <v>2</v>
      </c>
      <c r="M258" t="n">
        <v>79</v>
      </c>
      <c r="N258" t="n">
        <v>58.93</v>
      </c>
      <c r="O258" t="n">
        <v>30377.45</v>
      </c>
      <c r="P258" t="n">
        <v>221.35</v>
      </c>
      <c r="Q258" t="n">
        <v>460.73</v>
      </c>
      <c r="R258" t="n">
        <v>116.75</v>
      </c>
      <c r="S258" t="n">
        <v>32.19</v>
      </c>
      <c r="T258" t="n">
        <v>38010.57</v>
      </c>
      <c r="U258" t="n">
        <v>0.28</v>
      </c>
      <c r="V258" t="n">
        <v>0.64</v>
      </c>
      <c r="W258" t="n">
        <v>1.59</v>
      </c>
      <c r="X258" t="n">
        <v>2.35</v>
      </c>
      <c r="Y258" t="n">
        <v>1</v>
      </c>
      <c r="Z258" t="n">
        <v>10</v>
      </c>
    </row>
    <row r="259">
      <c r="A259" t="n">
        <v>5</v>
      </c>
      <c r="B259" t="n">
        <v>125</v>
      </c>
      <c r="C259" t="inlineStr">
        <is>
          <t xml:space="preserve">CONCLUIDO	</t>
        </is>
      </c>
      <c r="D259" t="n">
        <v>5.0975</v>
      </c>
      <c r="E259" t="n">
        <v>19.62</v>
      </c>
      <c r="F259" t="n">
        <v>13.55</v>
      </c>
      <c r="G259" t="n">
        <v>11.62</v>
      </c>
      <c r="H259" t="n">
        <v>0.16</v>
      </c>
      <c r="I259" t="n">
        <v>70</v>
      </c>
      <c r="J259" t="n">
        <v>244.85</v>
      </c>
      <c r="K259" t="n">
        <v>58.47</v>
      </c>
      <c r="L259" t="n">
        <v>2.25</v>
      </c>
      <c r="M259" t="n">
        <v>68</v>
      </c>
      <c r="N259" t="n">
        <v>59.12</v>
      </c>
      <c r="O259" t="n">
        <v>30431.96</v>
      </c>
      <c r="P259" t="n">
        <v>215.77</v>
      </c>
      <c r="Q259" t="n">
        <v>460.7</v>
      </c>
      <c r="R259" t="n">
        <v>106.02</v>
      </c>
      <c r="S259" t="n">
        <v>32.19</v>
      </c>
      <c r="T259" t="n">
        <v>32704.32</v>
      </c>
      <c r="U259" t="n">
        <v>0.3</v>
      </c>
      <c r="V259" t="n">
        <v>0.66</v>
      </c>
      <c r="W259" t="n">
        <v>1.57</v>
      </c>
      <c r="X259" t="n">
        <v>2.02</v>
      </c>
      <c r="Y259" t="n">
        <v>1</v>
      </c>
      <c r="Z259" t="n">
        <v>10</v>
      </c>
    </row>
    <row r="260">
      <c r="A260" t="n">
        <v>6</v>
      </c>
      <c r="B260" t="n">
        <v>125</v>
      </c>
      <c r="C260" t="inlineStr">
        <is>
          <t xml:space="preserve">CONCLUIDO	</t>
        </is>
      </c>
      <c r="D260" t="n">
        <v>5.2615</v>
      </c>
      <c r="E260" t="n">
        <v>19.01</v>
      </c>
      <c r="F260" t="n">
        <v>13.32</v>
      </c>
      <c r="G260" t="n">
        <v>12.89</v>
      </c>
      <c r="H260" t="n">
        <v>0.18</v>
      </c>
      <c r="I260" t="n">
        <v>62</v>
      </c>
      <c r="J260" t="n">
        <v>245.29</v>
      </c>
      <c r="K260" t="n">
        <v>58.47</v>
      </c>
      <c r="L260" t="n">
        <v>2.5</v>
      </c>
      <c r="M260" t="n">
        <v>60</v>
      </c>
      <c r="N260" t="n">
        <v>59.32</v>
      </c>
      <c r="O260" t="n">
        <v>30486.54</v>
      </c>
      <c r="P260" t="n">
        <v>211.79</v>
      </c>
      <c r="Q260" t="n">
        <v>460.71</v>
      </c>
      <c r="R260" t="n">
        <v>98.33</v>
      </c>
      <c r="S260" t="n">
        <v>32.19</v>
      </c>
      <c r="T260" t="n">
        <v>28895.89</v>
      </c>
      <c r="U260" t="n">
        <v>0.33</v>
      </c>
      <c r="V260" t="n">
        <v>0.67</v>
      </c>
      <c r="W260" t="n">
        <v>1.56</v>
      </c>
      <c r="X260" t="n">
        <v>1.79</v>
      </c>
      <c r="Y260" t="n">
        <v>1</v>
      </c>
      <c r="Z260" t="n">
        <v>10</v>
      </c>
    </row>
    <row r="261">
      <c r="A261" t="n">
        <v>7</v>
      </c>
      <c r="B261" t="n">
        <v>125</v>
      </c>
      <c r="C261" t="inlineStr">
        <is>
          <t xml:space="preserve">CONCLUIDO	</t>
        </is>
      </c>
      <c r="D261" t="n">
        <v>5.3932</v>
      </c>
      <c r="E261" t="n">
        <v>18.54</v>
      </c>
      <c r="F261" t="n">
        <v>13.14</v>
      </c>
      <c r="G261" t="n">
        <v>14.08</v>
      </c>
      <c r="H261" t="n">
        <v>0.2</v>
      </c>
      <c r="I261" t="n">
        <v>56</v>
      </c>
      <c r="J261" t="n">
        <v>245.73</v>
      </c>
      <c r="K261" t="n">
        <v>58.47</v>
      </c>
      <c r="L261" t="n">
        <v>2.75</v>
      </c>
      <c r="M261" t="n">
        <v>54</v>
      </c>
      <c r="N261" t="n">
        <v>59.51</v>
      </c>
      <c r="O261" t="n">
        <v>30541.19</v>
      </c>
      <c r="P261" t="n">
        <v>208.64</v>
      </c>
      <c r="Q261" t="n">
        <v>460.7</v>
      </c>
      <c r="R261" t="n">
        <v>92.62</v>
      </c>
      <c r="S261" t="n">
        <v>32.19</v>
      </c>
      <c r="T261" t="n">
        <v>26071.2</v>
      </c>
      <c r="U261" t="n">
        <v>0.35</v>
      </c>
      <c r="V261" t="n">
        <v>0.68</v>
      </c>
      <c r="W261" t="n">
        <v>1.55</v>
      </c>
      <c r="X261" t="n">
        <v>1.61</v>
      </c>
      <c r="Y261" t="n">
        <v>1</v>
      </c>
      <c r="Z261" t="n">
        <v>10</v>
      </c>
    </row>
    <row r="262">
      <c r="A262" t="n">
        <v>8</v>
      </c>
      <c r="B262" t="n">
        <v>125</v>
      </c>
      <c r="C262" t="inlineStr">
        <is>
          <t xml:space="preserve">CONCLUIDO	</t>
        </is>
      </c>
      <c r="D262" t="n">
        <v>5.5064</v>
      </c>
      <c r="E262" t="n">
        <v>18.16</v>
      </c>
      <c r="F262" t="n">
        <v>13</v>
      </c>
      <c r="G262" t="n">
        <v>15.29</v>
      </c>
      <c r="H262" t="n">
        <v>0.22</v>
      </c>
      <c r="I262" t="n">
        <v>51</v>
      </c>
      <c r="J262" t="n">
        <v>246.18</v>
      </c>
      <c r="K262" t="n">
        <v>58.47</v>
      </c>
      <c r="L262" t="n">
        <v>3</v>
      </c>
      <c r="M262" t="n">
        <v>49</v>
      </c>
      <c r="N262" t="n">
        <v>59.7</v>
      </c>
      <c r="O262" t="n">
        <v>30595.91</v>
      </c>
      <c r="P262" t="n">
        <v>206.01</v>
      </c>
      <c r="Q262" t="n">
        <v>460.82</v>
      </c>
      <c r="R262" t="n">
        <v>87.98999999999999</v>
      </c>
      <c r="S262" t="n">
        <v>32.19</v>
      </c>
      <c r="T262" t="n">
        <v>23782.45</v>
      </c>
      <c r="U262" t="n">
        <v>0.37</v>
      </c>
      <c r="V262" t="n">
        <v>0.6899999999999999</v>
      </c>
      <c r="W262" t="n">
        <v>1.53</v>
      </c>
      <c r="X262" t="n">
        <v>1.46</v>
      </c>
      <c r="Y262" t="n">
        <v>1</v>
      </c>
      <c r="Z262" t="n">
        <v>10</v>
      </c>
    </row>
    <row r="263">
      <c r="A263" t="n">
        <v>9</v>
      </c>
      <c r="B263" t="n">
        <v>125</v>
      </c>
      <c r="C263" t="inlineStr">
        <is>
          <t xml:space="preserve">CONCLUIDO	</t>
        </is>
      </c>
      <c r="D263" t="n">
        <v>5.6316</v>
      </c>
      <c r="E263" t="n">
        <v>17.76</v>
      </c>
      <c r="F263" t="n">
        <v>12.83</v>
      </c>
      <c r="G263" t="n">
        <v>16.73</v>
      </c>
      <c r="H263" t="n">
        <v>0.23</v>
      </c>
      <c r="I263" t="n">
        <v>46</v>
      </c>
      <c r="J263" t="n">
        <v>246.62</v>
      </c>
      <c r="K263" t="n">
        <v>58.47</v>
      </c>
      <c r="L263" t="n">
        <v>3.25</v>
      </c>
      <c r="M263" t="n">
        <v>44</v>
      </c>
      <c r="N263" t="n">
        <v>59.9</v>
      </c>
      <c r="O263" t="n">
        <v>30650.7</v>
      </c>
      <c r="P263" t="n">
        <v>203.16</v>
      </c>
      <c r="Q263" t="n">
        <v>460.69</v>
      </c>
      <c r="R263" t="n">
        <v>82.81</v>
      </c>
      <c r="S263" t="n">
        <v>32.19</v>
      </c>
      <c r="T263" t="n">
        <v>21216.53</v>
      </c>
      <c r="U263" t="n">
        <v>0.39</v>
      </c>
      <c r="V263" t="n">
        <v>0.7</v>
      </c>
      <c r="W263" t="n">
        <v>1.52</v>
      </c>
      <c r="X263" t="n">
        <v>1.29</v>
      </c>
      <c r="Y263" t="n">
        <v>1</v>
      </c>
      <c r="Z263" t="n">
        <v>10</v>
      </c>
    </row>
    <row r="264">
      <c r="A264" t="n">
        <v>10</v>
      </c>
      <c r="B264" t="n">
        <v>125</v>
      </c>
      <c r="C264" t="inlineStr">
        <is>
          <t xml:space="preserve">CONCLUIDO	</t>
        </is>
      </c>
      <c r="D264" t="n">
        <v>5.7045</v>
      </c>
      <c r="E264" t="n">
        <v>17.53</v>
      </c>
      <c r="F264" t="n">
        <v>12.74</v>
      </c>
      <c r="G264" t="n">
        <v>17.78</v>
      </c>
      <c r="H264" t="n">
        <v>0.25</v>
      </c>
      <c r="I264" t="n">
        <v>43</v>
      </c>
      <c r="J264" t="n">
        <v>247.07</v>
      </c>
      <c r="K264" t="n">
        <v>58.47</v>
      </c>
      <c r="L264" t="n">
        <v>3.5</v>
      </c>
      <c r="M264" t="n">
        <v>41</v>
      </c>
      <c r="N264" t="n">
        <v>60.09</v>
      </c>
      <c r="O264" t="n">
        <v>30705.56</v>
      </c>
      <c r="P264" t="n">
        <v>201.49</v>
      </c>
      <c r="Q264" t="n">
        <v>460.7</v>
      </c>
      <c r="R264" t="n">
        <v>79.48</v>
      </c>
      <c r="S264" t="n">
        <v>32.19</v>
      </c>
      <c r="T264" t="n">
        <v>19566.09</v>
      </c>
      <c r="U264" t="n">
        <v>0.4</v>
      </c>
      <c r="V264" t="n">
        <v>0.7</v>
      </c>
      <c r="W264" t="n">
        <v>1.53</v>
      </c>
      <c r="X264" t="n">
        <v>1.21</v>
      </c>
      <c r="Y264" t="n">
        <v>1</v>
      </c>
      <c r="Z264" t="n">
        <v>10</v>
      </c>
    </row>
    <row r="265">
      <c r="A265" t="n">
        <v>11</v>
      </c>
      <c r="B265" t="n">
        <v>125</v>
      </c>
      <c r="C265" t="inlineStr">
        <is>
          <t xml:space="preserve">CONCLUIDO	</t>
        </is>
      </c>
      <c r="D265" t="n">
        <v>5.7796</v>
      </c>
      <c r="E265" t="n">
        <v>17.3</v>
      </c>
      <c r="F265" t="n">
        <v>12.66</v>
      </c>
      <c r="G265" t="n">
        <v>18.98</v>
      </c>
      <c r="H265" t="n">
        <v>0.27</v>
      </c>
      <c r="I265" t="n">
        <v>40</v>
      </c>
      <c r="J265" t="n">
        <v>247.51</v>
      </c>
      <c r="K265" t="n">
        <v>58.47</v>
      </c>
      <c r="L265" t="n">
        <v>3.75</v>
      </c>
      <c r="M265" t="n">
        <v>38</v>
      </c>
      <c r="N265" t="n">
        <v>60.29</v>
      </c>
      <c r="O265" t="n">
        <v>30760.49</v>
      </c>
      <c r="P265" t="n">
        <v>199.75</v>
      </c>
      <c r="Q265" t="n">
        <v>460.78</v>
      </c>
      <c r="R265" t="n">
        <v>76.92</v>
      </c>
      <c r="S265" t="n">
        <v>32.19</v>
      </c>
      <c r="T265" t="n">
        <v>18303.46</v>
      </c>
      <c r="U265" t="n">
        <v>0.42</v>
      </c>
      <c r="V265" t="n">
        <v>0.71</v>
      </c>
      <c r="W265" t="n">
        <v>1.51</v>
      </c>
      <c r="X265" t="n">
        <v>1.12</v>
      </c>
      <c r="Y265" t="n">
        <v>1</v>
      </c>
      <c r="Z265" t="n">
        <v>10</v>
      </c>
    </row>
    <row r="266">
      <c r="A266" t="n">
        <v>12</v>
      </c>
      <c r="B266" t="n">
        <v>125</v>
      </c>
      <c r="C266" t="inlineStr">
        <is>
          <t xml:space="preserve">CONCLUIDO	</t>
        </is>
      </c>
      <c r="D266" t="n">
        <v>5.8553</v>
      </c>
      <c r="E266" t="n">
        <v>17.08</v>
      </c>
      <c r="F266" t="n">
        <v>12.57</v>
      </c>
      <c r="G266" t="n">
        <v>20.39</v>
      </c>
      <c r="H266" t="n">
        <v>0.29</v>
      </c>
      <c r="I266" t="n">
        <v>37</v>
      </c>
      <c r="J266" t="n">
        <v>247.96</v>
      </c>
      <c r="K266" t="n">
        <v>58.47</v>
      </c>
      <c r="L266" t="n">
        <v>4</v>
      </c>
      <c r="M266" t="n">
        <v>35</v>
      </c>
      <c r="N266" t="n">
        <v>60.48</v>
      </c>
      <c r="O266" t="n">
        <v>30815.5</v>
      </c>
      <c r="P266" t="n">
        <v>198.21</v>
      </c>
      <c r="Q266" t="n">
        <v>460.78</v>
      </c>
      <c r="R266" t="n">
        <v>74.37</v>
      </c>
      <c r="S266" t="n">
        <v>32.19</v>
      </c>
      <c r="T266" t="n">
        <v>17041.82</v>
      </c>
      <c r="U266" t="n">
        <v>0.43</v>
      </c>
      <c r="V266" t="n">
        <v>0.71</v>
      </c>
      <c r="W266" t="n">
        <v>1.51</v>
      </c>
      <c r="X266" t="n">
        <v>1.04</v>
      </c>
      <c r="Y266" t="n">
        <v>1</v>
      </c>
      <c r="Z266" t="n">
        <v>10</v>
      </c>
    </row>
    <row r="267">
      <c r="A267" t="n">
        <v>13</v>
      </c>
      <c r="B267" t="n">
        <v>125</v>
      </c>
      <c r="C267" t="inlineStr">
        <is>
          <t xml:space="preserve">CONCLUIDO	</t>
        </is>
      </c>
      <c r="D267" t="n">
        <v>5.9036</v>
      </c>
      <c r="E267" t="n">
        <v>16.94</v>
      </c>
      <c r="F267" t="n">
        <v>12.53</v>
      </c>
      <c r="G267" t="n">
        <v>21.48</v>
      </c>
      <c r="H267" t="n">
        <v>0.3</v>
      </c>
      <c r="I267" t="n">
        <v>35</v>
      </c>
      <c r="J267" t="n">
        <v>248.4</v>
      </c>
      <c r="K267" t="n">
        <v>58.47</v>
      </c>
      <c r="L267" t="n">
        <v>4.25</v>
      </c>
      <c r="M267" t="n">
        <v>33</v>
      </c>
      <c r="N267" t="n">
        <v>60.68</v>
      </c>
      <c r="O267" t="n">
        <v>30870.57</v>
      </c>
      <c r="P267" t="n">
        <v>197.21</v>
      </c>
      <c r="Q267" t="n">
        <v>460.7</v>
      </c>
      <c r="R267" t="n">
        <v>72.77</v>
      </c>
      <c r="S267" t="n">
        <v>32.19</v>
      </c>
      <c r="T267" t="n">
        <v>16254.19</v>
      </c>
      <c r="U267" t="n">
        <v>0.44</v>
      </c>
      <c r="V267" t="n">
        <v>0.71</v>
      </c>
      <c r="W267" t="n">
        <v>1.51</v>
      </c>
      <c r="X267" t="n">
        <v>0.99</v>
      </c>
      <c r="Y267" t="n">
        <v>1</v>
      </c>
      <c r="Z267" t="n">
        <v>10</v>
      </c>
    </row>
    <row r="268">
      <c r="A268" t="n">
        <v>14</v>
      </c>
      <c r="B268" t="n">
        <v>125</v>
      </c>
      <c r="C268" t="inlineStr">
        <is>
          <t xml:space="preserve">CONCLUIDO	</t>
        </is>
      </c>
      <c r="D268" t="n">
        <v>5.9676</v>
      </c>
      <c r="E268" t="n">
        <v>16.76</v>
      </c>
      <c r="F268" t="n">
        <v>12.44</v>
      </c>
      <c r="G268" t="n">
        <v>22.62</v>
      </c>
      <c r="H268" t="n">
        <v>0.32</v>
      </c>
      <c r="I268" t="n">
        <v>33</v>
      </c>
      <c r="J268" t="n">
        <v>248.85</v>
      </c>
      <c r="K268" t="n">
        <v>58.47</v>
      </c>
      <c r="L268" t="n">
        <v>4.5</v>
      </c>
      <c r="M268" t="n">
        <v>31</v>
      </c>
      <c r="N268" t="n">
        <v>60.88</v>
      </c>
      <c r="O268" t="n">
        <v>30925.72</v>
      </c>
      <c r="P268" t="n">
        <v>195.64</v>
      </c>
      <c r="Q268" t="n">
        <v>460.77</v>
      </c>
      <c r="R268" t="n">
        <v>69.90000000000001</v>
      </c>
      <c r="S268" t="n">
        <v>32.19</v>
      </c>
      <c r="T268" t="n">
        <v>14828.74</v>
      </c>
      <c r="U268" t="n">
        <v>0.46</v>
      </c>
      <c r="V268" t="n">
        <v>0.72</v>
      </c>
      <c r="W268" t="n">
        <v>1.5</v>
      </c>
      <c r="X268" t="n">
        <v>0.91</v>
      </c>
      <c r="Y268" t="n">
        <v>1</v>
      </c>
      <c r="Z268" t="n">
        <v>10</v>
      </c>
    </row>
    <row r="269">
      <c r="A269" t="n">
        <v>15</v>
      </c>
      <c r="B269" t="n">
        <v>125</v>
      </c>
      <c r="C269" t="inlineStr">
        <is>
          <t xml:space="preserve">CONCLUIDO	</t>
        </is>
      </c>
      <c r="D269" t="n">
        <v>6.0153</v>
      </c>
      <c r="E269" t="n">
        <v>16.62</v>
      </c>
      <c r="F269" t="n">
        <v>12.4</v>
      </c>
      <c r="G269" t="n">
        <v>24.01</v>
      </c>
      <c r="H269" t="n">
        <v>0.34</v>
      </c>
      <c r="I269" t="n">
        <v>31</v>
      </c>
      <c r="J269" t="n">
        <v>249.3</v>
      </c>
      <c r="K269" t="n">
        <v>58.47</v>
      </c>
      <c r="L269" t="n">
        <v>4.75</v>
      </c>
      <c r="M269" t="n">
        <v>29</v>
      </c>
      <c r="N269" t="n">
        <v>61.07</v>
      </c>
      <c r="O269" t="n">
        <v>30980.93</v>
      </c>
      <c r="P269" t="n">
        <v>194.52</v>
      </c>
      <c r="Q269" t="n">
        <v>460.83</v>
      </c>
      <c r="R269" t="n">
        <v>68.70999999999999</v>
      </c>
      <c r="S269" t="n">
        <v>32.19</v>
      </c>
      <c r="T269" t="n">
        <v>14242.49</v>
      </c>
      <c r="U269" t="n">
        <v>0.47</v>
      </c>
      <c r="V269" t="n">
        <v>0.72</v>
      </c>
      <c r="W269" t="n">
        <v>1.5</v>
      </c>
      <c r="X269" t="n">
        <v>0.87</v>
      </c>
      <c r="Y269" t="n">
        <v>1</v>
      </c>
      <c r="Z269" t="n">
        <v>10</v>
      </c>
    </row>
    <row r="270">
      <c r="A270" t="n">
        <v>16</v>
      </c>
      <c r="B270" t="n">
        <v>125</v>
      </c>
      <c r="C270" t="inlineStr">
        <is>
          <t xml:space="preserve">CONCLUIDO	</t>
        </is>
      </c>
      <c r="D270" t="n">
        <v>6.0695</v>
      </c>
      <c r="E270" t="n">
        <v>16.48</v>
      </c>
      <c r="F270" t="n">
        <v>12.35</v>
      </c>
      <c r="G270" t="n">
        <v>25.55</v>
      </c>
      <c r="H270" t="n">
        <v>0.36</v>
      </c>
      <c r="I270" t="n">
        <v>29</v>
      </c>
      <c r="J270" t="n">
        <v>249.75</v>
      </c>
      <c r="K270" t="n">
        <v>58.47</v>
      </c>
      <c r="L270" t="n">
        <v>5</v>
      </c>
      <c r="M270" t="n">
        <v>27</v>
      </c>
      <c r="N270" t="n">
        <v>61.27</v>
      </c>
      <c r="O270" t="n">
        <v>31036.22</v>
      </c>
      <c r="P270" t="n">
        <v>193.44</v>
      </c>
      <c r="Q270" t="n">
        <v>460.7</v>
      </c>
      <c r="R270" t="n">
        <v>67.22</v>
      </c>
      <c r="S270" t="n">
        <v>32.19</v>
      </c>
      <c r="T270" t="n">
        <v>13505.67</v>
      </c>
      <c r="U270" t="n">
        <v>0.48</v>
      </c>
      <c r="V270" t="n">
        <v>0.72</v>
      </c>
      <c r="W270" t="n">
        <v>1.49</v>
      </c>
      <c r="X270" t="n">
        <v>0.8100000000000001</v>
      </c>
      <c r="Y270" t="n">
        <v>1</v>
      </c>
      <c r="Z270" t="n">
        <v>10</v>
      </c>
    </row>
    <row r="271">
      <c r="A271" t="n">
        <v>17</v>
      </c>
      <c r="B271" t="n">
        <v>125</v>
      </c>
      <c r="C271" t="inlineStr">
        <is>
          <t xml:space="preserve">CONCLUIDO	</t>
        </is>
      </c>
      <c r="D271" t="n">
        <v>6.0989</v>
      </c>
      <c r="E271" t="n">
        <v>16.4</v>
      </c>
      <c r="F271" t="n">
        <v>12.32</v>
      </c>
      <c r="G271" t="n">
        <v>26.39</v>
      </c>
      <c r="H271" t="n">
        <v>0.37</v>
      </c>
      <c r="I271" t="n">
        <v>28</v>
      </c>
      <c r="J271" t="n">
        <v>250.2</v>
      </c>
      <c r="K271" t="n">
        <v>58.47</v>
      </c>
      <c r="L271" t="n">
        <v>5.25</v>
      </c>
      <c r="M271" t="n">
        <v>26</v>
      </c>
      <c r="N271" t="n">
        <v>61.47</v>
      </c>
      <c r="O271" t="n">
        <v>31091.59</v>
      </c>
      <c r="P271" t="n">
        <v>192.78</v>
      </c>
      <c r="Q271" t="n">
        <v>460.71</v>
      </c>
      <c r="R271" t="n">
        <v>65.98999999999999</v>
      </c>
      <c r="S271" t="n">
        <v>32.19</v>
      </c>
      <c r="T271" t="n">
        <v>12899.16</v>
      </c>
      <c r="U271" t="n">
        <v>0.49</v>
      </c>
      <c r="V271" t="n">
        <v>0.73</v>
      </c>
      <c r="W271" t="n">
        <v>1.5</v>
      </c>
      <c r="X271" t="n">
        <v>0.78</v>
      </c>
      <c r="Y271" t="n">
        <v>1</v>
      </c>
      <c r="Z271" t="n">
        <v>10</v>
      </c>
    </row>
    <row r="272">
      <c r="A272" t="n">
        <v>18</v>
      </c>
      <c r="B272" t="n">
        <v>125</v>
      </c>
      <c r="C272" t="inlineStr">
        <is>
          <t xml:space="preserve">CONCLUIDO	</t>
        </is>
      </c>
      <c r="D272" t="n">
        <v>6.1627</v>
      </c>
      <c r="E272" t="n">
        <v>16.23</v>
      </c>
      <c r="F272" t="n">
        <v>12.24</v>
      </c>
      <c r="G272" t="n">
        <v>28.25</v>
      </c>
      <c r="H272" t="n">
        <v>0.39</v>
      </c>
      <c r="I272" t="n">
        <v>26</v>
      </c>
      <c r="J272" t="n">
        <v>250.64</v>
      </c>
      <c r="K272" t="n">
        <v>58.47</v>
      </c>
      <c r="L272" t="n">
        <v>5.5</v>
      </c>
      <c r="M272" t="n">
        <v>24</v>
      </c>
      <c r="N272" t="n">
        <v>61.67</v>
      </c>
      <c r="O272" t="n">
        <v>31147.02</v>
      </c>
      <c r="P272" t="n">
        <v>191.42</v>
      </c>
      <c r="Q272" t="n">
        <v>460.69</v>
      </c>
      <c r="R272" t="n">
        <v>63.28</v>
      </c>
      <c r="S272" t="n">
        <v>32.19</v>
      </c>
      <c r="T272" t="n">
        <v>11551.99</v>
      </c>
      <c r="U272" t="n">
        <v>0.51</v>
      </c>
      <c r="V272" t="n">
        <v>0.73</v>
      </c>
      <c r="W272" t="n">
        <v>1.49</v>
      </c>
      <c r="X272" t="n">
        <v>0.71</v>
      </c>
      <c r="Y272" t="n">
        <v>1</v>
      </c>
      <c r="Z272" t="n">
        <v>10</v>
      </c>
    </row>
    <row r="273">
      <c r="A273" t="n">
        <v>19</v>
      </c>
      <c r="B273" t="n">
        <v>125</v>
      </c>
      <c r="C273" t="inlineStr">
        <is>
          <t xml:space="preserve">CONCLUIDO	</t>
        </is>
      </c>
      <c r="D273" t="n">
        <v>6.1858</v>
      </c>
      <c r="E273" t="n">
        <v>16.17</v>
      </c>
      <c r="F273" t="n">
        <v>12.23</v>
      </c>
      <c r="G273" t="n">
        <v>29.35</v>
      </c>
      <c r="H273" t="n">
        <v>0.41</v>
      </c>
      <c r="I273" t="n">
        <v>25</v>
      </c>
      <c r="J273" t="n">
        <v>251.09</v>
      </c>
      <c r="K273" t="n">
        <v>58.47</v>
      </c>
      <c r="L273" t="n">
        <v>5.75</v>
      </c>
      <c r="M273" t="n">
        <v>23</v>
      </c>
      <c r="N273" t="n">
        <v>61.87</v>
      </c>
      <c r="O273" t="n">
        <v>31202.53</v>
      </c>
      <c r="P273" t="n">
        <v>190.9</v>
      </c>
      <c r="Q273" t="n">
        <v>460.69</v>
      </c>
      <c r="R273" t="n">
        <v>63.11</v>
      </c>
      <c r="S273" t="n">
        <v>32.19</v>
      </c>
      <c r="T273" t="n">
        <v>11469.95</v>
      </c>
      <c r="U273" t="n">
        <v>0.51</v>
      </c>
      <c r="V273" t="n">
        <v>0.73</v>
      </c>
      <c r="W273" t="n">
        <v>1.49</v>
      </c>
      <c r="X273" t="n">
        <v>0.6899999999999999</v>
      </c>
      <c r="Y273" t="n">
        <v>1</v>
      </c>
      <c r="Z273" t="n">
        <v>10</v>
      </c>
    </row>
    <row r="274">
      <c r="A274" t="n">
        <v>20</v>
      </c>
      <c r="B274" t="n">
        <v>125</v>
      </c>
      <c r="C274" t="inlineStr">
        <is>
          <t xml:space="preserve">CONCLUIDO	</t>
        </is>
      </c>
      <c r="D274" t="n">
        <v>6.2211</v>
      </c>
      <c r="E274" t="n">
        <v>16.07</v>
      </c>
      <c r="F274" t="n">
        <v>12.18</v>
      </c>
      <c r="G274" t="n">
        <v>30.46</v>
      </c>
      <c r="H274" t="n">
        <v>0.42</v>
      </c>
      <c r="I274" t="n">
        <v>24</v>
      </c>
      <c r="J274" t="n">
        <v>251.55</v>
      </c>
      <c r="K274" t="n">
        <v>58.47</v>
      </c>
      <c r="L274" t="n">
        <v>6</v>
      </c>
      <c r="M274" t="n">
        <v>22</v>
      </c>
      <c r="N274" t="n">
        <v>62.07</v>
      </c>
      <c r="O274" t="n">
        <v>31258.11</v>
      </c>
      <c r="P274" t="n">
        <v>189.97</v>
      </c>
      <c r="Q274" t="n">
        <v>460.72</v>
      </c>
      <c r="R274" t="n">
        <v>61.74</v>
      </c>
      <c r="S274" t="n">
        <v>32.19</v>
      </c>
      <c r="T274" t="n">
        <v>10791.54</v>
      </c>
      <c r="U274" t="n">
        <v>0.52</v>
      </c>
      <c r="V274" t="n">
        <v>0.73</v>
      </c>
      <c r="W274" t="n">
        <v>1.48</v>
      </c>
      <c r="X274" t="n">
        <v>0.65</v>
      </c>
      <c r="Y274" t="n">
        <v>1</v>
      </c>
      <c r="Z274" t="n">
        <v>10</v>
      </c>
    </row>
    <row r="275">
      <c r="A275" t="n">
        <v>21</v>
      </c>
      <c r="B275" t="n">
        <v>125</v>
      </c>
      <c r="C275" t="inlineStr">
        <is>
          <t xml:space="preserve">CONCLUIDO	</t>
        </is>
      </c>
      <c r="D275" t="n">
        <v>6.2495</v>
      </c>
      <c r="E275" t="n">
        <v>16</v>
      </c>
      <c r="F275" t="n">
        <v>12.16</v>
      </c>
      <c r="G275" t="n">
        <v>31.72</v>
      </c>
      <c r="H275" t="n">
        <v>0.44</v>
      </c>
      <c r="I275" t="n">
        <v>23</v>
      </c>
      <c r="J275" t="n">
        <v>252</v>
      </c>
      <c r="K275" t="n">
        <v>58.47</v>
      </c>
      <c r="L275" t="n">
        <v>6.25</v>
      </c>
      <c r="M275" t="n">
        <v>21</v>
      </c>
      <c r="N275" t="n">
        <v>62.27</v>
      </c>
      <c r="O275" t="n">
        <v>31313.77</v>
      </c>
      <c r="P275" t="n">
        <v>189.09</v>
      </c>
      <c r="Q275" t="n">
        <v>460.69</v>
      </c>
      <c r="R275" t="n">
        <v>61.07</v>
      </c>
      <c r="S275" t="n">
        <v>32.19</v>
      </c>
      <c r="T275" t="n">
        <v>10462.43</v>
      </c>
      <c r="U275" t="n">
        <v>0.53</v>
      </c>
      <c r="V275" t="n">
        <v>0.73</v>
      </c>
      <c r="W275" t="n">
        <v>1.48</v>
      </c>
      <c r="X275" t="n">
        <v>0.62</v>
      </c>
      <c r="Y275" t="n">
        <v>1</v>
      </c>
      <c r="Z275" t="n">
        <v>10</v>
      </c>
    </row>
    <row r="276">
      <c r="A276" t="n">
        <v>22</v>
      </c>
      <c r="B276" t="n">
        <v>125</v>
      </c>
      <c r="C276" t="inlineStr">
        <is>
          <t xml:space="preserve">CONCLUIDO	</t>
        </is>
      </c>
      <c r="D276" t="n">
        <v>6.2764</v>
      </c>
      <c r="E276" t="n">
        <v>15.93</v>
      </c>
      <c r="F276" t="n">
        <v>12.14</v>
      </c>
      <c r="G276" t="n">
        <v>33.1</v>
      </c>
      <c r="H276" t="n">
        <v>0.46</v>
      </c>
      <c r="I276" t="n">
        <v>22</v>
      </c>
      <c r="J276" t="n">
        <v>252.45</v>
      </c>
      <c r="K276" t="n">
        <v>58.47</v>
      </c>
      <c r="L276" t="n">
        <v>6.5</v>
      </c>
      <c r="M276" t="n">
        <v>20</v>
      </c>
      <c r="N276" t="n">
        <v>62.47</v>
      </c>
      <c r="O276" t="n">
        <v>31369.49</v>
      </c>
      <c r="P276" t="n">
        <v>188.65</v>
      </c>
      <c r="Q276" t="n">
        <v>460.69</v>
      </c>
      <c r="R276" t="n">
        <v>60.25</v>
      </c>
      <c r="S276" t="n">
        <v>32.19</v>
      </c>
      <c r="T276" t="n">
        <v>10056.55</v>
      </c>
      <c r="U276" t="n">
        <v>0.53</v>
      </c>
      <c r="V276" t="n">
        <v>0.74</v>
      </c>
      <c r="W276" t="n">
        <v>1.48</v>
      </c>
      <c r="X276" t="n">
        <v>0.6</v>
      </c>
      <c r="Y276" t="n">
        <v>1</v>
      </c>
      <c r="Z276" t="n">
        <v>10</v>
      </c>
    </row>
    <row r="277">
      <c r="A277" t="n">
        <v>23</v>
      </c>
      <c r="B277" t="n">
        <v>125</v>
      </c>
      <c r="C277" t="inlineStr">
        <is>
          <t xml:space="preserve">CONCLUIDO	</t>
        </is>
      </c>
      <c r="D277" t="n">
        <v>6.3143</v>
      </c>
      <c r="E277" t="n">
        <v>15.84</v>
      </c>
      <c r="F277" t="n">
        <v>12.09</v>
      </c>
      <c r="G277" t="n">
        <v>34.54</v>
      </c>
      <c r="H277" t="n">
        <v>0.47</v>
      </c>
      <c r="I277" t="n">
        <v>21</v>
      </c>
      <c r="J277" t="n">
        <v>252.9</v>
      </c>
      <c r="K277" t="n">
        <v>58.47</v>
      </c>
      <c r="L277" t="n">
        <v>6.75</v>
      </c>
      <c r="M277" t="n">
        <v>19</v>
      </c>
      <c r="N277" t="n">
        <v>62.68</v>
      </c>
      <c r="O277" t="n">
        <v>31425.3</v>
      </c>
      <c r="P277" t="n">
        <v>187.5</v>
      </c>
      <c r="Q277" t="n">
        <v>460.69</v>
      </c>
      <c r="R277" t="n">
        <v>58.46</v>
      </c>
      <c r="S277" t="n">
        <v>32.19</v>
      </c>
      <c r="T277" t="n">
        <v>9167.780000000001</v>
      </c>
      <c r="U277" t="n">
        <v>0.55</v>
      </c>
      <c r="V277" t="n">
        <v>0.74</v>
      </c>
      <c r="W277" t="n">
        <v>1.48</v>
      </c>
      <c r="X277" t="n">
        <v>0.55</v>
      </c>
      <c r="Y277" t="n">
        <v>1</v>
      </c>
      <c r="Z277" t="n">
        <v>10</v>
      </c>
    </row>
    <row r="278">
      <c r="A278" t="n">
        <v>24</v>
      </c>
      <c r="B278" t="n">
        <v>125</v>
      </c>
      <c r="C278" t="inlineStr">
        <is>
          <t xml:space="preserve">CONCLUIDO	</t>
        </is>
      </c>
      <c r="D278" t="n">
        <v>6.3129</v>
      </c>
      <c r="E278" t="n">
        <v>15.84</v>
      </c>
      <c r="F278" t="n">
        <v>12.09</v>
      </c>
      <c r="G278" t="n">
        <v>34.55</v>
      </c>
      <c r="H278" t="n">
        <v>0.49</v>
      </c>
      <c r="I278" t="n">
        <v>21</v>
      </c>
      <c r="J278" t="n">
        <v>253.35</v>
      </c>
      <c r="K278" t="n">
        <v>58.47</v>
      </c>
      <c r="L278" t="n">
        <v>7</v>
      </c>
      <c r="M278" t="n">
        <v>19</v>
      </c>
      <c r="N278" t="n">
        <v>62.88</v>
      </c>
      <c r="O278" t="n">
        <v>31481.17</v>
      </c>
      <c r="P278" t="n">
        <v>187.32</v>
      </c>
      <c r="Q278" t="n">
        <v>460.77</v>
      </c>
      <c r="R278" t="n">
        <v>58.62</v>
      </c>
      <c r="S278" t="n">
        <v>32.19</v>
      </c>
      <c r="T278" t="n">
        <v>9247.42</v>
      </c>
      <c r="U278" t="n">
        <v>0.55</v>
      </c>
      <c r="V278" t="n">
        <v>0.74</v>
      </c>
      <c r="W278" t="n">
        <v>1.48</v>
      </c>
      <c r="X278" t="n">
        <v>0.5600000000000001</v>
      </c>
      <c r="Y278" t="n">
        <v>1</v>
      </c>
      <c r="Z278" t="n">
        <v>10</v>
      </c>
    </row>
    <row r="279">
      <c r="A279" t="n">
        <v>25</v>
      </c>
      <c r="B279" t="n">
        <v>125</v>
      </c>
      <c r="C279" t="inlineStr">
        <is>
          <t xml:space="preserve">CONCLUIDO	</t>
        </is>
      </c>
      <c r="D279" t="n">
        <v>6.3377</v>
      </c>
      <c r="E279" t="n">
        <v>15.78</v>
      </c>
      <c r="F279" t="n">
        <v>12.08</v>
      </c>
      <c r="G279" t="n">
        <v>36.23</v>
      </c>
      <c r="H279" t="n">
        <v>0.51</v>
      </c>
      <c r="I279" t="n">
        <v>20</v>
      </c>
      <c r="J279" t="n">
        <v>253.81</v>
      </c>
      <c r="K279" t="n">
        <v>58.47</v>
      </c>
      <c r="L279" t="n">
        <v>7.25</v>
      </c>
      <c r="M279" t="n">
        <v>18</v>
      </c>
      <c r="N279" t="n">
        <v>63.08</v>
      </c>
      <c r="O279" t="n">
        <v>31537.13</v>
      </c>
      <c r="P279" t="n">
        <v>187.04</v>
      </c>
      <c r="Q279" t="n">
        <v>460.72</v>
      </c>
      <c r="R279" t="n">
        <v>58.1</v>
      </c>
      <c r="S279" t="n">
        <v>32.19</v>
      </c>
      <c r="T279" t="n">
        <v>8990.469999999999</v>
      </c>
      <c r="U279" t="n">
        <v>0.55</v>
      </c>
      <c r="V279" t="n">
        <v>0.74</v>
      </c>
      <c r="W279" t="n">
        <v>1.48</v>
      </c>
      <c r="X279" t="n">
        <v>0.54</v>
      </c>
      <c r="Y279" t="n">
        <v>1</v>
      </c>
      <c r="Z279" t="n">
        <v>10</v>
      </c>
    </row>
    <row r="280">
      <c r="A280" t="n">
        <v>26</v>
      </c>
      <c r="B280" t="n">
        <v>125</v>
      </c>
      <c r="C280" t="inlineStr">
        <is>
          <t xml:space="preserve">CONCLUIDO	</t>
        </is>
      </c>
      <c r="D280" t="n">
        <v>6.3611</v>
      </c>
      <c r="E280" t="n">
        <v>15.72</v>
      </c>
      <c r="F280" t="n">
        <v>12.07</v>
      </c>
      <c r="G280" t="n">
        <v>38.1</v>
      </c>
      <c r="H280" t="n">
        <v>0.52</v>
      </c>
      <c r="I280" t="n">
        <v>19</v>
      </c>
      <c r="J280" t="n">
        <v>254.26</v>
      </c>
      <c r="K280" t="n">
        <v>58.47</v>
      </c>
      <c r="L280" t="n">
        <v>7.5</v>
      </c>
      <c r="M280" t="n">
        <v>17</v>
      </c>
      <c r="N280" t="n">
        <v>63.29</v>
      </c>
      <c r="O280" t="n">
        <v>31593.16</v>
      </c>
      <c r="P280" t="n">
        <v>186.6</v>
      </c>
      <c r="Q280" t="n">
        <v>460.75</v>
      </c>
      <c r="R280" t="n">
        <v>57.72</v>
      </c>
      <c r="S280" t="n">
        <v>32.19</v>
      </c>
      <c r="T280" t="n">
        <v>8805.110000000001</v>
      </c>
      <c r="U280" t="n">
        <v>0.5600000000000001</v>
      </c>
      <c r="V280" t="n">
        <v>0.74</v>
      </c>
      <c r="W280" t="n">
        <v>1.48</v>
      </c>
      <c r="X280" t="n">
        <v>0.53</v>
      </c>
      <c r="Y280" t="n">
        <v>1</v>
      </c>
      <c r="Z280" t="n">
        <v>10</v>
      </c>
    </row>
    <row r="281">
      <c r="A281" t="n">
        <v>27</v>
      </c>
      <c r="B281" t="n">
        <v>125</v>
      </c>
      <c r="C281" t="inlineStr">
        <is>
          <t xml:space="preserve">CONCLUIDO	</t>
        </is>
      </c>
      <c r="D281" t="n">
        <v>6.3682</v>
      </c>
      <c r="E281" t="n">
        <v>15.7</v>
      </c>
      <c r="F281" t="n">
        <v>12.05</v>
      </c>
      <c r="G281" t="n">
        <v>38.05</v>
      </c>
      <c r="H281" t="n">
        <v>0.54</v>
      </c>
      <c r="I281" t="n">
        <v>19</v>
      </c>
      <c r="J281" t="n">
        <v>254.72</v>
      </c>
      <c r="K281" t="n">
        <v>58.47</v>
      </c>
      <c r="L281" t="n">
        <v>7.75</v>
      </c>
      <c r="M281" t="n">
        <v>17</v>
      </c>
      <c r="N281" t="n">
        <v>63.49</v>
      </c>
      <c r="O281" t="n">
        <v>31649.26</v>
      </c>
      <c r="P281" t="n">
        <v>185.89</v>
      </c>
      <c r="Q281" t="n">
        <v>460.7</v>
      </c>
      <c r="R281" t="n">
        <v>57.4</v>
      </c>
      <c r="S281" t="n">
        <v>32.19</v>
      </c>
      <c r="T281" t="n">
        <v>8647.469999999999</v>
      </c>
      <c r="U281" t="n">
        <v>0.5600000000000001</v>
      </c>
      <c r="V281" t="n">
        <v>0.74</v>
      </c>
      <c r="W281" t="n">
        <v>1.47</v>
      </c>
      <c r="X281" t="n">
        <v>0.51</v>
      </c>
      <c r="Y281" t="n">
        <v>1</v>
      </c>
      <c r="Z281" t="n">
        <v>10</v>
      </c>
    </row>
    <row r="282">
      <c r="A282" t="n">
        <v>28</v>
      </c>
      <c r="B282" t="n">
        <v>125</v>
      </c>
      <c r="C282" t="inlineStr">
        <is>
          <t xml:space="preserve">CONCLUIDO	</t>
        </is>
      </c>
      <c r="D282" t="n">
        <v>6.3965</v>
      </c>
      <c r="E282" t="n">
        <v>15.63</v>
      </c>
      <c r="F282" t="n">
        <v>12.03</v>
      </c>
      <c r="G282" t="n">
        <v>40.09</v>
      </c>
      <c r="H282" t="n">
        <v>0.5600000000000001</v>
      </c>
      <c r="I282" t="n">
        <v>18</v>
      </c>
      <c r="J282" t="n">
        <v>255.17</v>
      </c>
      <c r="K282" t="n">
        <v>58.47</v>
      </c>
      <c r="L282" t="n">
        <v>8</v>
      </c>
      <c r="M282" t="n">
        <v>16</v>
      </c>
      <c r="N282" t="n">
        <v>63.7</v>
      </c>
      <c r="O282" t="n">
        <v>31705.44</v>
      </c>
      <c r="P282" t="n">
        <v>185.48</v>
      </c>
      <c r="Q282" t="n">
        <v>460.69</v>
      </c>
      <c r="R282" t="n">
        <v>56.53</v>
      </c>
      <c r="S282" t="n">
        <v>32.19</v>
      </c>
      <c r="T282" t="n">
        <v>8219.52</v>
      </c>
      <c r="U282" t="n">
        <v>0.57</v>
      </c>
      <c r="V282" t="n">
        <v>0.74</v>
      </c>
      <c r="W282" t="n">
        <v>1.48</v>
      </c>
      <c r="X282" t="n">
        <v>0.49</v>
      </c>
      <c r="Y282" t="n">
        <v>1</v>
      </c>
      <c r="Z282" t="n">
        <v>10</v>
      </c>
    </row>
    <row r="283">
      <c r="A283" t="n">
        <v>29</v>
      </c>
      <c r="B283" t="n">
        <v>125</v>
      </c>
      <c r="C283" t="inlineStr">
        <is>
          <t xml:space="preserve">CONCLUIDO	</t>
        </is>
      </c>
      <c r="D283" t="n">
        <v>6.4321</v>
      </c>
      <c r="E283" t="n">
        <v>15.55</v>
      </c>
      <c r="F283" t="n">
        <v>11.99</v>
      </c>
      <c r="G283" t="n">
        <v>42.31</v>
      </c>
      <c r="H283" t="n">
        <v>0.57</v>
      </c>
      <c r="I283" t="n">
        <v>17</v>
      </c>
      <c r="J283" t="n">
        <v>255.63</v>
      </c>
      <c r="K283" t="n">
        <v>58.47</v>
      </c>
      <c r="L283" t="n">
        <v>8.25</v>
      </c>
      <c r="M283" t="n">
        <v>15</v>
      </c>
      <c r="N283" t="n">
        <v>63.91</v>
      </c>
      <c r="O283" t="n">
        <v>31761.69</v>
      </c>
      <c r="P283" t="n">
        <v>183.92</v>
      </c>
      <c r="Q283" t="n">
        <v>460.7</v>
      </c>
      <c r="R283" t="n">
        <v>55.3</v>
      </c>
      <c r="S283" t="n">
        <v>32.19</v>
      </c>
      <c r="T283" t="n">
        <v>7608.96</v>
      </c>
      <c r="U283" t="n">
        <v>0.58</v>
      </c>
      <c r="V283" t="n">
        <v>0.75</v>
      </c>
      <c r="W283" t="n">
        <v>1.47</v>
      </c>
      <c r="X283" t="n">
        <v>0.45</v>
      </c>
      <c r="Y283" t="n">
        <v>1</v>
      </c>
      <c r="Z283" t="n">
        <v>10</v>
      </c>
    </row>
    <row r="284">
      <c r="A284" t="n">
        <v>30</v>
      </c>
      <c r="B284" t="n">
        <v>125</v>
      </c>
      <c r="C284" t="inlineStr">
        <is>
          <t xml:space="preserve">CONCLUIDO	</t>
        </is>
      </c>
      <c r="D284" t="n">
        <v>6.4365</v>
      </c>
      <c r="E284" t="n">
        <v>15.54</v>
      </c>
      <c r="F284" t="n">
        <v>11.98</v>
      </c>
      <c r="G284" t="n">
        <v>42.27</v>
      </c>
      <c r="H284" t="n">
        <v>0.59</v>
      </c>
      <c r="I284" t="n">
        <v>17</v>
      </c>
      <c r="J284" t="n">
        <v>256.09</v>
      </c>
      <c r="K284" t="n">
        <v>58.47</v>
      </c>
      <c r="L284" t="n">
        <v>8.5</v>
      </c>
      <c r="M284" t="n">
        <v>15</v>
      </c>
      <c r="N284" t="n">
        <v>64.11</v>
      </c>
      <c r="O284" t="n">
        <v>31818.02</v>
      </c>
      <c r="P284" t="n">
        <v>184.03</v>
      </c>
      <c r="Q284" t="n">
        <v>460.69</v>
      </c>
      <c r="R284" t="n">
        <v>54.89</v>
      </c>
      <c r="S284" t="n">
        <v>32.19</v>
      </c>
      <c r="T284" t="n">
        <v>7402.78</v>
      </c>
      <c r="U284" t="n">
        <v>0.59</v>
      </c>
      <c r="V284" t="n">
        <v>0.75</v>
      </c>
      <c r="W284" t="n">
        <v>1.47</v>
      </c>
      <c r="X284" t="n">
        <v>0.44</v>
      </c>
      <c r="Y284" t="n">
        <v>1</v>
      </c>
      <c r="Z284" t="n">
        <v>10</v>
      </c>
    </row>
    <row r="285">
      <c r="A285" t="n">
        <v>31</v>
      </c>
      <c r="B285" t="n">
        <v>125</v>
      </c>
      <c r="C285" t="inlineStr">
        <is>
          <t xml:space="preserve">CONCLUIDO	</t>
        </is>
      </c>
      <c r="D285" t="n">
        <v>6.458</v>
      </c>
      <c r="E285" t="n">
        <v>15.48</v>
      </c>
      <c r="F285" t="n">
        <v>11.97</v>
      </c>
      <c r="G285" t="n">
        <v>44.9</v>
      </c>
      <c r="H285" t="n">
        <v>0.61</v>
      </c>
      <c r="I285" t="n">
        <v>16</v>
      </c>
      <c r="J285" t="n">
        <v>256.54</v>
      </c>
      <c r="K285" t="n">
        <v>58.47</v>
      </c>
      <c r="L285" t="n">
        <v>8.75</v>
      </c>
      <c r="M285" t="n">
        <v>14</v>
      </c>
      <c r="N285" t="n">
        <v>64.31999999999999</v>
      </c>
      <c r="O285" t="n">
        <v>31874.43</v>
      </c>
      <c r="P285" t="n">
        <v>183.36</v>
      </c>
      <c r="Q285" t="n">
        <v>460.7</v>
      </c>
      <c r="R285" t="n">
        <v>54.8</v>
      </c>
      <c r="S285" t="n">
        <v>32.19</v>
      </c>
      <c r="T285" t="n">
        <v>7362.88</v>
      </c>
      <c r="U285" t="n">
        <v>0.59</v>
      </c>
      <c r="V285" t="n">
        <v>0.75</v>
      </c>
      <c r="W285" t="n">
        <v>1.47</v>
      </c>
      <c r="X285" t="n">
        <v>0.44</v>
      </c>
      <c r="Y285" t="n">
        <v>1</v>
      </c>
      <c r="Z285" t="n">
        <v>10</v>
      </c>
    </row>
    <row r="286">
      <c r="A286" t="n">
        <v>32</v>
      </c>
      <c r="B286" t="n">
        <v>125</v>
      </c>
      <c r="C286" t="inlineStr">
        <is>
          <t xml:space="preserve">CONCLUIDO	</t>
        </is>
      </c>
      <c r="D286" t="n">
        <v>6.4604</v>
      </c>
      <c r="E286" t="n">
        <v>15.48</v>
      </c>
      <c r="F286" t="n">
        <v>11.97</v>
      </c>
      <c r="G286" t="n">
        <v>44.87</v>
      </c>
      <c r="H286" t="n">
        <v>0.62</v>
      </c>
      <c r="I286" t="n">
        <v>16</v>
      </c>
      <c r="J286" t="n">
        <v>257</v>
      </c>
      <c r="K286" t="n">
        <v>58.47</v>
      </c>
      <c r="L286" t="n">
        <v>9</v>
      </c>
      <c r="M286" t="n">
        <v>14</v>
      </c>
      <c r="N286" t="n">
        <v>64.53</v>
      </c>
      <c r="O286" t="n">
        <v>31931.04</v>
      </c>
      <c r="P286" t="n">
        <v>183.06</v>
      </c>
      <c r="Q286" t="n">
        <v>460.7</v>
      </c>
      <c r="R286" t="n">
        <v>54.52</v>
      </c>
      <c r="S286" t="n">
        <v>32.19</v>
      </c>
      <c r="T286" t="n">
        <v>7222.01</v>
      </c>
      <c r="U286" t="n">
        <v>0.59</v>
      </c>
      <c r="V286" t="n">
        <v>0.75</v>
      </c>
      <c r="W286" t="n">
        <v>1.48</v>
      </c>
      <c r="X286" t="n">
        <v>0.43</v>
      </c>
      <c r="Y286" t="n">
        <v>1</v>
      </c>
      <c r="Z286" t="n">
        <v>10</v>
      </c>
    </row>
    <row r="287">
      <c r="A287" t="n">
        <v>33</v>
      </c>
      <c r="B287" t="n">
        <v>125</v>
      </c>
      <c r="C287" t="inlineStr">
        <is>
          <t xml:space="preserve">CONCLUIDO	</t>
        </is>
      </c>
      <c r="D287" t="n">
        <v>6.4642</v>
      </c>
      <c r="E287" t="n">
        <v>15.47</v>
      </c>
      <c r="F287" t="n">
        <v>11.96</v>
      </c>
      <c r="G287" t="n">
        <v>44.84</v>
      </c>
      <c r="H287" t="n">
        <v>0.64</v>
      </c>
      <c r="I287" t="n">
        <v>16</v>
      </c>
      <c r="J287" t="n">
        <v>257.46</v>
      </c>
      <c r="K287" t="n">
        <v>58.47</v>
      </c>
      <c r="L287" t="n">
        <v>9.25</v>
      </c>
      <c r="M287" t="n">
        <v>14</v>
      </c>
      <c r="N287" t="n">
        <v>64.73999999999999</v>
      </c>
      <c r="O287" t="n">
        <v>31987.61</v>
      </c>
      <c r="P287" t="n">
        <v>182.8</v>
      </c>
      <c r="Q287" t="n">
        <v>460.7</v>
      </c>
      <c r="R287" t="n">
        <v>54.3</v>
      </c>
      <c r="S287" t="n">
        <v>32.19</v>
      </c>
      <c r="T287" t="n">
        <v>7110.05</v>
      </c>
      <c r="U287" t="n">
        <v>0.59</v>
      </c>
      <c r="V287" t="n">
        <v>0.75</v>
      </c>
      <c r="W287" t="n">
        <v>1.47</v>
      </c>
      <c r="X287" t="n">
        <v>0.42</v>
      </c>
      <c r="Y287" t="n">
        <v>1</v>
      </c>
      <c r="Z287" t="n">
        <v>10</v>
      </c>
    </row>
    <row r="288">
      <c r="A288" t="n">
        <v>34</v>
      </c>
      <c r="B288" t="n">
        <v>125</v>
      </c>
      <c r="C288" t="inlineStr">
        <is>
          <t xml:space="preserve">CONCLUIDO	</t>
        </is>
      </c>
      <c r="D288" t="n">
        <v>6.4875</v>
      </c>
      <c r="E288" t="n">
        <v>15.41</v>
      </c>
      <c r="F288" t="n">
        <v>11.95</v>
      </c>
      <c r="G288" t="n">
        <v>47.8</v>
      </c>
      <c r="H288" t="n">
        <v>0.66</v>
      </c>
      <c r="I288" t="n">
        <v>15</v>
      </c>
      <c r="J288" t="n">
        <v>257.92</v>
      </c>
      <c r="K288" t="n">
        <v>58.47</v>
      </c>
      <c r="L288" t="n">
        <v>9.5</v>
      </c>
      <c r="M288" t="n">
        <v>13</v>
      </c>
      <c r="N288" t="n">
        <v>64.95</v>
      </c>
      <c r="O288" t="n">
        <v>32044.25</v>
      </c>
      <c r="P288" t="n">
        <v>182.45</v>
      </c>
      <c r="Q288" t="n">
        <v>460.69</v>
      </c>
      <c r="R288" t="n">
        <v>54.12</v>
      </c>
      <c r="S288" t="n">
        <v>32.19</v>
      </c>
      <c r="T288" t="n">
        <v>7025.75</v>
      </c>
      <c r="U288" t="n">
        <v>0.59</v>
      </c>
      <c r="V288" t="n">
        <v>0.75</v>
      </c>
      <c r="W288" t="n">
        <v>1.47</v>
      </c>
      <c r="X288" t="n">
        <v>0.42</v>
      </c>
      <c r="Y288" t="n">
        <v>1</v>
      </c>
      <c r="Z288" t="n">
        <v>10</v>
      </c>
    </row>
    <row r="289">
      <c r="A289" t="n">
        <v>35</v>
      </c>
      <c r="B289" t="n">
        <v>125</v>
      </c>
      <c r="C289" t="inlineStr">
        <is>
          <t xml:space="preserve">CONCLUIDO	</t>
        </is>
      </c>
      <c r="D289" t="n">
        <v>6.4969</v>
      </c>
      <c r="E289" t="n">
        <v>15.39</v>
      </c>
      <c r="F289" t="n">
        <v>11.93</v>
      </c>
      <c r="G289" t="n">
        <v>47.71</v>
      </c>
      <c r="H289" t="n">
        <v>0.67</v>
      </c>
      <c r="I289" t="n">
        <v>15</v>
      </c>
      <c r="J289" t="n">
        <v>258.38</v>
      </c>
      <c r="K289" t="n">
        <v>58.47</v>
      </c>
      <c r="L289" t="n">
        <v>9.75</v>
      </c>
      <c r="M289" t="n">
        <v>13</v>
      </c>
      <c r="N289" t="n">
        <v>65.16</v>
      </c>
      <c r="O289" t="n">
        <v>32100.97</v>
      </c>
      <c r="P289" t="n">
        <v>182.12</v>
      </c>
      <c r="Q289" t="n">
        <v>460.69</v>
      </c>
      <c r="R289" t="n">
        <v>53.35</v>
      </c>
      <c r="S289" t="n">
        <v>32.19</v>
      </c>
      <c r="T289" t="n">
        <v>6641.8</v>
      </c>
      <c r="U289" t="n">
        <v>0.6</v>
      </c>
      <c r="V289" t="n">
        <v>0.75</v>
      </c>
      <c r="W289" t="n">
        <v>1.47</v>
      </c>
      <c r="X289" t="n">
        <v>0.39</v>
      </c>
      <c r="Y289" t="n">
        <v>1</v>
      </c>
      <c r="Z289" t="n">
        <v>10</v>
      </c>
    </row>
    <row r="290">
      <c r="A290" t="n">
        <v>36</v>
      </c>
      <c r="B290" t="n">
        <v>125</v>
      </c>
      <c r="C290" t="inlineStr">
        <is>
          <t xml:space="preserve">CONCLUIDO	</t>
        </is>
      </c>
      <c r="D290" t="n">
        <v>6.5281</v>
      </c>
      <c r="E290" t="n">
        <v>15.32</v>
      </c>
      <c r="F290" t="n">
        <v>11.9</v>
      </c>
      <c r="G290" t="n">
        <v>51</v>
      </c>
      <c r="H290" t="n">
        <v>0.6899999999999999</v>
      </c>
      <c r="I290" t="n">
        <v>14</v>
      </c>
      <c r="J290" t="n">
        <v>258.84</v>
      </c>
      <c r="K290" t="n">
        <v>58.47</v>
      </c>
      <c r="L290" t="n">
        <v>10</v>
      </c>
      <c r="M290" t="n">
        <v>12</v>
      </c>
      <c r="N290" t="n">
        <v>65.37</v>
      </c>
      <c r="O290" t="n">
        <v>32157.77</v>
      </c>
      <c r="P290" t="n">
        <v>181.24</v>
      </c>
      <c r="Q290" t="n">
        <v>460.69</v>
      </c>
      <c r="R290" t="n">
        <v>52.43</v>
      </c>
      <c r="S290" t="n">
        <v>32.19</v>
      </c>
      <c r="T290" t="n">
        <v>6187.45</v>
      </c>
      <c r="U290" t="n">
        <v>0.61</v>
      </c>
      <c r="V290" t="n">
        <v>0.75</v>
      </c>
      <c r="W290" t="n">
        <v>1.47</v>
      </c>
      <c r="X290" t="n">
        <v>0.37</v>
      </c>
      <c r="Y290" t="n">
        <v>1</v>
      </c>
      <c r="Z290" t="n">
        <v>10</v>
      </c>
    </row>
    <row r="291">
      <c r="A291" t="n">
        <v>37</v>
      </c>
      <c r="B291" t="n">
        <v>125</v>
      </c>
      <c r="C291" t="inlineStr">
        <is>
          <t xml:space="preserve">CONCLUIDO	</t>
        </is>
      </c>
      <c r="D291" t="n">
        <v>6.5293</v>
      </c>
      <c r="E291" t="n">
        <v>15.32</v>
      </c>
      <c r="F291" t="n">
        <v>11.9</v>
      </c>
      <c r="G291" t="n">
        <v>50.99</v>
      </c>
      <c r="H291" t="n">
        <v>0.7</v>
      </c>
      <c r="I291" t="n">
        <v>14</v>
      </c>
      <c r="J291" t="n">
        <v>259.3</v>
      </c>
      <c r="K291" t="n">
        <v>58.47</v>
      </c>
      <c r="L291" t="n">
        <v>10.25</v>
      </c>
      <c r="M291" t="n">
        <v>12</v>
      </c>
      <c r="N291" t="n">
        <v>65.58</v>
      </c>
      <c r="O291" t="n">
        <v>32214.64</v>
      </c>
      <c r="P291" t="n">
        <v>181.18</v>
      </c>
      <c r="Q291" t="n">
        <v>460.72</v>
      </c>
      <c r="R291" t="n">
        <v>52.41</v>
      </c>
      <c r="S291" t="n">
        <v>32.19</v>
      </c>
      <c r="T291" t="n">
        <v>6177.76</v>
      </c>
      <c r="U291" t="n">
        <v>0.61</v>
      </c>
      <c r="V291" t="n">
        <v>0.75</v>
      </c>
      <c r="W291" t="n">
        <v>1.47</v>
      </c>
      <c r="X291" t="n">
        <v>0.36</v>
      </c>
      <c r="Y291" t="n">
        <v>1</v>
      </c>
      <c r="Z291" t="n">
        <v>10</v>
      </c>
    </row>
    <row r="292">
      <c r="A292" t="n">
        <v>38</v>
      </c>
      <c r="B292" t="n">
        <v>125</v>
      </c>
      <c r="C292" t="inlineStr">
        <is>
          <t xml:space="preserve">CONCLUIDO	</t>
        </is>
      </c>
      <c r="D292" t="n">
        <v>6.5228</v>
      </c>
      <c r="E292" t="n">
        <v>15.33</v>
      </c>
      <c r="F292" t="n">
        <v>11.91</v>
      </c>
      <c r="G292" t="n">
        <v>51.05</v>
      </c>
      <c r="H292" t="n">
        <v>0.72</v>
      </c>
      <c r="I292" t="n">
        <v>14</v>
      </c>
      <c r="J292" t="n">
        <v>259.76</v>
      </c>
      <c r="K292" t="n">
        <v>58.47</v>
      </c>
      <c r="L292" t="n">
        <v>10.5</v>
      </c>
      <c r="M292" t="n">
        <v>12</v>
      </c>
      <c r="N292" t="n">
        <v>65.79000000000001</v>
      </c>
      <c r="O292" t="n">
        <v>32271.6</v>
      </c>
      <c r="P292" t="n">
        <v>180.92</v>
      </c>
      <c r="Q292" t="n">
        <v>460.69</v>
      </c>
      <c r="R292" t="n">
        <v>52.84</v>
      </c>
      <c r="S292" t="n">
        <v>32.19</v>
      </c>
      <c r="T292" t="n">
        <v>6393.73</v>
      </c>
      <c r="U292" t="n">
        <v>0.61</v>
      </c>
      <c r="V292" t="n">
        <v>0.75</v>
      </c>
      <c r="W292" t="n">
        <v>1.47</v>
      </c>
      <c r="X292" t="n">
        <v>0.38</v>
      </c>
      <c r="Y292" t="n">
        <v>1</v>
      </c>
      <c r="Z292" t="n">
        <v>10</v>
      </c>
    </row>
    <row r="293">
      <c r="A293" t="n">
        <v>39</v>
      </c>
      <c r="B293" t="n">
        <v>125</v>
      </c>
      <c r="C293" t="inlineStr">
        <is>
          <t xml:space="preserve">CONCLUIDO	</t>
        </is>
      </c>
      <c r="D293" t="n">
        <v>6.5564</v>
      </c>
      <c r="E293" t="n">
        <v>15.25</v>
      </c>
      <c r="F293" t="n">
        <v>11.88</v>
      </c>
      <c r="G293" t="n">
        <v>54.84</v>
      </c>
      <c r="H293" t="n">
        <v>0.74</v>
      </c>
      <c r="I293" t="n">
        <v>13</v>
      </c>
      <c r="J293" t="n">
        <v>260.23</v>
      </c>
      <c r="K293" t="n">
        <v>58.47</v>
      </c>
      <c r="L293" t="n">
        <v>10.75</v>
      </c>
      <c r="M293" t="n">
        <v>11</v>
      </c>
      <c r="N293" t="n">
        <v>66</v>
      </c>
      <c r="O293" t="n">
        <v>32328.64</v>
      </c>
      <c r="P293" t="n">
        <v>179.94</v>
      </c>
      <c r="Q293" t="n">
        <v>460.69</v>
      </c>
      <c r="R293" t="n">
        <v>52.02</v>
      </c>
      <c r="S293" t="n">
        <v>32.19</v>
      </c>
      <c r="T293" t="n">
        <v>5988.55</v>
      </c>
      <c r="U293" t="n">
        <v>0.62</v>
      </c>
      <c r="V293" t="n">
        <v>0.75</v>
      </c>
      <c r="W293" t="n">
        <v>1.46</v>
      </c>
      <c r="X293" t="n">
        <v>0.35</v>
      </c>
      <c r="Y293" t="n">
        <v>1</v>
      </c>
      <c r="Z293" t="n">
        <v>10</v>
      </c>
    </row>
    <row r="294">
      <c r="A294" t="n">
        <v>40</v>
      </c>
      <c r="B294" t="n">
        <v>125</v>
      </c>
      <c r="C294" t="inlineStr">
        <is>
          <t xml:space="preserve">CONCLUIDO	</t>
        </is>
      </c>
      <c r="D294" t="n">
        <v>6.5528</v>
      </c>
      <c r="E294" t="n">
        <v>15.26</v>
      </c>
      <c r="F294" t="n">
        <v>11.89</v>
      </c>
      <c r="G294" t="n">
        <v>54.88</v>
      </c>
      <c r="H294" t="n">
        <v>0.75</v>
      </c>
      <c r="I294" t="n">
        <v>13</v>
      </c>
      <c r="J294" t="n">
        <v>260.69</v>
      </c>
      <c r="K294" t="n">
        <v>58.47</v>
      </c>
      <c r="L294" t="n">
        <v>11</v>
      </c>
      <c r="M294" t="n">
        <v>11</v>
      </c>
      <c r="N294" t="n">
        <v>66.20999999999999</v>
      </c>
      <c r="O294" t="n">
        <v>32385.75</v>
      </c>
      <c r="P294" t="n">
        <v>180.36</v>
      </c>
      <c r="Q294" t="n">
        <v>460.69</v>
      </c>
      <c r="R294" t="n">
        <v>52.09</v>
      </c>
      <c r="S294" t="n">
        <v>32.19</v>
      </c>
      <c r="T294" t="n">
        <v>6020.07</v>
      </c>
      <c r="U294" t="n">
        <v>0.62</v>
      </c>
      <c r="V294" t="n">
        <v>0.75</v>
      </c>
      <c r="W294" t="n">
        <v>1.47</v>
      </c>
      <c r="X294" t="n">
        <v>0.36</v>
      </c>
      <c r="Y294" t="n">
        <v>1</v>
      </c>
      <c r="Z294" t="n">
        <v>10</v>
      </c>
    </row>
    <row r="295">
      <c r="A295" t="n">
        <v>41</v>
      </c>
      <c r="B295" t="n">
        <v>125</v>
      </c>
      <c r="C295" t="inlineStr">
        <is>
          <t xml:space="preserve">CONCLUIDO	</t>
        </is>
      </c>
      <c r="D295" t="n">
        <v>6.5579</v>
      </c>
      <c r="E295" t="n">
        <v>15.25</v>
      </c>
      <c r="F295" t="n">
        <v>11.88</v>
      </c>
      <c r="G295" t="n">
        <v>54.82</v>
      </c>
      <c r="H295" t="n">
        <v>0.77</v>
      </c>
      <c r="I295" t="n">
        <v>13</v>
      </c>
      <c r="J295" t="n">
        <v>261.15</v>
      </c>
      <c r="K295" t="n">
        <v>58.47</v>
      </c>
      <c r="L295" t="n">
        <v>11.25</v>
      </c>
      <c r="M295" t="n">
        <v>11</v>
      </c>
      <c r="N295" t="n">
        <v>66.43000000000001</v>
      </c>
      <c r="O295" t="n">
        <v>32442.95</v>
      </c>
      <c r="P295" t="n">
        <v>180</v>
      </c>
      <c r="Q295" t="n">
        <v>460.72</v>
      </c>
      <c r="R295" t="n">
        <v>51.73</v>
      </c>
      <c r="S295" t="n">
        <v>32.19</v>
      </c>
      <c r="T295" t="n">
        <v>5842.01</v>
      </c>
      <c r="U295" t="n">
        <v>0.62</v>
      </c>
      <c r="V295" t="n">
        <v>0.75</v>
      </c>
      <c r="W295" t="n">
        <v>1.47</v>
      </c>
      <c r="X295" t="n">
        <v>0.34</v>
      </c>
      <c r="Y295" t="n">
        <v>1</v>
      </c>
      <c r="Z295" t="n">
        <v>10</v>
      </c>
    </row>
    <row r="296">
      <c r="A296" t="n">
        <v>42</v>
      </c>
      <c r="B296" t="n">
        <v>125</v>
      </c>
      <c r="C296" t="inlineStr">
        <is>
          <t xml:space="preserve">CONCLUIDO	</t>
        </is>
      </c>
      <c r="D296" t="n">
        <v>6.5552</v>
      </c>
      <c r="E296" t="n">
        <v>15.26</v>
      </c>
      <c r="F296" t="n">
        <v>11.88</v>
      </c>
      <c r="G296" t="n">
        <v>54.85</v>
      </c>
      <c r="H296" t="n">
        <v>0.78</v>
      </c>
      <c r="I296" t="n">
        <v>13</v>
      </c>
      <c r="J296" t="n">
        <v>261.62</v>
      </c>
      <c r="K296" t="n">
        <v>58.47</v>
      </c>
      <c r="L296" t="n">
        <v>11.5</v>
      </c>
      <c r="M296" t="n">
        <v>11</v>
      </c>
      <c r="N296" t="n">
        <v>66.64</v>
      </c>
      <c r="O296" t="n">
        <v>32500.22</v>
      </c>
      <c r="P296" t="n">
        <v>179.67</v>
      </c>
      <c r="Q296" t="n">
        <v>460.71</v>
      </c>
      <c r="R296" t="n">
        <v>51.89</v>
      </c>
      <c r="S296" t="n">
        <v>32.19</v>
      </c>
      <c r="T296" t="n">
        <v>5920.78</v>
      </c>
      <c r="U296" t="n">
        <v>0.62</v>
      </c>
      <c r="V296" t="n">
        <v>0.75</v>
      </c>
      <c r="W296" t="n">
        <v>1.47</v>
      </c>
      <c r="X296" t="n">
        <v>0.35</v>
      </c>
      <c r="Y296" t="n">
        <v>1</v>
      </c>
      <c r="Z296" t="n">
        <v>10</v>
      </c>
    </row>
    <row r="297">
      <c r="A297" t="n">
        <v>43</v>
      </c>
      <c r="B297" t="n">
        <v>125</v>
      </c>
      <c r="C297" t="inlineStr">
        <is>
          <t xml:space="preserve">CONCLUIDO	</t>
        </is>
      </c>
      <c r="D297" t="n">
        <v>6.5912</v>
      </c>
      <c r="E297" t="n">
        <v>15.17</v>
      </c>
      <c r="F297" t="n">
        <v>11.85</v>
      </c>
      <c r="G297" t="n">
        <v>59.24</v>
      </c>
      <c r="H297" t="n">
        <v>0.8</v>
      </c>
      <c r="I297" t="n">
        <v>12</v>
      </c>
      <c r="J297" t="n">
        <v>262.08</v>
      </c>
      <c r="K297" t="n">
        <v>58.47</v>
      </c>
      <c r="L297" t="n">
        <v>11.75</v>
      </c>
      <c r="M297" t="n">
        <v>10</v>
      </c>
      <c r="N297" t="n">
        <v>66.86</v>
      </c>
      <c r="O297" t="n">
        <v>32557.58</v>
      </c>
      <c r="P297" t="n">
        <v>178.36</v>
      </c>
      <c r="Q297" t="n">
        <v>460.69</v>
      </c>
      <c r="R297" t="n">
        <v>50.62</v>
      </c>
      <c r="S297" t="n">
        <v>32.19</v>
      </c>
      <c r="T297" t="n">
        <v>5291.43</v>
      </c>
      <c r="U297" t="n">
        <v>0.64</v>
      </c>
      <c r="V297" t="n">
        <v>0.75</v>
      </c>
      <c r="W297" t="n">
        <v>1.47</v>
      </c>
      <c r="X297" t="n">
        <v>0.31</v>
      </c>
      <c r="Y297" t="n">
        <v>1</v>
      </c>
      <c r="Z297" t="n">
        <v>10</v>
      </c>
    </row>
    <row r="298">
      <c r="A298" t="n">
        <v>44</v>
      </c>
      <c r="B298" t="n">
        <v>125</v>
      </c>
      <c r="C298" t="inlineStr">
        <is>
          <t xml:space="preserve">CONCLUIDO	</t>
        </is>
      </c>
      <c r="D298" t="n">
        <v>6.594</v>
      </c>
      <c r="E298" t="n">
        <v>15.17</v>
      </c>
      <c r="F298" t="n">
        <v>11.84</v>
      </c>
      <c r="G298" t="n">
        <v>59.21</v>
      </c>
      <c r="H298" t="n">
        <v>0.8100000000000001</v>
      </c>
      <c r="I298" t="n">
        <v>12</v>
      </c>
      <c r="J298" t="n">
        <v>262.55</v>
      </c>
      <c r="K298" t="n">
        <v>58.47</v>
      </c>
      <c r="L298" t="n">
        <v>12</v>
      </c>
      <c r="M298" t="n">
        <v>10</v>
      </c>
      <c r="N298" t="n">
        <v>67.06999999999999</v>
      </c>
      <c r="O298" t="n">
        <v>32615.02</v>
      </c>
      <c r="P298" t="n">
        <v>178.52</v>
      </c>
      <c r="Q298" t="n">
        <v>460.69</v>
      </c>
      <c r="R298" t="n">
        <v>50.58</v>
      </c>
      <c r="S298" t="n">
        <v>32.19</v>
      </c>
      <c r="T298" t="n">
        <v>5273.2</v>
      </c>
      <c r="U298" t="n">
        <v>0.64</v>
      </c>
      <c r="V298" t="n">
        <v>0.75</v>
      </c>
      <c r="W298" t="n">
        <v>1.46</v>
      </c>
      <c r="X298" t="n">
        <v>0.31</v>
      </c>
      <c r="Y298" t="n">
        <v>1</v>
      </c>
      <c r="Z298" t="n">
        <v>10</v>
      </c>
    </row>
    <row r="299">
      <c r="A299" t="n">
        <v>45</v>
      </c>
      <c r="B299" t="n">
        <v>125</v>
      </c>
      <c r="C299" t="inlineStr">
        <is>
          <t xml:space="preserve">CONCLUIDO	</t>
        </is>
      </c>
      <c r="D299" t="n">
        <v>6.5921</v>
      </c>
      <c r="E299" t="n">
        <v>15.17</v>
      </c>
      <c r="F299" t="n">
        <v>11.85</v>
      </c>
      <c r="G299" t="n">
        <v>59.23</v>
      </c>
      <c r="H299" t="n">
        <v>0.83</v>
      </c>
      <c r="I299" t="n">
        <v>12</v>
      </c>
      <c r="J299" t="n">
        <v>263.01</v>
      </c>
      <c r="K299" t="n">
        <v>58.47</v>
      </c>
      <c r="L299" t="n">
        <v>12.25</v>
      </c>
      <c r="M299" t="n">
        <v>10</v>
      </c>
      <c r="N299" t="n">
        <v>67.29000000000001</v>
      </c>
      <c r="O299" t="n">
        <v>32672.53</v>
      </c>
      <c r="P299" t="n">
        <v>178.25</v>
      </c>
      <c r="Q299" t="n">
        <v>460.7</v>
      </c>
      <c r="R299" t="n">
        <v>50.59</v>
      </c>
      <c r="S299" t="n">
        <v>32.19</v>
      </c>
      <c r="T299" t="n">
        <v>5276.54</v>
      </c>
      <c r="U299" t="n">
        <v>0.64</v>
      </c>
      <c r="V299" t="n">
        <v>0.75</v>
      </c>
      <c r="W299" t="n">
        <v>1.47</v>
      </c>
      <c r="X299" t="n">
        <v>0.31</v>
      </c>
      <c r="Y299" t="n">
        <v>1</v>
      </c>
      <c r="Z299" t="n">
        <v>10</v>
      </c>
    </row>
    <row r="300">
      <c r="A300" t="n">
        <v>46</v>
      </c>
      <c r="B300" t="n">
        <v>125</v>
      </c>
      <c r="C300" t="inlineStr">
        <is>
          <t xml:space="preserve">CONCLUIDO	</t>
        </is>
      </c>
      <c r="D300" t="n">
        <v>6.5917</v>
      </c>
      <c r="E300" t="n">
        <v>15.17</v>
      </c>
      <c r="F300" t="n">
        <v>11.85</v>
      </c>
      <c r="G300" t="n">
        <v>59.23</v>
      </c>
      <c r="H300" t="n">
        <v>0.84</v>
      </c>
      <c r="I300" t="n">
        <v>12</v>
      </c>
      <c r="J300" t="n">
        <v>263.48</v>
      </c>
      <c r="K300" t="n">
        <v>58.47</v>
      </c>
      <c r="L300" t="n">
        <v>12.5</v>
      </c>
      <c r="M300" t="n">
        <v>10</v>
      </c>
      <c r="N300" t="n">
        <v>67.51000000000001</v>
      </c>
      <c r="O300" t="n">
        <v>32730.13</v>
      </c>
      <c r="P300" t="n">
        <v>177.4</v>
      </c>
      <c r="Q300" t="n">
        <v>460.69</v>
      </c>
      <c r="R300" t="n">
        <v>50.79</v>
      </c>
      <c r="S300" t="n">
        <v>32.19</v>
      </c>
      <c r="T300" t="n">
        <v>5376.93</v>
      </c>
      <c r="U300" t="n">
        <v>0.63</v>
      </c>
      <c r="V300" t="n">
        <v>0.75</v>
      </c>
      <c r="W300" t="n">
        <v>1.46</v>
      </c>
      <c r="X300" t="n">
        <v>0.31</v>
      </c>
      <c r="Y300" t="n">
        <v>1</v>
      </c>
      <c r="Z300" t="n">
        <v>10</v>
      </c>
    </row>
    <row r="301">
      <c r="A301" t="n">
        <v>47</v>
      </c>
      <c r="B301" t="n">
        <v>125</v>
      </c>
      <c r="C301" t="inlineStr">
        <is>
          <t xml:space="preserve">CONCLUIDO	</t>
        </is>
      </c>
      <c r="D301" t="n">
        <v>6.6282</v>
      </c>
      <c r="E301" t="n">
        <v>15.09</v>
      </c>
      <c r="F301" t="n">
        <v>11.81</v>
      </c>
      <c r="G301" t="n">
        <v>64.42</v>
      </c>
      <c r="H301" t="n">
        <v>0.86</v>
      </c>
      <c r="I301" t="n">
        <v>11</v>
      </c>
      <c r="J301" t="n">
        <v>263.95</v>
      </c>
      <c r="K301" t="n">
        <v>58.47</v>
      </c>
      <c r="L301" t="n">
        <v>12.75</v>
      </c>
      <c r="M301" t="n">
        <v>9</v>
      </c>
      <c r="N301" t="n">
        <v>67.72</v>
      </c>
      <c r="O301" t="n">
        <v>32787.82</v>
      </c>
      <c r="P301" t="n">
        <v>176.51</v>
      </c>
      <c r="Q301" t="n">
        <v>460.72</v>
      </c>
      <c r="R301" t="n">
        <v>49.41</v>
      </c>
      <c r="S301" t="n">
        <v>32.19</v>
      </c>
      <c r="T301" t="n">
        <v>4694.2</v>
      </c>
      <c r="U301" t="n">
        <v>0.65</v>
      </c>
      <c r="V301" t="n">
        <v>0.76</v>
      </c>
      <c r="W301" t="n">
        <v>1.47</v>
      </c>
      <c r="X301" t="n">
        <v>0.28</v>
      </c>
      <c r="Y301" t="n">
        <v>1</v>
      </c>
      <c r="Z301" t="n">
        <v>10</v>
      </c>
    </row>
    <row r="302">
      <c r="A302" t="n">
        <v>48</v>
      </c>
      <c r="B302" t="n">
        <v>125</v>
      </c>
      <c r="C302" t="inlineStr">
        <is>
          <t xml:space="preserve">CONCLUIDO	</t>
        </is>
      </c>
      <c r="D302" t="n">
        <v>6.6269</v>
      </c>
      <c r="E302" t="n">
        <v>15.09</v>
      </c>
      <c r="F302" t="n">
        <v>11.81</v>
      </c>
      <c r="G302" t="n">
        <v>64.44</v>
      </c>
      <c r="H302" t="n">
        <v>0.87</v>
      </c>
      <c r="I302" t="n">
        <v>11</v>
      </c>
      <c r="J302" t="n">
        <v>264.42</v>
      </c>
      <c r="K302" t="n">
        <v>58.47</v>
      </c>
      <c r="L302" t="n">
        <v>13</v>
      </c>
      <c r="M302" t="n">
        <v>9</v>
      </c>
      <c r="N302" t="n">
        <v>67.94</v>
      </c>
      <c r="O302" t="n">
        <v>32845.58</v>
      </c>
      <c r="P302" t="n">
        <v>176.43</v>
      </c>
      <c r="Q302" t="n">
        <v>460.71</v>
      </c>
      <c r="R302" t="n">
        <v>49.48</v>
      </c>
      <c r="S302" t="n">
        <v>32.19</v>
      </c>
      <c r="T302" t="n">
        <v>4725.77</v>
      </c>
      <c r="U302" t="n">
        <v>0.65</v>
      </c>
      <c r="V302" t="n">
        <v>0.76</v>
      </c>
      <c r="W302" t="n">
        <v>1.47</v>
      </c>
      <c r="X302" t="n">
        <v>0.28</v>
      </c>
      <c r="Y302" t="n">
        <v>1</v>
      </c>
      <c r="Z302" t="n">
        <v>10</v>
      </c>
    </row>
    <row r="303">
      <c r="A303" t="n">
        <v>49</v>
      </c>
      <c r="B303" t="n">
        <v>125</v>
      </c>
      <c r="C303" t="inlineStr">
        <is>
          <t xml:space="preserve">CONCLUIDO	</t>
        </is>
      </c>
      <c r="D303" t="n">
        <v>6.6254</v>
      </c>
      <c r="E303" t="n">
        <v>15.09</v>
      </c>
      <c r="F303" t="n">
        <v>11.82</v>
      </c>
      <c r="G303" t="n">
        <v>64.45999999999999</v>
      </c>
      <c r="H303" t="n">
        <v>0.89</v>
      </c>
      <c r="I303" t="n">
        <v>11</v>
      </c>
      <c r="J303" t="n">
        <v>264.89</v>
      </c>
      <c r="K303" t="n">
        <v>58.47</v>
      </c>
      <c r="L303" t="n">
        <v>13.25</v>
      </c>
      <c r="M303" t="n">
        <v>9</v>
      </c>
      <c r="N303" t="n">
        <v>68.16</v>
      </c>
      <c r="O303" t="n">
        <v>32903.43</v>
      </c>
      <c r="P303" t="n">
        <v>176.94</v>
      </c>
      <c r="Q303" t="n">
        <v>460.69</v>
      </c>
      <c r="R303" t="n">
        <v>49.68</v>
      </c>
      <c r="S303" t="n">
        <v>32.19</v>
      </c>
      <c r="T303" t="n">
        <v>4828.96</v>
      </c>
      <c r="U303" t="n">
        <v>0.65</v>
      </c>
      <c r="V303" t="n">
        <v>0.76</v>
      </c>
      <c r="W303" t="n">
        <v>1.47</v>
      </c>
      <c r="X303" t="n">
        <v>0.28</v>
      </c>
      <c r="Y303" t="n">
        <v>1</v>
      </c>
      <c r="Z303" t="n">
        <v>10</v>
      </c>
    </row>
    <row r="304">
      <c r="A304" t="n">
        <v>50</v>
      </c>
      <c r="B304" t="n">
        <v>125</v>
      </c>
      <c r="C304" t="inlineStr">
        <is>
          <t xml:space="preserve">CONCLUIDO	</t>
        </is>
      </c>
      <c r="D304" t="n">
        <v>6.6273</v>
      </c>
      <c r="E304" t="n">
        <v>15.09</v>
      </c>
      <c r="F304" t="n">
        <v>11.81</v>
      </c>
      <c r="G304" t="n">
        <v>64.43000000000001</v>
      </c>
      <c r="H304" t="n">
        <v>0.91</v>
      </c>
      <c r="I304" t="n">
        <v>11</v>
      </c>
      <c r="J304" t="n">
        <v>265.36</v>
      </c>
      <c r="K304" t="n">
        <v>58.47</v>
      </c>
      <c r="L304" t="n">
        <v>13.5</v>
      </c>
      <c r="M304" t="n">
        <v>9</v>
      </c>
      <c r="N304" t="n">
        <v>68.38</v>
      </c>
      <c r="O304" t="n">
        <v>32961.36</v>
      </c>
      <c r="P304" t="n">
        <v>176.68</v>
      </c>
      <c r="Q304" t="n">
        <v>460.69</v>
      </c>
      <c r="R304" t="n">
        <v>49.47</v>
      </c>
      <c r="S304" t="n">
        <v>32.19</v>
      </c>
      <c r="T304" t="n">
        <v>4720.13</v>
      </c>
      <c r="U304" t="n">
        <v>0.65</v>
      </c>
      <c r="V304" t="n">
        <v>0.76</v>
      </c>
      <c r="W304" t="n">
        <v>1.47</v>
      </c>
      <c r="X304" t="n">
        <v>0.28</v>
      </c>
      <c r="Y304" t="n">
        <v>1</v>
      </c>
      <c r="Z304" t="n">
        <v>10</v>
      </c>
    </row>
    <row r="305">
      <c r="A305" t="n">
        <v>51</v>
      </c>
      <c r="B305" t="n">
        <v>125</v>
      </c>
      <c r="C305" t="inlineStr">
        <is>
          <t xml:space="preserve">CONCLUIDO	</t>
        </is>
      </c>
      <c r="D305" t="n">
        <v>6.6242</v>
      </c>
      <c r="E305" t="n">
        <v>15.1</v>
      </c>
      <c r="F305" t="n">
        <v>11.82</v>
      </c>
      <c r="G305" t="n">
        <v>64.47</v>
      </c>
      <c r="H305" t="n">
        <v>0.92</v>
      </c>
      <c r="I305" t="n">
        <v>11</v>
      </c>
      <c r="J305" t="n">
        <v>265.83</v>
      </c>
      <c r="K305" t="n">
        <v>58.47</v>
      </c>
      <c r="L305" t="n">
        <v>13.75</v>
      </c>
      <c r="M305" t="n">
        <v>9</v>
      </c>
      <c r="N305" t="n">
        <v>68.59999999999999</v>
      </c>
      <c r="O305" t="n">
        <v>33019.37</v>
      </c>
      <c r="P305" t="n">
        <v>176.22</v>
      </c>
      <c r="Q305" t="n">
        <v>460.69</v>
      </c>
      <c r="R305" t="n">
        <v>49.87</v>
      </c>
      <c r="S305" t="n">
        <v>32.19</v>
      </c>
      <c r="T305" t="n">
        <v>4921.8</v>
      </c>
      <c r="U305" t="n">
        <v>0.65</v>
      </c>
      <c r="V305" t="n">
        <v>0.76</v>
      </c>
      <c r="W305" t="n">
        <v>1.46</v>
      </c>
      <c r="X305" t="n">
        <v>0.29</v>
      </c>
      <c r="Y305" t="n">
        <v>1</v>
      </c>
      <c r="Z305" t="n">
        <v>10</v>
      </c>
    </row>
    <row r="306">
      <c r="A306" t="n">
        <v>52</v>
      </c>
      <c r="B306" t="n">
        <v>125</v>
      </c>
      <c r="C306" t="inlineStr">
        <is>
          <t xml:space="preserve">CONCLUIDO	</t>
        </is>
      </c>
      <c r="D306" t="n">
        <v>6.6589</v>
      </c>
      <c r="E306" t="n">
        <v>15.02</v>
      </c>
      <c r="F306" t="n">
        <v>11.79</v>
      </c>
      <c r="G306" t="n">
        <v>70.73</v>
      </c>
      <c r="H306" t="n">
        <v>0.9399999999999999</v>
      </c>
      <c r="I306" t="n">
        <v>10</v>
      </c>
      <c r="J306" t="n">
        <v>266.3</v>
      </c>
      <c r="K306" t="n">
        <v>58.47</v>
      </c>
      <c r="L306" t="n">
        <v>14</v>
      </c>
      <c r="M306" t="n">
        <v>8</v>
      </c>
      <c r="N306" t="n">
        <v>68.81999999999999</v>
      </c>
      <c r="O306" t="n">
        <v>33077.47</v>
      </c>
      <c r="P306" t="n">
        <v>175.34</v>
      </c>
      <c r="Q306" t="n">
        <v>460.69</v>
      </c>
      <c r="R306" t="n">
        <v>48.73</v>
      </c>
      <c r="S306" t="n">
        <v>32.19</v>
      </c>
      <c r="T306" t="n">
        <v>4359.1</v>
      </c>
      <c r="U306" t="n">
        <v>0.66</v>
      </c>
      <c r="V306" t="n">
        <v>0.76</v>
      </c>
      <c r="W306" t="n">
        <v>1.46</v>
      </c>
      <c r="X306" t="n">
        <v>0.25</v>
      </c>
      <c r="Y306" t="n">
        <v>1</v>
      </c>
      <c r="Z306" t="n">
        <v>10</v>
      </c>
    </row>
    <row r="307">
      <c r="A307" t="n">
        <v>53</v>
      </c>
      <c r="B307" t="n">
        <v>125</v>
      </c>
      <c r="C307" t="inlineStr">
        <is>
          <t xml:space="preserve">CONCLUIDO	</t>
        </is>
      </c>
      <c r="D307" t="n">
        <v>6.6623</v>
      </c>
      <c r="E307" t="n">
        <v>15.01</v>
      </c>
      <c r="F307" t="n">
        <v>11.78</v>
      </c>
      <c r="G307" t="n">
        <v>70.68000000000001</v>
      </c>
      <c r="H307" t="n">
        <v>0.95</v>
      </c>
      <c r="I307" t="n">
        <v>10</v>
      </c>
      <c r="J307" t="n">
        <v>266.77</v>
      </c>
      <c r="K307" t="n">
        <v>58.47</v>
      </c>
      <c r="L307" t="n">
        <v>14.25</v>
      </c>
      <c r="M307" t="n">
        <v>8</v>
      </c>
      <c r="N307" t="n">
        <v>69.04000000000001</v>
      </c>
      <c r="O307" t="n">
        <v>33135.65</v>
      </c>
      <c r="P307" t="n">
        <v>174.9</v>
      </c>
      <c r="Q307" t="n">
        <v>460.69</v>
      </c>
      <c r="R307" t="n">
        <v>48.49</v>
      </c>
      <c r="S307" t="n">
        <v>32.19</v>
      </c>
      <c r="T307" t="n">
        <v>4235.33</v>
      </c>
      <c r="U307" t="n">
        <v>0.66</v>
      </c>
      <c r="V307" t="n">
        <v>0.76</v>
      </c>
      <c r="W307" t="n">
        <v>1.46</v>
      </c>
      <c r="X307" t="n">
        <v>0.25</v>
      </c>
      <c r="Y307" t="n">
        <v>1</v>
      </c>
      <c r="Z307" t="n">
        <v>10</v>
      </c>
    </row>
    <row r="308">
      <c r="A308" t="n">
        <v>54</v>
      </c>
      <c r="B308" t="n">
        <v>125</v>
      </c>
      <c r="C308" t="inlineStr">
        <is>
          <t xml:space="preserve">CONCLUIDO	</t>
        </is>
      </c>
      <c r="D308" t="n">
        <v>6.6563</v>
      </c>
      <c r="E308" t="n">
        <v>15.02</v>
      </c>
      <c r="F308" t="n">
        <v>11.79</v>
      </c>
      <c r="G308" t="n">
        <v>70.77</v>
      </c>
      <c r="H308" t="n">
        <v>0.97</v>
      </c>
      <c r="I308" t="n">
        <v>10</v>
      </c>
      <c r="J308" t="n">
        <v>267.24</v>
      </c>
      <c r="K308" t="n">
        <v>58.47</v>
      </c>
      <c r="L308" t="n">
        <v>14.5</v>
      </c>
      <c r="M308" t="n">
        <v>8</v>
      </c>
      <c r="N308" t="n">
        <v>69.27</v>
      </c>
      <c r="O308" t="n">
        <v>33193.92</v>
      </c>
      <c r="P308" t="n">
        <v>174.84</v>
      </c>
      <c r="Q308" t="n">
        <v>460.69</v>
      </c>
      <c r="R308" t="n">
        <v>49.09</v>
      </c>
      <c r="S308" t="n">
        <v>32.19</v>
      </c>
      <c r="T308" t="n">
        <v>4536.39</v>
      </c>
      <c r="U308" t="n">
        <v>0.66</v>
      </c>
      <c r="V308" t="n">
        <v>0.76</v>
      </c>
      <c r="W308" t="n">
        <v>1.46</v>
      </c>
      <c r="X308" t="n">
        <v>0.26</v>
      </c>
      <c r="Y308" t="n">
        <v>1</v>
      </c>
      <c r="Z308" t="n">
        <v>10</v>
      </c>
    </row>
    <row r="309">
      <c r="A309" t="n">
        <v>55</v>
      </c>
      <c r="B309" t="n">
        <v>125</v>
      </c>
      <c r="C309" t="inlineStr">
        <is>
          <t xml:space="preserve">CONCLUIDO	</t>
        </is>
      </c>
      <c r="D309" t="n">
        <v>6.6559</v>
      </c>
      <c r="E309" t="n">
        <v>15.02</v>
      </c>
      <c r="F309" t="n">
        <v>11.79</v>
      </c>
      <c r="G309" t="n">
        <v>70.77</v>
      </c>
      <c r="H309" t="n">
        <v>0.98</v>
      </c>
      <c r="I309" t="n">
        <v>10</v>
      </c>
      <c r="J309" t="n">
        <v>267.71</v>
      </c>
      <c r="K309" t="n">
        <v>58.47</v>
      </c>
      <c r="L309" t="n">
        <v>14.75</v>
      </c>
      <c r="M309" t="n">
        <v>8</v>
      </c>
      <c r="N309" t="n">
        <v>69.48999999999999</v>
      </c>
      <c r="O309" t="n">
        <v>33252.27</v>
      </c>
      <c r="P309" t="n">
        <v>174.91</v>
      </c>
      <c r="Q309" t="n">
        <v>460.69</v>
      </c>
      <c r="R309" t="n">
        <v>49.02</v>
      </c>
      <c r="S309" t="n">
        <v>32.19</v>
      </c>
      <c r="T309" t="n">
        <v>4500.96</v>
      </c>
      <c r="U309" t="n">
        <v>0.66</v>
      </c>
      <c r="V309" t="n">
        <v>0.76</v>
      </c>
      <c r="W309" t="n">
        <v>1.46</v>
      </c>
      <c r="X309" t="n">
        <v>0.26</v>
      </c>
      <c r="Y309" t="n">
        <v>1</v>
      </c>
      <c r="Z309" t="n">
        <v>10</v>
      </c>
    </row>
    <row r="310">
      <c r="A310" t="n">
        <v>56</v>
      </c>
      <c r="B310" t="n">
        <v>125</v>
      </c>
      <c r="C310" t="inlineStr">
        <is>
          <t xml:space="preserve">CONCLUIDO	</t>
        </is>
      </c>
      <c r="D310" t="n">
        <v>6.6593</v>
      </c>
      <c r="E310" t="n">
        <v>15.02</v>
      </c>
      <c r="F310" t="n">
        <v>11.79</v>
      </c>
      <c r="G310" t="n">
        <v>70.72</v>
      </c>
      <c r="H310" t="n">
        <v>1</v>
      </c>
      <c r="I310" t="n">
        <v>10</v>
      </c>
      <c r="J310" t="n">
        <v>268.19</v>
      </c>
      <c r="K310" t="n">
        <v>58.47</v>
      </c>
      <c r="L310" t="n">
        <v>15</v>
      </c>
      <c r="M310" t="n">
        <v>8</v>
      </c>
      <c r="N310" t="n">
        <v>69.70999999999999</v>
      </c>
      <c r="O310" t="n">
        <v>33310.7</v>
      </c>
      <c r="P310" t="n">
        <v>174.17</v>
      </c>
      <c r="Q310" t="n">
        <v>460.69</v>
      </c>
      <c r="R310" t="n">
        <v>48.78</v>
      </c>
      <c r="S310" t="n">
        <v>32.19</v>
      </c>
      <c r="T310" t="n">
        <v>4384.41</v>
      </c>
      <c r="U310" t="n">
        <v>0.66</v>
      </c>
      <c r="V310" t="n">
        <v>0.76</v>
      </c>
      <c r="W310" t="n">
        <v>1.46</v>
      </c>
      <c r="X310" t="n">
        <v>0.25</v>
      </c>
      <c r="Y310" t="n">
        <v>1</v>
      </c>
      <c r="Z310" t="n">
        <v>10</v>
      </c>
    </row>
    <row r="311">
      <c r="A311" t="n">
        <v>57</v>
      </c>
      <c r="B311" t="n">
        <v>125</v>
      </c>
      <c r="C311" t="inlineStr">
        <is>
          <t xml:space="preserve">CONCLUIDO	</t>
        </is>
      </c>
      <c r="D311" t="n">
        <v>6.653</v>
      </c>
      <c r="E311" t="n">
        <v>15.03</v>
      </c>
      <c r="F311" t="n">
        <v>11.8</v>
      </c>
      <c r="G311" t="n">
        <v>70.81</v>
      </c>
      <c r="H311" t="n">
        <v>1.01</v>
      </c>
      <c r="I311" t="n">
        <v>10</v>
      </c>
      <c r="J311" t="n">
        <v>268.66</v>
      </c>
      <c r="K311" t="n">
        <v>58.47</v>
      </c>
      <c r="L311" t="n">
        <v>15.25</v>
      </c>
      <c r="M311" t="n">
        <v>8</v>
      </c>
      <c r="N311" t="n">
        <v>69.94</v>
      </c>
      <c r="O311" t="n">
        <v>33369.22</v>
      </c>
      <c r="P311" t="n">
        <v>173.52</v>
      </c>
      <c r="Q311" t="n">
        <v>460.72</v>
      </c>
      <c r="R311" t="n">
        <v>49.2</v>
      </c>
      <c r="S311" t="n">
        <v>32.19</v>
      </c>
      <c r="T311" t="n">
        <v>4591.36</v>
      </c>
      <c r="U311" t="n">
        <v>0.65</v>
      </c>
      <c r="V311" t="n">
        <v>0.76</v>
      </c>
      <c r="W311" t="n">
        <v>1.46</v>
      </c>
      <c r="X311" t="n">
        <v>0.27</v>
      </c>
      <c r="Y311" t="n">
        <v>1</v>
      </c>
      <c r="Z311" t="n">
        <v>10</v>
      </c>
    </row>
    <row r="312">
      <c r="A312" t="n">
        <v>58</v>
      </c>
      <c r="B312" t="n">
        <v>125</v>
      </c>
      <c r="C312" t="inlineStr">
        <is>
          <t xml:space="preserve">CONCLUIDO	</t>
        </is>
      </c>
      <c r="D312" t="n">
        <v>6.7</v>
      </c>
      <c r="E312" t="n">
        <v>14.93</v>
      </c>
      <c r="F312" t="n">
        <v>11.74</v>
      </c>
      <c r="G312" t="n">
        <v>78.29000000000001</v>
      </c>
      <c r="H312" t="n">
        <v>1.03</v>
      </c>
      <c r="I312" t="n">
        <v>9</v>
      </c>
      <c r="J312" t="n">
        <v>269.14</v>
      </c>
      <c r="K312" t="n">
        <v>58.47</v>
      </c>
      <c r="L312" t="n">
        <v>15.5</v>
      </c>
      <c r="M312" t="n">
        <v>7</v>
      </c>
      <c r="N312" t="n">
        <v>70.16</v>
      </c>
      <c r="O312" t="n">
        <v>33427.83</v>
      </c>
      <c r="P312" t="n">
        <v>172.24</v>
      </c>
      <c r="Q312" t="n">
        <v>460.69</v>
      </c>
      <c r="R312" t="n">
        <v>47.38</v>
      </c>
      <c r="S312" t="n">
        <v>32.19</v>
      </c>
      <c r="T312" t="n">
        <v>3689.29</v>
      </c>
      <c r="U312" t="n">
        <v>0.68</v>
      </c>
      <c r="V312" t="n">
        <v>0.76</v>
      </c>
      <c r="W312" t="n">
        <v>1.46</v>
      </c>
      <c r="X312" t="n">
        <v>0.21</v>
      </c>
      <c r="Y312" t="n">
        <v>1</v>
      </c>
      <c r="Z312" t="n">
        <v>10</v>
      </c>
    </row>
    <row r="313">
      <c r="A313" t="n">
        <v>59</v>
      </c>
      <c r="B313" t="n">
        <v>125</v>
      </c>
      <c r="C313" t="inlineStr">
        <is>
          <t xml:space="preserve">CONCLUIDO	</t>
        </is>
      </c>
      <c r="D313" t="n">
        <v>6.6913</v>
      </c>
      <c r="E313" t="n">
        <v>14.94</v>
      </c>
      <c r="F313" t="n">
        <v>11.76</v>
      </c>
      <c r="G313" t="n">
        <v>78.42</v>
      </c>
      <c r="H313" t="n">
        <v>1.04</v>
      </c>
      <c r="I313" t="n">
        <v>9</v>
      </c>
      <c r="J313" t="n">
        <v>269.61</v>
      </c>
      <c r="K313" t="n">
        <v>58.47</v>
      </c>
      <c r="L313" t="n">
        <v>15.75</v>
      </c>
      <c r="M313" t="n">
        <v>7</v>
      </c>
      <c r="N313" t="n">
        <v>70.39</v>
      </c>
      <c r="O313" t="n">
        <v>33486.53</v>
      </c>
      <c r="P313" t="n">
        <v>172.67</v>
      </c>
      <c r="Q313" t="n">
        <v>460.7</v>
      </c>
      <c r="R313" t="n">
        <v>47.85</v>
      </c>
      <c r="S313" t="n">
        <v>32.19</v>
      </c>
      <c r="T313" t="n">
        <v>3922.53</v>
      </c>
      <c r="U313" t="n">
        <v>0.67</v>
      </c>
      <c r="V313" t="n">
        <v>0.76</v>
      </c>
      <c r="W313" t="n">
        <v>1.46</v>
      </c>
      <c r="X313" t="n">
        <v>0.23</v>
      </c>
      <c r="Y313" t="n">
        <v>1</v>
      </c>
      <c r="Z313" t="n">
        <v>10</v>
      </c>
    </row>
    <row r="314">
      <c r="A314" t="n">
        <v>60</v>
      </c>
      <c r="B314" t="n">
        <v>125</v>
      </c>
      <c r="C314" t="inlineStr">
        <is>
          <t xml:space="preserve">CONCLUIDO	</t>
        </is>
      </c>
      <c r="D314" t="n">
        <v>6.6978</v>
      </c>
      <c r="E314" t="n">
        <v>14.93</v>
      </c>
      <c r="F314" t="n">
        <v>11.75</v>
      </c>
      <c r="G314" t="n">
        <v>78.31999999999999</v>
      </c>
      <c r="H314" t="n">
        <v>1.05</v>
      </c>
      <c r="I314" t="n">
        <v>9</v>
      </c>
      <c r="J314" t="n">
        <v>270.09</v>
      </c>
      <c r="K314" t="n">
        <v>58.47</v>
      </c>
      <c r="L314" t="n">
        <v>16</v>
      </c>
      <c r="M314" t="n">
        <v>7</v>
      </c>
      <c r="N314" t="n">
        <v>70.62</v>
      </c>
      <c r="O314" t="n">
        <v>33545.31</v>
      </c>
      <c r="P314" t="n">
        <v>172.51</v>
      </c>
      <c r="Q314" t="n">
        <v>460.73</v>
      </c>
      <c r="R314" t="n">
        <v>47.35</v>
      </c>
      <c r="S314" t="n">
        <v>32.19</v>
      </c>
      <c r="T314" t="n">
        <v>3674.04</v>
      </c>
      <c r="U314" t="n">
        <v>0.68</v>
      </c>
      <c r="V314" t="n">
        <v>0.76</v>
      </c>
      <c r="W314" t="n">
        <v>1.46</v>
      </c>
      <c r="X314" t="n">
        <v>0.21</v>
      </c>
      <c r="Y314" t="n">
        <v>1</v>
      </c>
      <c r="Z314" t="n">
        <v>10</v>
      </c>
    </row>
    <row r="315">
      <c r="A315" t="n">
        <v>61</v>
      </c>
      <c r="B315" t="n">
        <v>125</v>
      </c>
      <c r="C315" t="inlineStr">
        <is>
          <t xml:space="preserve">CONCLUIDO	</t>
        </is>
      </c>
      <c r="D315" t="n">
        <v>6.6919</v>
      </c>
      <c r="E315" t="n">
        <v>14.94</v>
      </c>
      <c r="F315" t="n">
        <v>11.76</v>
      </c>
      <c r="G315" t="n">
        <v>78.41</v>
      </c>
      <c r="H315" t="n">
        <v>1.07</v>
      </c>
      <c r="I315" t="n">
        <v>9</v>
      </c>
      <c r="J315" t="n">
        <v>270.57</v>
      </c>
      <c r="K315" t="n">
        <v>58.47</v>
      </c>
      <c r="L315" t="n">
        <v>16.25</v>
      </c>
      <c r="M315" t="n">
        <v>7</v>
      </c>
      <c r="N315" t="n">
        <v>70.84</v>
      </c>
      <c r="O315" t="n">
        <v>33604.17</v>
      </c>
      <c r="P315" t="n">
        <v>172.85</v>
      </c>
      <c r="Q315" t="n">
        <v>460.73</v>
      </c>
      <c r="R315" t="n">
        <v>48</v>
      </c>
      <c r="S315" t="n">
        <v>32.19</v>
      </c>
      <c r="T315" t="n">
        <v>3996.11</v>
      </c>
      <c r="U315" t="n">
        <v>0.67</v>
      </c>
      <c r="V315" t="n">
        <v>0.76</v>
      </c>
      <c r="W315" t="n">
        <v>1.46</v>
      </c>
      <c r="X315" t="n">
        <v>0.23</v>
      </c>
      <c r="Y315" t="n">
        <v>1</v>
      </c>
      <c r="Z315" t="n">
        <v>10</v>
      </c>
    </row>
    <row r="316">
      <c r="A316" t="n">
        <v>62</v>
      </c>
      <c r="B316" t="n">
        <v>125</v>
      </c>
      <c r="C316" t="inlineStr">
        <is>
          <t xml:space="preserve">CONCLUIDO	</t>
        </is>
      </c>
      <c r="D316" t="n">
        <v>6.6881</v>
      </c>
      <c r="E316" t="n">
        <v>14.95</v>
      </c>
      <c r="F316" t="n">
        <v>11.77</v>
      </c>
      <c r="G316" t="n">
        <v>78.47</v>
      </c>
      <c r="H316" t="n">
        <v>1.08</v>
      </c>
      <c r="I316" t="n">
        <v>9</v>
      </c>
      <c r="J316" t="n">
        <v>271.05</v>
      </c>
      <c r="K316" t="n">
        <v>58.47</v>
      </c>
      <c r="L316" t="n">
        <v>16.5</v>
      </c>
      <c r="M316" t="n">
        <v>7</v>
      </c>
      <c r="N316" t="n">
        <v>71.06999999999999</v>
      </c>
      <c r="O316" t="n">
        <v>33663.13</v>
      </c>
      <c r="P316" t="n">
        <v>173.09</v>
      </c>
      <c r="Q316" t="n">
        <v>460.69</v>
      </c>
      <c r="R316" t="n">
        <v>48.2</v>
      </c>
      <c r="S316" t="n">
        <v>32.19</v>
      </c>
      <c r="T316" t="n">
        <v>4095.33</v>
      </c>
      <c r="U316" t="n">
        <v>0.67</v>
      </c>
      <c r="V316" t="n">
        <v>0.76</v>
      </c>
      <c r="W316" t="n">
        <v>1.46</v>
      </c>
      <c r="X316" t="n">
        <v>0.24</v>
      </c>
      <c r="Y316" t="n">
        <v>1</v>
      </c>
      <c r="Z316" t="n">
        <v>10</v>
      </c>
    </row>
    <row r="317">
      <c r="A317" t="n">
        <v>63</v>
      </c>
      <c r="B317" t="n">
        <v>125</v>
      </c>
      <c r="C317" t="inlineStr">
        <is>
          <t xml:space="preserve">CONCLUIDO	</t>
        </is>
      </c>
      <c r="D317" t="n">
        <v>6.6927</v>
      </c>
      <c r="E317" t="n">
        <v>14.94</v>
      </c>
      <c r="F317" t="n">
        <v>11.76</v>
      </c>
      <c r="G317" t="n">
        <v>78.40000000000001</v>
      </c>
      <c r="H317" t="n">
        <v>1.1</v>
      </c>
      <c r="I317" t="n">
        <v>9</v>
      </c>
      <c r="J317" t="n">
        <v>271.52</v>
      </c>
      <c r="K317" t="n">
        <v>58.47</v>
      </c>
      <c r="L317" t="n">
        <v>16.75</v>
      </c>
      <c r="M317" t="n">
        <v>7</v>
      </c>
      <c r="N317" t="n">
        <v>71.3</v>
      </c>
      <c r="O317" t="n">
        <v>33722.17</v>
      </c>
      <c r="P317" t="n">
        <v>172.16</v>
      </c>
      <c r="Q317" t="n">
        <v>460.69</v>
      </c>
      <c r="R317" t="n">
        <v>47.83</v>
      </c>
      <c r="S317" t="n">
        <v>32.19</v>
      </c>
      <c r="T317" t="n">
        <v>3911.54</v>
      </c>
      <c r="U317" t="n">
        <v>0.67</v>
      </c>
      <c r="V317" t="n">
        <v>0.76</v>
      </c>
      <c r="W317" t="n">
        <v>1.46</v>
      </c>
      <c r="X317" t="n">
        <v>0.23</v>
      </c>
      <c r="Y317" t="n">
        <v>1</v>
      </c>
      <c r="Z317" t="n">
        <v>10</v>
      </c>
    </row>
    <row r="318">
      <c r="A318" t="n">
        <v>64</v>
      </c>
      <c r="B318" t="n">
        <v>125</v>
      </c>
      <c r="C318" t="inlineStr">
        <is>
          <t xml:space="preserve">CONCLUIDO	</t>
        </is>
      </c>
      <c r="D318" t="n">
        <v>6.6897</v>
      </c>
      <c r="E318" t="n">
        <v>14.95</v>
      </c>
      <c r="F318" t="n">
        <v>11.77</v>
      </c>
      <c r="G318" t="n">
        <v>78.44</v>
      </c>
      <c r="H318" t="n">
        <v>1.11</v>
      </c>
      <c r="I318" t="n">
        <v>9</v>
      </c>
      <c r="J318" t="n">
        <v>272</v>
      </c>
      <c r="K318" t="n">
        <v>58.47</v>
      </c>
      <c r="L318" t="n">
        <v>17</v>
      </c>
      <c r="M318" t="n">
        <v>7</v>
      </c>
      <c r="N318" t="n">
        <v>71.53</v>
      </c>
      <c r="O318" t="n">
        <v>33781.3</v>
      </c>
      <c r="P318" t="n">
        <v>171.67</v>
      </c>
      <c r="Q318" t="n">
        <v>460.69</v>
      </c>
      <c r="R318" t="n">
        <v>48.15</v>
      </c>
      <c r="S318" t="n">
        <v>32.19</v>
      </c>
      <c r="T318" t="n">
        <v>4073.52</v>
      </c>
      <c r="U318" t="n">
        <v>0.67</v>
      </c>
      <c r="V318" t="n">
        <v>0.76</v>
      </c>
      <c r="W318" t="n">
        <v>1.46</v>
      </c>
      <c r="X318" t="n">
        <v>0.23</v>
      </c>
      <c r="Y318" t="n">
        <v>1</v>
      </c>
      <c r="Z318" t="n">
        <v>10</v>
      </c>
    </row>
    <row r="319">
      <c r="A319" t="n">
        <v>65</v>
      </c>
      <c r="B319" t="n">
        <v>125</v>
      </c>
      <c r="C319" t="inlineStr">
        <is>
          <t xml:space="preserve">CONCLUIDO	</t>
        </is>
      </c>
      <c r="D319" t="n">
        <v>6.688</v>
      </c>
      <c r="E319" t="n">
        <v>14.95</v>
      </c>
      <c r="F319" t="n">
        <v>11.77</v>
      </c>
      <c r="G319" t="n">
        <v>78.47</v>
      </c>
      <c r="H319" t="n">
        <v>1.13</v>
      </c>
      <c r="I319" t="n">
        <v>9</v>
      </c>
      <c r="J319" t="n">
        <v>272.48</v>
      </c>
      <c r="K319" t="n">
        <v>58.47</v>
      </c>
      <c r="L319" t="n">
        <v>17.25</v>
      </c>
      <c r="M319" t="n">
        <v>7</v>
      </c>
      <c r="N319" t="n">
        <v>71.76000000000001</v>
      </c>
      <c r="O319" t="n">
        <v>33840.65</v>
      </c>
      <c r="P319" t="n">
        <v>171.65</v>
      </c>
      <c r="Q319" t="n">
        <v>460.69</v>
      </c>
      <c r="R319" t="n">
        <v>48.21</v>
      </c>
      <c r="S319" t="n">
        <v>32.19</v>
      </c>
      <c r="T319" t="n">
        <v>4100.59</v>
      </c>
      <c r="U319" t="n">
        <v>0.67</v>
      </c>
      <c r="V319" t="n">
        <v>0.76</v>
      </c>
      <c r="W319" t="n">
        <v>1.46</v>
      </c>
      <c r="X319" t="n">
        <v>0.24</v>
      </c>
      <c r="Y319" t="n">
        <v>1</v>
      </c>
      <c r="Z319" t="n">
        <v>10</v>
      </c>
    </row>
    <row r="320">
      <c r="A320" t="n">
        <v>66</v>
      </c>
      <c r="B320" t="n">
        <v>125</v>
      </c>
      <c r="C320" t="inlineStr">
        <is>
          <t xml:space="preserve">CONCLUIDO	</t>
        </is>
      </c>
      <c r="D320" t="n">
        <v>6.7288</v>
      </c>
      <c r="E320" t="n">
        <v>14.86</v>
      </c>
      <c r="F320" t="n">
        <v>11.73</v>
      </c>
      <c r="G320" t="n">
        <v>87.95</v>
      </c>
      <c r="H320" t="n">
        <v>1.14</v>
      </c>
      <c r="I320" t="n">
        <v>8</v>
      </c>
      <c r="J320" t="n">
        <v>272.97</v>
      </c>
      <c r="K320" t="n">
        <v>58.47</v>
      </c>
      <c r="L320" t="n">
        <v>17.5</v>
      </c>
      <c r="M320" t="n">
        <v>6</v>
      </c>
      <c r="N320" t="n">
        <v>71.98999999999999</v>
      </c>
      <c r="O320" t="n">
        <v>33899.96</v>
      </c>
      <c r="P320" t="n">
        <v>170.03</v>
      </c>
      <c r="Q320" t="n">
        <v>460.69</v>
      </c>
      <c r="R320" t="n">
        <v>46.69</v>
      </c>
      <c r="S320" t="n">
        <v>32.19</v>
      </c>
      <c r="T320" t="n">
        <v>3348.93</v>
      </c>
      <c r="U320" t="n">
        <v>0.6899999999999999</v>
      </c>
      <c r="V320" t="n">
        <v>0.76</v>
      </c>
      <c r="W320" t="n">
        <v>1.46</v>
      </c>
      <c r="X320" t="n">
        <v>0.19</v>
      </c>
      <c r="Y320" t="n">
        <v>1</v>
      </c>
      <c r="Z320" t="n">
        <v>10</v>
      </c>
    </row>
    <row r="321">
      <c r="A321" t="n">
        <v>67</v>
      </c>
      <c r="B321" t="n">
        <v>125</v>
      </c>
      <c r="C321" t="inlineStr">
        <is>
          <t xml:space="preserve">CONCLUIDO	</t>
        </is>
      </c>
      <c r="D321" t="n">
        <v>6.7263</v>
      </c>
      <c r="E321" t="n">
        <v>14.87</v>
      </c>
      <c r="F321" t="n">
        <v>11.73</v>
      </c>
      <c r="G321" t="n">
        <v>87.98999999999999</v>
      </c>
      <c r="H321" t="n">
        <v>1.16</v>
      </c>
      <c r="I321" t="n">
        <v>8</v>
      </c>
      <c r="J321" t="n">
        <v>273.45</v>
      </c>
      <c r="K321" t="n">
        <v>58.47</v>
      </c>
      <c r="L321" t="n">
        <v>17.75</v>
      </c>
      <c r="M321" t="n">
        <v>6</v>
      </c>
      <c r="N321" t="n">
        <v>72.22</v>
      </c>
      <c r="O321" t="n">
        <v>33959.36</v>
      </c>
      <c r="P321" t="n">
        <v>170.22</v>
      </c>
      <c r="Q321" t="n">
        <v>460.69</v>
      </c>
      <c r="R321" t="n">
        <v>46.97</v>
      </c>
      <c r="S321" t="n">
        <v>32.19</v>
      </c>
      <c r="T321" t="n">
        <v>3488.2</v>
      </c>
      <c r="U321" t="n">
        <v>0.6899999999999999</v>
      </c>
      <c r="V321" t="n">
        <v>0.76</v>
      </c>
      <c r="W321" t="n">
        <v>1.46</v>
      </c>
      <c r="X321" t="n">
        <v>0.2</v>
      </c>
      <c r="Y321" t="n">
        <v>1</v>
      </c>
      <c r="Z321" t="n">
        <v>10</v>
      </c>
    </row>
    <row r="322">
      <c r="A322" t="n">
        <v>68</v>
      </c>
      <c r="B322" t="n">
        <v>125</v>
      </c>
      <c r="C322" t="inlineStr">
        <is>
          <t xml:space="preserve">CONCLUIDO	</t>
        </is>
      </c>
      <c r="D322" t="n">
        <v>6.7285</v>
      </c>
      <c r="E322" t="n">
        <v>14.86</v>
      </c>
      <c r="F322" t="n">
        <v>11.73</v>
      </c>
      <c r="G322" t="n">
        <v>87.95999999999999</v>
      </c>
      <c r="H322" t="n">
        <v>1.17</v>
      </c>
      <c r="I322" t="n">
        <v>8</v>
      </c>
      <c r="J322" t="n">
        <v>273.93</v>
      </c>
      <c r="K322" t="n">
        <v>58.47</v>
      </c>
      <c r="L322" t="n">
        <v>18</v>
      </c>
      <c r="M322" t="n">
        <v>6</v>
      </c>
      <c r="N322" t="n">
        <v>72.45999999999999</v>
      </c>
      <c r="O322" t="n">
        <v>34018.85</v>
      </c>
      <c r="P322" t="n">
        <v>169.98</v>
      </c>
      <c r="Q322" t="n">
        <v>460.72</v>
      </c>
      <c r="R322" t="n">
        <v>46.77</v>
      </c>
      <c r="S322" t="n">
        <v>32.19</v>
      </c>
      <c r="T322" t="n">
        <v>3385.02</v>
      </c>
      <c r="U322" t="n">
        <v>0.6899999999999999</v>
      </c>
      <c r="V322" t="n">
        <v>0.76</v>
      </c>
      <c r="W322" t="n">
        <v>1.46</v>
      </c>
      <c r="X322" t="n">
        <v>0.19</v>
      </c>
      <c r="Y322" t="n">
        <v>1</v>
      </c>
      <c r="Z322" t="n">
        <v>10</v>
      </c>
    </row>
    <row r="323">
      <c r="A323" t="n">
        <v>69</v>
      </c>
      <c r="B323" t="n">
        <v>125</v>
      </c>
      <c r="C323" t="inlineStr">
        <is>
          <t xml:space="preserve">CONCLUIDO	</t>
        </is>
      </c>
      <c r="D323" t="n">
        <v>6.7327</v>
      </c>
      <c r="E323" t="n">
        <v>14.85</v>
      </c>
      <c r="F323" t="n">
        <v>11.72</v>
      </c>
      <c r="G323" t="n">
        <v>87.89</v>
      </c>
      <c r="H323" t="n">
        <v>1.18</v>
      </c>
      <c r="I323" t="n">
        <v>8</v>
      </c>
      <c r="J323" t="n">
        <v>274.41</v>
      </c>
      <c r="K323" t="n">
        <v>58.47</v>
      </c>
      <c r="L323" t="n">
        <v>18.25</v>
      </c>
      <c r="M323" t="n">
        <v>6</v>
      </c>
      <c r="N323" t="n">
        <v>72.69</v>
      </c>
      <c r="O323" t="n">
        <v>34078.44</v>
      </c>
      <c r="P323" t="n">
        <v>169.84</v>
      </c>
      <c r="Q323" t="n">
        <v>460.7</v>
      </c>
      <c r="R323" t="n">
        <v>46.53</v>
      </c>
      <c r="S323" t="n">
        <v>32.19</v>
      </c>
      <c r="T323" t="n">
        <v>3265.81</v>
      </c>
      <c r="U323" t="n">
        <v>0.6899999999999999</v>
      </c>
      <c r="V323" t="n">
        <v>0.76</v>
      </c>
      <c r="W323" t="n">
        <v>1.46</v>
      </c>
      <c r="X323" t="n">
        <v>0.18</v>
      </c>
      <c r="Y323" t="n">
        <v>1</v>
      </c>
      <c r="Z323" t="n">
        <v>10</v>
      </c>
    </row>
    <row r="324">
      <c r="A324" t="n">
        <v>70</v>
      </c>
      <c r="B324" t="n">
        <v>125</v>
      </c>
      <c r="C324" t="inlineStr">
        <is>
          <t xml:space="preserve">CONCLUIDO	</t>
        </is>
      </c>
      <c r="D324" t="n">
        <v>6.7282</v>
      </c>
      <c r="E324" t="n">
        <v>14.86</v>
      </c>
      <c r="F324" t="n">
        <v>11.73</v>
      </c>
      <c r="G324" t="n">
        <v>87.95999999999999</v>
      </c>
      <c r="H324" t="n">
        <v>1.2</v>
      </c>
      <c r="I324" t="n">
        <v>8</v>
      </c>
      <c r="J324" t="n">
        <v>274.9</v>
      </c>
      <c r="K324" t="n">
        <v>58.47</v>
      </c>
      <c r="L324" t="n">
        <v>18.5</v>
      </c>
      <c r="M324" t="n">
        <v>6</v>
      </c>
      <c r="N324" t="n">
        <v>72.92</v>
      </c>
      <c r="O324" t="n">
        <v>34138.11</v>
      </c>
      <c r="P324" t="n">
        <v>169.49</v>
      </c>
      <c r="Q324" t="n">
        <v>460.69</v>
      </c>
      <c r="R324" t="n">
        <v>46.89</v>
      </c>
      <c r="S324" t="n">
        <v>32.19</v>
      </c>
      <c r="T324" t="n">
        <v>3449.54</v>
      </c>
      <c r="U324" t="n">
        <v>0.6899999999999999</v>
      </c>
      <c r="V324" t="n">
        <v>0.76</v>
      </c>
      <c r="W324" t="n">
        <v>1.46</v>
      </c>
      <c r="X324" t="n">
        <v>0.19</v>
      </c>
      <c r="Y324" t="n">
        <v>1</v>
      </c>
      <c r="Z324" t="n">
        <v>10</v>
      </c>
    </row>
    <row r="325">
      <c r="A325" t="n">
        <v>71</v>
      </c>
      <c r="B325" t="n">
        <v>125</v>
      </c>
      <c r="C325" t="inlineStr">
        <is>
          <t xml:space="preserve">CONCLUIDO	</t>
        </is>
      </c>
      <c r="D325" t="n">
        <v>6.7288</v>
      </c>
      <c r="E325" t="n">
        <v>14.86</v>
      </c>
      <c r="F325" t="n">
        <v>11.73</v>
      </c>
      <c r="G325" t="n">
        <v>87.95</v>
      </c>
      <c r="H325" t="n">
        <v>1.21</v>
      </c>
      <c r="I325" t="n">
        <v>8</v>
      </c>
      <c r="J325" t="n">
        <v>275.38</v>
      </c>
      <c r="K325" t="n">
        <v>58.47</v>
      </c>
      <c r="L325" t="n">
        <v>18.75</v>
      </c>
      <c r="M325" t="n">
        <v>6</v>
      </c>
      <c r="N325" t="n">
        <v>73.16</v>
      </c>
      <c r="O325" t="n">
        <v>34197.87</v>
      </c>
      <c r="P325" t="n">
        <v>169.69</v>
      </c>
      <c r="Q325" t="n">
        <v>460.69</v>
      </c>
      <c r="R325" t="n">
        <v>46.79</v>
      </c>
      <c r="S325" t="n">
        <v>32.19</v>
      </c>
      <c r="T325" t="n">
        <v>3395.76</v>
      </c>
      <c r="U325" t="n">
        <v>0.6899999999999999</v>
      </c>
      <c r="V325" t="n">
        <v>0.76</v>
      </c>
      <c r="W325" t="n">
        <v>1.46</v>
      </c>
      <c r="X325" t="n">
        <v>0.19</v>
      </c>
      <c r="Y325" t="n">
        <v>1</v>
      </c>
      <c r="Z325" t="n">
        <v>10</v>
      </c>
    </row>
    <row r="326">
      <c r="A326" t="n">
        <v>72</v>
      </c>
      <c r="B326" t="n">
        <v>125</v>
      </c>
      <c r="C326" t="inlineStr">
        <is>
          <t xml:space="preserve">CONCLUIDO	</t>
        </is>
      </c>
      <c r="D326" t="n">
        <v>6.7265</v>
      </c>
      <c r="E326" t="n">
        <v>14.87</v>
      </c>
      <c r="F326" t="n">
        <v>11.73</v>
      </c>
      <c r="G326" t="n">
        <v>87.98999999999999</v>
      </c>
      <c r="H326" t="n">
        <v>1.23</v>
      </c>
      <c r="I326" t="n">
        <v>8</v>
      </c>
      <c r="J326" t="n">
        <v>275.87</v>
      </c>
      <c r="K326" t="n">
        <v>58.47</v>
      </c>
      <c r="L326" t="n">
        <v>19</v>
      </c>
      <c r="M326" t="n">
        <v>6</v>
      </c>
      <c r="N326" t="n">
        <v>73.39</v>
      </c>
      <c r="O326" t="n">
        <v>34257.73</v>
      </c>
      <c r="P326" t="n">
        <v>169.39</v>
      </c>
      <c r="Q326" t="n">
        <v>460.69</v>
      </c>
      <c r="R326" t="n">
        <v>46.92</v>
      </c>
      <c r="S326" t="n">
        <v>32.19</v>
      </c>
      <c r="T326" t="n">
        <v>3463.16</v>
      </c>
      <c r="U326" t="n">
        <v>0.6899999999999999</v>
      </c>
      <c r="V326" t="n">
        <v>0.76</v>
      </c>
      <c r="W326" t="n">
        <v>1.46</v>
      </c>
      <c r="X326" t="n">
        <v>0.2</v>
      </c>
      <c r="Y326" t="n">
        <v>1</v>
      </c>
      <c r="Z326" t="n">
        <v>10</v>
      </c>
    </row>
    <row r="327">
      <c r="A327" t="n">
        <v>73</v>
      </c>
      <c r="B327" t="n">
        <v>125</v>
      </c>
      <c r="C327" t="inlineStr">
        <is>
          <t xml:space="preserve">CONCLUIDO	</t>
        </is>
      </c>
      <c r="D327" t="n">
        <v>6.7276</v>
      </c>
      <c r="E327" t="n">
        <v>14.86</v>
      </c>
      <c r="F327" t="n">
        <v>11.73</v>
      </c>
      <c r="G327" t="n">
        <v>87.97</v>
      </c>
      <c r="H327" t="n">
        <v>1.24</v>
      </c>
      <c r="I327" t="n">
        <v>8</v>
      </c>
      <c r="J327" t="n">
        <v>276.35</v>
      </c>
      <c r="K327" t="n">
        <v>58.47</v>
      </c>
      <c r="L327" t="n">
        <v>19.25</v>
      </c>
      <c r="M327" t="n">
        <v>6</v>
      </c>
      <c r="N327" t="n">
        <v>73.63</v>
      </c>
      <c r="O327" t="n">
        <v>34317.68</v>
      </c>
      <c r="P327" t="n">
        <v>168.7</v>
      </c>
      <c r="Q327" t="n">
        <v>460.72</v>
      </c>
      <c r="R327" t="n">
        <v>46.88</v>
      </c>
      <c r="S327" t="n">
        <v>32.19</v>
      </c>
      <c r="T327" t="n">
        <v>3441.17</v>
      </c>
      <c r="U327" t="n">
        <v>0.6899999999999999</v>
      </c>
      <c r="V327" t="n">
        <v>0.76</v>
      </c>
      <c r="W327" t="n">
        <v>1.46</v>
      </c>
      <c r="X327" t="n">
        <v>0.2</v>
      </c>
      <c r="Y327" t="n">
        <v>1</v>
      </c>
      <c r="Z327" t="n">
        <v>10</v>
      </c>
    </row>
    <row r="328">
      <c r="A328" t="n">
        <v>74</v>
      </c>
      <c r="B328" t="n">
        <v>125</v>
      </c>
      <c r="C328" t="inlineStr">
        <is>
          <t xml:space="preserve">CONCLUIDO	</t>
        </is>
      </c>
      <c r="D328" t="n">
        <v>6.7257</v>
      </c>
      <c r="E328" t="n">
        <v>14.87</v>
      </c>
      <c r="F328" t="n">
        <v>11.73</v>
      </c>
      <c r="G328" t="n">
        <v>88</v>
      </c>
      <c r="H328" t="n">
        <v>1.25</v>
      </c>
      <c r="I328" t="n">
        <v>8</v>
      </c>
      <c r="J328" t="n">
        <v>276.84</v>
      </c>
      <c r="K328" t="n">
        <v>58.47</v>
      </c>
      <c r="L328" t="n">
        <v>19.5</v>
      </c>
      <c r="M328" t="n">
        <v>6</v>
      </c>
      <c r="N328" t="n">
        <v>73.87</v>
      </c>
      <c r="O328" t="n">
        <v>34377.72</v>
      </c>
      <c r="P328" t="n">
        <v>168.03</v>
      </c>
      <c r="Q328" t="n">
        <v>460.69</v>
      </c>
      <c r="R328" t="n">
        <v>46.99</v>
      </c>
      <c r="S328" t="n">
        <v>32.19</v>
      </c>
      <c r="T328" t="n">
        <v>3498.12</v>
      </c>
      <c r="U328" t="n">
        <v>0.68</v>
      </c>
      <c r="V328" t="n">
        <v>0.76</v>
      </c>
      <c r="W328" t="n">
        <v>1.46</v>
      </c>
      <c r="X328" t="n">
        <v>0.2</v>
      </c>
      <c r="Y328" t="n">
        <v>1</v>
      </c>
      <c r="Z328" t="n">
        <v>10</v>
      </c>
    </row>
    <row r="329">
      <c r="A329" t="n">
        <v>75</v>
      </c>
      <c r="B329" t="n">
        <v>125</v>
      </c>
      <c r="C329" t="inlineStr">
        <is>
          <t xml:space="preserve">CONCLUIDO	</t>
        </is>
      </c>
      <c r="D329" t="n">
        <v>6.7219</v>
      </c>
      <c r="E329" t="n">
        <v>14.88</v>
      </c>
      <c r="F329" t="n">
        <v>11.74</v>
      </c>
      <c r="G329" t="n">
        <v>88.06</v>
      </c>
      <c r="H329" t="n">
        <v>1.27</v>
      </c>
      <c r="I329" t="n">
        <v>8</v>
      </c>
      <c r="J329" t="n">
        <v>277.33</v>
      </c>
      <c r="K329" t="n">
        <v>58.47</v>
      </c>
      <c r="L329" t="n">
        <v>19.75</v>
      </c>
      <c r="M329" t="n">
        <v>6</v>
      </c>
      <c r="N329" t="n">
        <v>74.09999999999999</v>
      </c>
      <c r="O329" t="n">
        <v>34437.85</v>
      </c>
      <c r="P329" t="n">
        <v>167.31</v>
      </c>
      <c r="Q329" t="n">
        <v>460.69</v>
      </c>
      <c r="R329" t="n">
        <v>47.27</v>
      </c>
      <c r="S329" t="n">
        <v>32.19</v>
      </c>
      <c r="T329" t="n">
        <v>3636.02</v>
      </c>
      <c r="U329" t="n">
        <v>0.68</v>
      </c>
      <c r="V329" t="n">
        <v>0.76</v>
      </c>
      <c r="W329" t="n">
        <v>1.46</v>
      </c>
      <c r="X329" t="n">
        <v>0.21</v>
      </c>
      <c r="Y329" t="n">
        <v>1</v>
      </c>
      <c r="Z329" t="n">
        <v>10</v>
      </c>
    </row>
    <row r="330">
      <c r="A330" t="n">
        <v>76</v>
      </c>
      <c r="B330" t="n">
        <v>125</v>
      </c>
      <c r="C330" t="inlineStr">
        <is>
          <t xml:space="preserve">CONCLUIDO	</t>
        </is>
      </c>
      <c r="D330" t="n">
        <v>6.7554</v>
      </c>
      <c r="E330" t="n">
        <v>14.8</v>
      </c>
      <c r="F330" t="n">
        <v>11.72</v>
      </c>
      <c r="G330" t="n">
        <v>100.42</v>
      </c>
      <c r="H330" t="n">
        <v>1.28</v>
      </c>
      <c r="I330" t="n">
        <v>7</v>
      </c>
      <c r="J330" t="n">
        <v>277.82</v>
      </c>
      <c r="K330" t="n">
        <v>58.47</v>
      </c>
      <c r="L330" t="n">
        <v>20</v>
      </c>
      <c r="M330" t="n">
        <v>5</v>
      </c>
      <c r="N330" t="n">
        <v>74.34</v>
      </c>
      <c r="O330" t="n">
        <v>34498.07</v>
      </c>
      <c r="P330" t="n">
        <v>167.03</v>
      </c>
      <c r="Q330" t="n">
        <v>460.69</v>
      </c>
      <c r="R330" t="n">
        <v>46.51</v>
      </c>
      <c r="S330" t="n">
        <v>32.19</v>
      </c>
      <c r="T330" t="n">
        <v>3262.49</v>
      </c>
      <c r="U330" t="n">
        <v>0.6899999999999999</v>
      </c>
      <c r="V330" t="n">
        <v>0.76</v>
      </c>
      <c r="W330" t="n">
        <v>1.46</v>
      </c>
      <c r="X330" t="n">
        <v>0.18</v>
      </c>
      <c r="Y330" t="n">
        <v>1</v>
      </c>
      <c r="Z330" t="n">
        <v>10</v>
      </c>
    </row>
    <row r="331">
      <c r="A331" t="n">
        <v>77</v>
      </c>
      <c r="B331" t="n">
        <v>125</v>
      </c>
      <c r="C331" t="inlineStr">
        <is>
          <t xml:space="preserve">CONCLUIDO	</t>
        </is>
      </c>
      <c r="D331" t="n">
        <v>6.7585</v>
      </c>
      <c r="E331" t="n">
        <v>14.8</v>
      </c>
      <c r="F331" t="n">
        <v>11.71</v>
      </c>
      <c r="G331" t="n">
        <v>100.36</v>
      </c>
      <c r="H331" t="n">
        <v>1.3</v>
      </c>
      <c r="I331" t="n">
        <v>7</v>
      </c>
      <c r="J331" t="n">
        <v>278.3</v>
      </c>
      <c r="K331" t="n">
        <v>58.47</v>
      </c>
      <c r="L331" t="n">
        <v>20.25</v>
      </c>
      <c r="M331" t="n">
        <v>5</v>
      </c>
      <c r="N331" t="n">
        <v>74.58</v>
      </c>
      <c r="O331" t="n">
        <v>34558.39</v>
      </c>
      <c r="P331" t="n">
        <v>167.07</v>
      </c>
      <c r="Q331" t="n">
        <v>460.69</v>
      </c>
      <c r="R331" t="n">
        <v>46.28</v>
      </c>
      <c r="S331" t="n">
        <v>32.19</v>
      </c>
      <c r="T331" t="n">
        <v>3147.49</v>
      </c>
      <c r="U331" t="n">
        <v>0.7</v>
      </c>
      <c r="V331" t="n">
        <v>0.76</v>
      </c>
      <c r="W331" t="n">
        <v>1.46</v>
      </c>
      <c r="X331" t="n">
        <v>0.17</v>
      </c>
      <c r="Y331" t="n">
        <v>1</v>
      </c>
      <c r="Z331" t="n">
        <v>10</v>
      </c>
    </row>
    <row r="332">
      <c r="A332" t="n">
        <v>78</v>
      </c>
      <c r="B332" t="n">
        <v>125</v>
      </c>
      <c r="C332" t="inlineStr">
        <is>
          <t xml:space="preserve">CONCLUIDO	</t>
        </is>
      </c>
      <c r="D332" t="n">
        <v>6.7603</v>
      </c>
      <c r="E332" t="n">
        <v>14.79</v>
      </c>
      <c r="F332" t="n">
        <v>11.7</v>
      </c>
      <c r="G332" t="n">
        <v>100.33</v>
      </c>
      <c r="H332" t="n">
        <v>1.31</v>
      </c>
      <c r="I332" t="n">
        <v>7</v>
      </c>
      <c r="J332" t="n">
        <v>278.79</v>
      </c>
      <c r="K332" t="n">
        <v>58.47</v>
      </c>
      <c r="L332" t="n">
        <v>20.5</v>
      </c>
      <c r="M332" t="n">
        <v>5</v>
      </c>
      <c r="N332" t="n">
        <v>74.81999999999999</v>
      </c>
      <c r="O332" t="n">
        <v>34618.81</v>
      </c>
      <c r="P332" t="n">
        <v>167.07</v>
      </c>
      <c r="Q332" t="n">
        <v>460.69</v>
      </c>
      <c r="R332" t="n">
        <v>46.08</v>
      </c>
      <c r="S332" t="n">
        <v>32.19</v>
      </c>
      <c r="T332" t="n">
        <v>3045.17</v>
      </c>
      <c r="U332" t="n">
        <v>0.7</v>
      </c>
      <c r="V332" t="n">
        <v>0.76</v>
      </c>
      <c r="W332" t="n">
        <v>1.46</v>
      </c>
      <c r="X332" t="n">
        <v>0.17</v>
      </c>
      <c r="Y332" t="n">
        <v>1</v>
      </c>
      <c r="Z332" t="n">
        <v>10</v>
      </c>
    </row>
    <row r="333">
      <c r="A333" t="n">
        <v>79</v>
      </c>
      <c r="B333" t="n">
        <v>125</v>
      </c>
      <c r="C333" t="inlineStr">
        <is>
          <t xml:space="preserve">CONCLUIDO	</t>
        </is>
      </c>
      <c r="D333" t="n">
        <v>6.7574</v>
      </c>
      <c r="E333" t="n">
        <v>14.8</v>
      </c>
      <c r="F333" t="n">
        <v>11.71</v>
      </c>
      <c r="G333" t="n">
        <v>100.38</v>
      </c>
      <c r="H333" t="n">
        <v>1.32</v>
      </c>
      <c r="I333" t="n">
        <v>7</v>
      </c>
      <c r="J333" t="n">
        <v>279.28</v>
      </c>
      <c r="K333" t="n">
        <v>58.47</v>
      </c>
      <c r="L333" t="n">
        <v>20.75</v>
      </c>
      <c r="M333" t="n">
        <v>5</v>
      </c>
      <c r="N333" t="n">
        <v>75.06</v>
      </c>
      <c r="O333" t="n">
        <v>34679.32</v>
      </c>
      <c r="P333" t="n">
        <v>167.43</v>
      </c>
      <c r="Q333" t="n">
        <v>460.71</v>
      </c>
      <c r="R333" t="n">
        <v>46.3</v>
      </c>
      <c r="S333" t="n">
        <v>32.19</v>
      </c>
      <c r="T333" t="n">
        <v>3155.68</v>
      </c>
      <c r="U333" t="n">
        <v>0.7</v>
      </c>
      <c r="V333" t="n">
        <v>0.76</v>
      </c>
      <c r="W333" t="n">
        <v>1.46</v>
      </c>
      <c r="X333" t="n">
        <v>0.18</v>
      </c>
      <c r="Y333" t="n">
        <v>1</v>
      </c>
      <c r="Z333" t="n">
        <v>10</v>
      </c>
    </row>
    <row r="334">
      <c r="A334" t="n">
        <v>80</v>
      </c>
      <c r="B334" t="n">
        <v>125</v>
      </c>
      <c r="C334" t="inlineStr">
        <is>
          <t xml:space="preserve">CONCLUIDO	</t>
        </is>
      </c>
      <c r="D334" t="n">
        <v>6.7618</v>
      </c>
      <c r="E334" t="n">
        <v>14.79</v>
      </c>
      <c r="F334" t="n">
        <v>11.7</v>
      </c>
      <c r="G334" t="n">
        <v>100.3</v>
      </c>
      <c r="H334" t="n">
        <v>1.34</v>
      </c>
      <c r="I334" t="n">
        <v>7</v>
      </c>
      <c r="J334" t="n">
        <v>279.78</v>
      </c>
      <c r="K334" t="n">
        <v>58.47</v>
      </c>
      <c r="L334" t="n">
        <v>21</v>
      </c>
      <c r="M334" t="n">
        <v>5</v>
      </c>
      <c r="N334" t="n">
        <v>75.3</v>
      </c>
      <c r="O334" t="n">
        <v>34739.92</v>
      </c>
      <c r="P334" t="n">
        <v>167.29</v>
      </c>
      <c r="Q334" t="n">
        <v>460.69</v>
      </c>
      <c r="R334" t="n">
        <v>46.06</v>
      </c>
      <c r="S334" t="n">
        <v>32.19</v>
      </c>
      <c r="T334" t="n">
        <v>3037.26</v>
      </c>
      <c r="U334" t="n">
        <v>0.7</v>
      </c>
      <c r="V334" t="n">
        <v>0.76</v>
      </c>
      <c r="W334" t="n">
        <v>1.46</v>
      </c>
      <c r="X334" t="n">
        <v>0.17</v>
      </c>
      <c r="Y334" t="n">
        <v>1</v>
      </c>
      <c r="Z334" t="n">
        <v>10</v>
      </c>
    </row>
    <row r="335">
      <c r="A335" t="n">
        <v>81</v>
      </c>
      <c r="B335" t="n">
        <v>125</v>
      </c>
      <c r="C335" t="inlineStr">
        <is>
          <t xml:space="preserve">CONCLUIDO	</t>
        </is>
      </c>
      <c r="D335" t="n">
        <v>6.7592</v>
      </c>
      <c r="E335" t="n">
        <v>14.79</v>
      </c>
      <c r="F335" t="n">
        <v>11.71</v>
      </c>
      <c r="G335" t="n">
        <v>100.35</v>
      </c>
      <c r="H335" t="n">
        <v>1.35</v>
      </c>
      <c r="I335" t="n">
        <v>7</v>
      </c>
      <c r="J335" t="n">
        <v>280.27</v>
      </c>
      <c r="K335" t="n">
        <v>58.47</v>
      </c>
      <c r="L335" t="n">
        <v>21.25</v>
      </c>
      <c r="M335" t="n">
        <v>5</v>
      </c>
      <c r="N335" t="n">
        <v>75.54000000000001</v>
      </c>
      <c r="O335" t="n">
        <v>34800.62</v>
      </c>
      <c r="P335" t="n">
        <v>167.31</v>
      </c>
      <c r="Q335" t="n">
        <v>460.7</v>
      </c>
      <c r="R335" t="n">
        <v>46.14</v>
      </c>
      <c r="S335" t="n">
        <v>32.19</v>
      </c>
      <c r="T335" t="n">
        <v>3078.46</v>
      </c>
      <c r="U335" t="n">
        <v>0.7</v>
      </c>
      <c r="V335" t="n">
        <v>0.76</v>
      </c>
      <c r="W335" t="n">
        <v>1.46</v>
      </c>
      <c r="X335" t="n">
        <v>0.17</v>
      </c>
      <c r="Y335" t="n">
        <v>1</v>
      </c>
      <c r="Z335" t="n">
        <v>10</v>
      </c>
    </row>
    <row r="336">
      <c r="A336" t="n">
        <v>82</v>
      </c>
      <c r="B336" t="n">
        <v>125</v>
      </c>
      <c r="C336" t="inlineStr">
        <is>
          <t xml:space="preserve">CONCLUIDO	</t>
        </is>
      </c>
      <c r="D336" t="n">
        <v>6.7632</v>
      </c>
      <c r="E336" t="n">
        <v>14.79</v>
      </c>
      <c r="F336" t="n">
        <v>11.7</v>
      </c>
      <c r="G336" t="n">
        <v>100.27</v>
      </c>
      <c r="H336" t="n">
        <v>1.36</v>
      </c>
      <c r="I336" t="n">
        <v>7</v>
      </c>
      <c r="J336" t="n">
        <v>280.76</v>
      </c>
      <c r="K336" t="n">
        <v>58.47</v>
      </c>
      <c r="L336" t="n">
        <v>21.5</v>
      </c>
      <c r="M336" t="n">
        <v>5</v>
      </c>
      <c r="N336" t="n">
        <v>75.79000000000001</v>
      </c>
      <c r="O336" t="n">
        <v>34861.41</v>
      </c>
      <c r="P336" t="n">
        <v>166.53</v>
      </c>
      <c r="Q336" t="n">
        <v>460.7</v>
      </c>
      <c r="R336" t="n">
        <v>45.79</v>
      </c>
      <c r="S336" t="n">
        <v>32.19</v>
      </c>
      <c r="T336" t="n">
        <v>2904.81</v>
      </c>
      <c r="U336" t="n">
        <v>0.7</v>
      </c>
      <c r="V336" t="n">
        <v>0.76</v>
      </c>
      <c r="W336" t="n">
        <v>1.46</v>
      </c>
      <c r="X336" t="n">
        <v>0.16</v>
      </c>
      <c r="Y336" t="n">
        <v>1</v>
      </c>
      <c r="Z336" t="n">
        <v>10</v>
      </c>
    </row>
    <row r="337">
      <c r="A337" t="n">
        <v>83</v>
      </c>
      <c r="B337" t="n">
        <v>125</v>
      </c>
      <c r="C337" t="inlineStr">
        <is>
          <t xml:space="preserve">CONCLUIDO	</t>
        </is>
      </c>
      <c r="D337" t="n">
        <v>6.7622</v>
      </c>
      <c r="E337" t="n">
        <v>14.79</v>
      </c>
      <c r="F337" t="n">
        <v>11.7</v>
      </c>
      <c r="G337" t="n">
        <v>100.29</v>
      </c>
      <c r="H337" t="n">
        <v>1.38</v>
      </c>
      <c r="I337" t="n">
        <v>7</v>
      </c>
      <c r="J337" t="n">
        <v>281.25</v>
      </c>
      <c r="K337" t="n">
        <v>58.47</v>
      </c>
      <c r="L337" t="n">
        <v>21.75</v>
      </c>
      <c r="M337" t="n">
        <v>5</v>
      </c>
      <c r="N337" t="n">
        <v>76.03</v>
      </c>
      <c r="O337" t="n">
        <v>34922.31</v>
      </c>
      <c r="P337" t="n">
        <v>166.06</v>
      </c>
      <c r="Q337" t="n">
        <v>460.69</v>
      </c>
      <c r="R337" t="n">
        <v>45.9</v>
      </c>
      <c r="S337" t="n">
        <v>32.19</v>
      </c>
      <c r="T337" t="n">
        <v>2958.69</v>
      </c>
      <c r="U337" t="n">
        <v>0.7</v>
      </c>
      <c r="V337" t="n">
        <v>0.76</v>
      </c>
      <c r="W337" t="n">
        <v>1.46</v>
      </c>
      <c r="X337" t="n">
        <v>0.17</v>
      </c>
      <c r="Y337" t="n">
        <v>1</v>
      </c>
      <c r="Z337" t="n">
        <v>10</v>
      </c>
    </row>
    <row r="338">
      <c r="A338" t="n">
        <v>84</v>
      </c>
      <c r="B338" t="n">
        <v>125</v>
      </c>
      <c r="C338" t="inlineStr">
        <is>
          <t xml:space="preserve">CONCLUIDO	</t>
        </is>
      </c>
      <c r="D338" t="n">
        <v>6.7644</v>
      </c>
      <c r="E338" t="n">
        <v>14.78</v>
      </c>
      <c r="F338" t="n">
        <v>11.7</v>
      </c>
      <c r="G338" t="n">
        <v>100.25</v>
      </c>
      <c r="H338" t="n">
        <v>1.39</v>
      </c>
      <c r="I338" t="n">
        <v>7</v>
      </c>
      <c r="J338" t="n">
        <v>281.75</v>
      </c>
      <c r="K338" t="n">
        <v>58.47</v>
      </c>
      <c r="L338" t="n">
        <v>22</v>
      </c>
      <c r="M338" t="n">
        <v>5</v>
      </c>
      <c r="N338" t="n">
        <v>76.28</v>
      </c>
      <c r="O338" t="n">
        <v>34983.29</v>
      </c>
      <c r="P338" t="n">
        <v>165.87</v>
      </c>
      <c r="Q338" t="n">
        <v>460.69</v>
      </c>
      <c r="R338" t="n">
        <v>45.83</v>
      </c>
      <c r="S338" t="n">
        <v>32.19</v>
      </c>
      <c r="T338" t="n">
        <v>2922.82</v>
      </c>
      <c r="U338" t="n">
        <v>0.7</v>
      </c>
      <c r="V338" t="n">
        <v>0.76</v>
      </c>
      <c r="W338" t="n">
        <v>1.46</v>
      </c>
      <c r="X338" t="n">
        <v>0.16</v>
      </c>
      <c r="Y338" t="n">
        <v>1</v>
      </c>
      <c r="Z338" t="n">
        <v>10</v>
      </c>
    </row>
    <row r="339">
      <c r="A339" t="n">
        <v>85</v>
      </c>
      <c r="B339" t="n">
        <v>125</v>
      </c>
      <c r="C339" t="inlineStr">
        <is>
          <t xml:space="preserve">CONCLUIDO	</t>
        </is>
      </c>
      <c r="D339" t="n">
        <v>6.7601</v>
      </c>
      <c r="E339" t="n">
        <v>14.79</v>
      </c>
      <c r="F339" t="n">
        <v>11.71</v>
      </c>
      <c r="G339" t="n">
        <v>100.33</v>
      </c>
      <c r="H339" t="n">
        <v>1.4</v>
      </c>
      <c r="I339" t="n">
        <v>7</v>
      </c>
      <c r="J339" t="n">
        <v>282.24</v>
      </c>
      <c r="K339" t="n">
        <v>58.47</v>
      </c>
      <c r="L339" t="n">
        <v>22.25</v>
      </c>
      <c r="M339" t="n">
        <v>5</v>
      </c>
      <c r="N339" t="n">
        <v>76.52</v>
      </c>
      <c r="O339" t="n">
        <v>35044.38</v>
      </c>
      <c r="P339" t="n">
        <v>165.44</v>
      </c>
      <c r="Q339" t="n">
        <v>460.69</v>
      </c>
      <c r="R339" t="n">
        <v>46</v>
      </c>
      <c r="S339" t="n">
        <v>32.19</v>
      </c>
      <c r="T339" t="n">
        <v>3007.34</v>
      </c>
      <c r="U339" t="n">
        <v>0.7</v>
      </c>
      <c r="V339" t="n">
        <v>0.76</v>
      </c>
      <c r="W339" t="n">
        <v>1.46</v>
      </c>
      <c r="X339" t="n">
        <v>0.17</v>
      </c>
      <c r="Y339" t="n">
        <v>1</v>
      </c>
      <c r="Z339" t="n">
        <v>10</v>
      </c>
    </row>
    <row r="340">
      <c r="A340" t="n">
        <v>86</v>
      </c>
      <c r="B340" t="n">
        <v>125</v>
      </c>
      <c r="C340" t="inlineStr">
        <is>
          <t xml:space="preserve">CONCLUIDO	</t>
        </is>
      </c>
      <c r="D340" t="n">
        <v>6.763</v>
      </c>
      <c r="E340" t="n">
        <v>14.79</v>
      </c>
      <c r="F340" t="n">
        <v>11.7</v>
      </c>
      <c r="G340" t="n">
        <v>100.28</v>
      </c>
      <c r="H340" t="n">
        <v>1.42</v>
      </c>
      <c r="I340" t="n">
        <v>7</v>
      </c>
      <c r="J340" t="n">
        <v>282.74</v>
      </c>
      <c r="K340" t="n">
        <v>58.47</v>
      </c>
      <c r="L340" t="n">
        <v>22.5</v>
      </c>
      <c r="M340" t="n">
        <v>5</v>
      </c>
      <c r="N340" t="n">
        <v>76.77</v>
      </c>
      <c r="O340" t="n">
        <v>35105.56</v>
      </c>
      <c r="P340" t="n">
        <v>164.74</v>
      </c>
      <c r="Q340" t="n">
        <v>460.69</v>
      </c>
      <c r="R340" t="n">
        <v>45.91</v>
      </c>
      <c r="S340" t="n">
        <v>32.19</v>
      </c>
      <c r="T340" t="n">
        <v>2962.22</v>
      </c>
      <c r="U340" t="n">
        <v>0.7</v>
      </c>
      <c r="V340" t="n">
        <v>0.76</v>
      </c>
      <c r="W340" t="n">
        <v>1.46</v>
      </c>
      <c r="X340" t="n">
        <v>0.17</v>
      </c>
      <c r="Y340" t="n">
        <v>1</v>
      </c>
      <c r="Z340" t="n">
        <v>10</v>
      </c>
    </row>
    <row r="341">
      <c r="A341" t="n">
        <v>87</v>
      </c>
      <c r="B341" t="n">
        <v>125</v>
      </c>
      <c r="C341" t="inlineStr">
        <is>
          <t xml:space="preserve">CONCLUIDO	</t>
        </is>
      </c>
      <c r="D341" t="n">
        <v>6.7631</v>
      </c>
      <c r="E341" t="n">
        <v>14.79</v>
      </c>
      <c r="F341" t="n">
        <v>11.7</v>
      </c>
      <c r="G341" t="n">
        <v>100.27</v>
      </c>
      <c r="H341" t="n">
        <v>1.43</v>
      </c>
      <c r="I341" t="n">
        <v>7</v>
      </c>
      <c r="J341" t="n">
        <v>283.24</v>
      </c>
      <c r="K341" t="n">
        <v>58.47</v>
      </c>
      <c r="L341" t="n">
        <v>22.75</v>
      </c>
      <c r="M341" t="n">
        <v>5</v>
      </c>
      <c r="N341" t="n">
        <v>77.01000000000001</v>
      </c>
      <c r="O341" t="n">
        <v>35166.85</v>
      </c>
      <c r="P341" t="n">
        <v>164.03</v>
      </c>
      <c r="Q341" t="n">
        <v>460.7</v>
      </c>
      <c r="R341" t="n">
        <v>45.81</v>
      </c>
      <c r="S341" t="n">
        <v>32.19</v>
      </c>
      <c r="T341" t="n">
        <v>2913.48</v>
      </c>
      <c r="U341" t="n">
        <v>0.7</v>
      </c>
      <c r="V341" t="n">
        <v>0.76</v>
      </c>
      <c r="W341" t="n">
        <v>1.46</v>
      </c>
      <c r="X341" t="n">
        <v>0.16</v>
      </c>
      <c r="Y341" t="n">
        <v>1</v>
      </c>
      <c r="Z341" t="n">
        <v>10</v>
      </c>
    </row>
    <row r="342">
      <c r="A342" t="n">
        <v>88</v>
      </c>
      <c r="B342" t="n">
        <v>125</v>
      </c>
      <c r="C342" t="inlineStr">
        <is>
          <t xml:space="preserve">CONCLUIDO	</t>
        </is>
      </c>
      <c r="D342" t="n">
        <v>6.7599</v>
      </c>
      <c r="E342" t="n">
        <v>14.79</v>
      </c>
      <c r="F342" t="n">
        <v>11.71</v>
      </c>
      <c r="G342" t="n">
        <v>100.33</v>
      </c>
      <c r="H342" t="n">
        <v>1.44</v>
      </c>
      <c r="I342" t="n">
        <v>7</v>
      </c>
      <c r="J342" t="n">
        <v>283.74</v>
      </c>
      <c r="K342" t="n">
        <v>58.47</v>
      </c>
      <c r="L342" t="n">
        <v>23</v>
      </c>
      <c r="M342" t="n">
        <v>5</v>
      </c>
      <c r="N342" t="n">
        <v>77.26000000000001</v>
      </c>
      <c r="O342" t="n">
        <v>35228.23</v>
      </c>
      <c r="P342" t="n">
        <v>163.71</v>
      </c>
      <c r="Q342" t="n">
        <v>460.69</v>
      </c>
      <c r="R342" t="n">
        <v>46.1</v>
      </c>
      <c r="S342" t="n">
        <v>32.19</v>
      </c>
      <c r="T342" t="n">
        <v>3057.43</v>
      </c>
      <c r="U342" t="n">
        <v>0.7</v>
      </c>
      <c r="V342" t="n">
        <v>0.76</v>
      </c>
      <c r="W342" t="n">
        <v>1.46</v>
      </c>
      <c r="X342" t="n">
        <v>0.17</v>
      </c>
      <c r="Y342" t="n">
        <v>1</v>
      </c>
      <c r="Z342" t="n">
        <v>10</v>
      </c>
    </row>
    <row r="343">
      <c r="A343" t="n">
        <v>89</v>
      </c>
      <c r="B343" t="n">
        <v>125</v>
      </c>
      <c r="C343" t="inlineStr">
        <is>
          <t xml:space="preserve">CONCLUIDO	</t>
        </is>
      </c>
      <c r="D343" t="n">
        <v>6.7987</v>
      </c>
      <c r="E343" t="n">
        <v>14.71</v>
      </c>
      <c r="F343" t="n">
        <v>11.67</v>
      </c>
      <c r="G343" t="n">
        <v>116.68</v>
      </c>
      <c r="H343" t="n">
        <v>1.46</v>
      </c>
      <c r="I343" t="n">
        <v>6</v>
      </c>
      <c r="J343" t="n">
        <v>284.23</v>
      </c>
      <c r="K343" t="n">
        <v>58.47</v>
      </c>
      <c r="L343" t="n">
        <v>23.25</v>
      </c>
      <c r="M343" t="n">
        <v>4</v>
      </c>
      <c r="N343" t="n">
        <v>77.51000000000001</v>
      </c>
      <c r="O343" t="n">
        <v>35289.71</v>
      </c>
      <c r="P343" t="n">
        <v>162.25</v>
      </c>
      <c r="Q343" t="n">
        <v>460.69</v>
      </c>
      <c r="R343" t="n">
        <v>44.93</v>
      </c>
      <c r="S343" t="n">
        <v>32.19</v>
      </c>
      <c r="T343" t="n">
        <v>2479.02</v>
      </c>
      <c r="U343" t="n">
        <v>0.72</v>
      </c>
      <c r="V343" t="n">
        <v>0.77</v>
      </c>
      <c r="W343" t="n">
        <v>1.45</v>
      </c>
      <c r="X343" t="n">
        <v>0.13</v>
      </c>
      <c r="Y343" t="n">
        <v>1</v>
      </c>
      <c r="Z343" t="n">
        <v>10</v>
      </c>
    </row>
    <row r="344">
      <c r="A344" t="n">
        <v>90</v>
      </c>
      <c r="B344" t="n">
        <v>125</v>
      </c>
      <c r="C344" t="inlineStr">
        <is>
          <t xml:space="preserve">CONCLUIDO	</t>
        </is>
      </c>
      <c r="D344" t="n">
        <v>6.7951</v>
      </c>
      <c r="E344" t="n">
        <v>14.72</v>
      </c>
      <c r="F344" t="n">
        <v>11.68</v>
      </c>
      <c r="G344" t="n">
        <v>116.76</v>
      </c>
      <c r="H344" t="n">
        <v>1.47</v>
      </c>
      <c r="I344" t="n">
        <v>6</v>
      </c>
      <c r="J344" t="n">
        <v>284.73</v>
      </c>
      <c r="K344" t="n">
        <v>58.47</v>
      </c>
      <c r="L344" t="n">
        <v>23.5</v>
      </c>
      <c r="M344" t="n">
        <v>4</v>
      </c>
      <c r="N344" t="n">
        <v>77.76000000000001</v>
      </c>
      <c r="O344" t="n">
        <v>35351.29</v>
      </c>
      <c r="P344" t="n">
        <v>162.25</v>
      </c>
      <c r="Q344" t="n">
        <v>460.69</v>
      </c>
      <c r="R344" t="n">
        <v>45.11</v>
      </c>
      <c r="S344" t="n">
        <v>32.19</v>
      </c>
      <c r="T344" t="n">
        <v>2567.83</v>
      </c>
      <c r="U344" t="n">
        <v>0.71</v>
      </c>
      <c r="V344" t="n">
        <v>0.77</v>
      </c>
      <c r="W344" t="n">
        <v>1.46</v>
      </c>
      <c r="X344" t="n">
        <v>0.14</v>
      </c>
      <c r="Y344" t="n">
        <v>1</v>
      </c>
      <c r="Z344" t="n">
        <v>10</v>
      </c>
    </row>
    <row r="345">
      <c r="A345" t="n">
        <v>91</v>
      </c>
      <c r="B345" t="n">
        <v>125</v>
      </c>
      <c r="C345" t="inlineStr">
        <is>
          <t xml:space="preserve">CONCLUIDO	</t>
        </is>
      </c>
      <c r="D345" t="n">
        <v>6.798</v>
      </c>
      <c r="E345" t="n">
        <v>14.71</v>
      </c>
      <c r="F345" t="n">
        <v>11.67</v>
      </c>
      <c r="G345" t="n">
        <v>116.7</v>
      </c>
      <c r="H345" t="n">
        <v>1.48</v>
      </c>
      <c r="I345" t="n">
        <v>6</v>
      </c>
      <c r="J345" t="n">
        <v>285.23</v>
      </c>
      <c r="K345" t="n">
        <v>58.47</v>
      </c>
      <c r="L345" t="n">
        <v>23.75</v>
      </c>
      <c r="M345" t="n">
        <v>4</v>
      </c>
      <c r="N345" t="n">
        <v>78.01000000000001</v>
      </c>
      <c r="O345" t="n">
        <v>35412.96</v>
      </c>
      <c r="P345" t="n">
        <v>162.38</v>
      </c>
      <c r="Q345" t="n">
        <v>460.7</v>
      </c>
      <c r="R345" t="n">
        <v>44.96</v>
      </c>
      <c r="S345" t="n">
        <v>32.19</v>
      </c>
      <c r="T345" t="n">
        <v>2494.69</v>
      </c>
      <c r="U345" t="n">
        <v>0.72</v>
      </c>
      <c r="V345" t="n">
        <v>0.77</v>
      </c>
      <c r="W345" t="n">
        <v>1.45</v>
      </c>
      <c r="X345" t="n">
        <v>0.14</v>
      </c>
      <c r="Y345" t="n">
        <v>1</v>
      </c>
      <c r="Z345" t="n">
        <v>10</v>
      </c>
    </row>
    <row r="346">
      <c r="A346" t="n">
        <v>92</v>
      </c>
      <c r="B346" t="n">
        <v>125</v>
      </c>
      <c r="C346" t="inlineStr">
        <is>
          <t xml:space="preserve">CONCLUIDO	</t>
        </is>
      </c>
      <c r="D346" t="n">
        <v>6.7969</v>
      </c>
      <c r="E346" t="n">
        <v>14.71</v>
      </c>
      <c r="F346" t="n">
        <v>11.67</v>
      </c>
      <c r="G346" t="n">
        <v>116.72</v>
      </c>
      <c r="H346" t="n">
        <v>1.5</v>
      </c>
      <c r="I346" t="n">
        <v>6</v>
      </c>
      <c r="J346" t="n">
        <v>285.73</v>
      </c>
      <c r="K346" t="n">
        <v>58.47</v>
      </c>
      <c r="L346" t="n">
        <v>24</v>
      </c>
      <c r="M346" t="n">
        <v>4</v>
      </c>
      <c r="N346" t="n">
        <v>78.26000000000001</v>
      </c>
      <c r="O346" t="n">
        <v>35474.75</v>
      </c>
      <c r="P346" t="n">
        <v>162.43</v>
      </c>
      <c r="Q346" t="n">
        <v>460.69</v>
      </c>
      <c r="R346" t="n">
        <v>45.02</v>
      </c>
      <c r="S346" t="n">
        <v>32.19</v>
      </c>
      <c r="T346" t="n">
        <v>2521.04</v>
      </c>
      <c r="U346" t="n">
        <v>0.71</v>
      </c>
      <c r="V346" t="n">
        <v>0.77</v>
      </c>
      <c r="W346" t="n">
        <v>1.46</v>
      </c>
      <c r="X346" t="n">
        <v>0.14</v>
      </c>
      <c r="Y346" t="n">
        <v>1</v>
      </c>
      <c r="Z346" t="n">
        <v>10</v>
      </c>
    </row>
    <row r="347">
      <c r="A347" t="n">
        <v>93</v>
      </c>
      <c r="B347" t="n">
        <v>125</v>
      </c>
      <c r="C347" t="inlineStr">
        <is>
          <t xml:space="preserve">CONCLUIDO	</t>
        </is>
      </c>
      <c r="D347" t="n">
        <v>6.798</v>
      </c>
      <c r="E347" t="n">
        <v>14.71</v>
      </c>
      <c r="F347" t="n">
        <v>11.67</v>
      </c>
      <c r="G347" t="n">
        <v>116.7</v>
      </c>
      <c r="H347" t="n">
        <v>1.51</v>
      </c>
      <c r="I347" t="n">
        <v>6</v>
      </c>
      <c r="J347" t="n">
        <v>286.24</v>
      </c>
      <c r="K347" t="n">
        <v>58.47</v>
      </c>
      <c r="L347" t="n">
        <v>24.25</v>
      </c>
      <c r="M347" t="n">
        <v>4</v>
      </c>
      <c r="N347" t="n">
        <v>78.51000000000001</v>
      </c>
      <c r="O347" t="n">
        <v>35536.63</v>
      </c>
      <c r="P347" t="n">
        <v>162.57</v>
      </c>
      <c r="Q347" t="n">
        <v>460.69</v>
      </c>
      <c r="R347" t="n">
        <v>44.97</v>
      </c>
      <c r="S347" t="n">
        <v>32.19</v>
      </c>
      <c r="T347" t="n">
        <v>2497.7</v>
      </c>
      <c r="U347" t="n">
        <v>0.72</v>
      </c>
      <c r="V347" t="n">
        <v>0.77</v>
      </c>
      <c r="W347" t="n">
        <v>1.45</v>
      </c>
      <c r="X347" t="n">
        <v>0.14</v>
      </c>
      <c r="Y347" t="n">
        <v>1</v>
      </c>
      <c r="Z347" t="n">
        <v>10</v>
      </c>
    </row>
    <row r="348">
      <c r="A348" t="n">
        <v>94</v>
      </c>
      <c r="B348" t="n">
        <v>125</v>
      </c>
      <c r="C348" t="inlineStr">
        <is>
          <t xml:space="preserve">CONCLUIDO	</t>
        </is>
      </c>
      <c r="D348" t="n">
        <v>6.7991</v>
      </c>
      <c r="E348" t="n">
        <v>14.71</v>
      </c>
      <c r="F348" t="n">
        <v>11.67</v>
      </c>
      <c r="G348" t="n">
        <v>116.67</v>
      </c>
      <c r="H348" t="n">
        <v>1.52</v>
      </c>
      <c r="I348" t="n">
        <v>6</v>
      </c>
      <c r="J348" t="n">
        <v>286.74</v>
      </c>
      <c r="K348" t="n">
        <v>58.47</v>
      </c>
      <c r="L348" t="n">
        <v>24.5</v>
      </c>
      <c r="M348" t="n">
        <v>4</v>
      </c>
      <c r="N348" t="n">
        <v>78.77</v>
      </c>
      <c r="O348" t="n">
        <v>35598.74</v>
      </c>
      <c r="P348" t="n">
        <v>162.67</v>
      </c>
      <c r="Q348" t="n">
        <v>460.71</v>
      </c>
      <c r="R348" t="n">
        <v>44.84</v>
      </c>
      <c r="S348" t="n">
        <v>32.19</v>
      </c>
      <c r="T348" t="n">
        <v>2433.87</v>
      </c>
      <c r="U348" t="n">
        <v>0.72</v>
      </c>
      <c r="V348" t="n">
        <v>0.77</v>
      </c>
      <c r="W348" t="n">
        <v>1.46</v>
      </c>
      <c r="X348" t="n">
        <v>0.13</v>
      </c>
      <c r="Y348" t="n">
        <v>1</v>
      </c>
      <c r="Z348" t="n">
        <v>10</v>
      </c>
    </row>
    <row r="349">
      <c r="A349" t="n">
        <v>95</v>
      </c>
      <c r="B349" t="n">
        <v>125</v>
      </c>
      <c r="C349" t="inlineStr">
        <is>
          <t xml:space="preserve">CONCLUIDO	</t>
        </is>
      </c>
      <c r="D349" t="n">
        <v>6.798</v>
      </c>
      <c r="E349" t="n">
        <v>14.71</v>
      </c>
      <c r="F349" t="n">
        <v>11.67</v>
      </c>
      <c r="G349" t="n">
        <v>116.7</v>
      </c>
      <c r="H349" t="n">
        <v>1.53</v>
      </c>
      <c r="I349" t="n">
        <v>6</v>
      </c>
      <c r="J349" t="n">
        <v>287.24</v>
      </c>
      <c r="K349" t="n">
        <v>58.47</v>
      </c>
      <c r="L349" t="n">
        <v>24.75</v>
      </c>
      <c r="M349" t="n">
        <v>4</v>
      </c>
      <c r="N349" t="n">
        <v>79.02</v>
      </c>
      <c r="O349" t="n">
        <v>35660.82</v>
      </c>
      <c r="P349" t="n">
        <v>162.44</v>
      </c>
      <c r="Q349" t="n">
        <v>460.69</v>
      </c>
      <c r="R349" t="n">
        <v>44.91</v>
      </c>
      <c r="S349" t="n">
        <v>32.19</v>
      </c>
      <c r="T349" t="n">
        <v>2468.23</v>
      </c>
      <c r="U349" t="n">
        <v>0.72</v>
      </c>
      <c r="V349" t="n">
        <v>0.77</v>
      </c>
      <c r="W349" t="n">
        <v>1.46</v>
      </c>
      <c r="X349" t="n">
        <v>0.14</v>
      </c>
      <c r="Y349" t="n">
        <v>1</v>
      </c>
      <c r="Z349" t="n">
        <v>10</v>
      </c>
    </row>
    <row r="350">
      <c r="A350" t="n">
        <v>96</v>
      </c>
      <c r="B350" t="n">
        <v>125</v>
      </c>
      <c r="C350" t="inlineStr">
        <is>
          <t xml:space="preserve">CONCLUIDO	</t>
        </is>
      </c>
      <c r="D350" t="n">
        <v>6.7977</v>
      </c>
      <c r="E350" t="n">
        <v>14.71</v>
      </c>
      <c r="F350" t="n">
        <v>11.67</v>
      </c>
      <c r="G350" t="n">
        <v>116.71</v>
      </c>
      <c r="H350" t="n">
        <v>1.55</v>
      </c>
      <c r="I350" t="n">
        <v>6</v>
      </c>
      <c r="J350" t="n">
        <v>287.75</v>
      </c>
      <c r="K350" t="n">
        <v>58.47</v>
      </c>
      <c r="L350" t="n">
        <v>25</v>
      </c>
      <c r="M350" t="n">
        <v>4</v>
      </c>
      <c r="N350" t="n">
        <v>79.27</v>
      </c>
      <c r="O350" t="n">
        <v>35723.02</v>
      </c>
      <c r="P350" t="n">
        <v>162.27</v>
      </c>
      <c r="Q350" t="n">
        <v>460.69</v>
      </c>
      <c r="R350" t="n">
        <v>45.02</v>
      </c>
      <c r="S350" t="n">
        <v>32.19</v>
      </c>
      <c r="T350" t="n">
        <v>2522.99</v>
      </c>
      <c r="U350" t="n">
        <v>0.71</v>
      </c>
      <c r="V350" t="n">
        <v>0.77</v>
      </c>
      <c r="W350" t="n">
        <v>1.45</v>
      </c>
      <c r="X350" t="n">
        <v>0.14</v>
      </c>
      <c r="Y350" t="n">
        <v>1</v>
      </c>
      <c r="Z350" t="n">
        <v>10</v>
      </c>
    </row>
    <row r="351">
      <c r="A351" t="n">
        <v>97</v>
      </c>
      <c r="B351" t="n">
        <v>125</v>
      </c>
      <c r="C351" t="inlineStr">
        <is>
          <t xml:space="preserve">CONCLUIDO	</t>
        </is>
      </c>
      <c r="D351" t="n">
        <v>6.798</v>
      </c>
      <c r="E351" t="n">
        <v>14.71</v>
      </c>
      <c r="F351" t="n">
        <v>11.67</v>
      </c>
      <c r="G351" t="n">
        <v>116.7</v>
      </c>
      <c r="H351" t="n">
        <v>1.56</v>
      </c>
      <c r="I351" t="n">
        <v>6</v>
      </c>
      <c r="J351" t="n">
        <v>288.25</v>
      </c>
      <c r="K351" t="n">
        <v>58.47</v>
      </c>
      <c r="L351" t="n">
        <v>25.25</v>
      </c>
      <c r="M351" t="n">
        <v>4</v>
      </c>
      <c r="N351" t="n">
        <v>79.53</v>
      </c>
      <c r="O351" t="n">
        <v>35785.31</v>
      </c>
      <c r="P351" t="n">
        <v>161.77</v>
      </c>
      <c r="Q351" t="n">
        <v>460.69</v>
      </c>
      <c r="R351" t="n">
        <v>44.88</v>
      </c>
      <c r="S351" t="n">
        <v>32.19</v>
      </c>
      <c r="T351" t="n">
        <v>2451.6</v>
      </c>
      <c r="U351" t="n">
        <v>0.72</v>
      </c>
      <c r="V351" t="n">
        <v>0.77</v>
      </c>
      <c r="W351" t="n">
        <v>1.46</v>
      </c>
      <c r="X351" t="n">
        <v>0.14</v>
      </c>
      <c r="Y351" t="n">
        <v>1</v>
      </c>
      <c r="Z351" t="n">
        <v>10</v>
      </c>
    </row>
    <row r="352">
      <c r="A352" t="n">
        <v>98</v>
      </c>
      <c r="B352" t="n">
        <v>125</v>
      </c>
      <c r="C352" t="inlineStr">
        <is>
          <t xml:space="preserve">CONCLUIDO	</t>
        </is>
      </c>
      <c r="D352" t="n">
        <v>6.7962</v>
      </c>
      <c r="E352" t="n">
        <v>14.71</v>
      </c>
      <c r="F352" t="n">
        <v>11.67</v>
      </c>
      <c r="G352" t="n">
        <v>116.74</v>
      </c>
      <c r="H352" t="n">
        <v>1.57</v>
      </c>
      <c r="I352" t="n">
        <v>6</v>
      </c>
      <c r="J352" t="n">
        <v>288.76</v>
      </c>
      <c r="K352" t="n">
        <v>58.47</v>
      </c>
      <c r="L352" t="n">
        <v>25.5</v>
      </c>
      <c r="M352" t="n">
        <v>4</v>
      </c>
      <c r="N352" t="n">
        <v>79.78</v>
      </c>
      <c r="O352" t="n">
        <v>35847.71</v>
      </c>
      <c r="P352" t="n">
        <v>162.1</v>
      </c>
      <c r="Q352" t="n">
        <v>460.69</v>
      </c>
      <c r="R352" t="n">
        <v>45.01</v>
      </c>
      <c r="S352" t="n">
        <v>32.19</v>
      </c>
      <c r="T352" t="n">
        <v>2516.41</v>
      </c>
      <c r="U352" t="n">
        <v>0.72</v>
      </c>
      <c r="V352" t="n">
        <v>0.77</v>
      </c>
      <c r="W352" t="n">
        <v>1.46</v>
      </c>
      <c r="X352" t="n">
        <v>0.14</v>
      </c>
      <c r="Y352" t="n">
        <v>1</v>
      </c>
      <c r="Z352" t="n">
        <v>10</v>
      </c>
    </row>
    <row r="353">
      <c r="A353" t="n">
        <v>99</v>
      </c>
      <c r="B353" t="n">
        <v>125</v>
      </c>
      <c r="C353" t="inlineStr">
        <is>
          <t xml:space="preserve">CONCLUIDO	</t>
        </is>
      </c>
      <c r="D353" t="n">
        <v>6.8008</v>
      </c>
      <c r="E353" t="n">
        <v>14.7</v>
      </c>
      <c r="F353" t="n">
        <v>11.66</v>
      </c>
      <c r="G353" t="n">
        <v>116.64</v>
      </c>
      <c r="H353" t="n">
        <v>1.59</v>
      </c>
      <c r="I353" t="n">
        <v>6</v>
      </c>
      <c r="J353" t="n">
        <v>289.26</v>
      </c>
      <c r="K353" t="n">
        <v>58.47</v>
      </c>
      <c r="L353" t="n">
        <v>25.75</v>
      </c>
      <c r="M353" t="n">
        <v>4</v>
      </c>
      <c r="N353" t="n">
        <v>80.04000000000001</v>
      </c>
      <c r="O353" t="n">
        <v>35910.21</v>
      </c>
      <c r="P353" t="n">
        <v>160.84</v>
      </c>
      <c r="Q353" t="n">
        <v>460.72</v>
      </c>
      <c r="R353" t="n">
        <v>44.75</v>
      </c>
      <c r="S353" t="n">
        <v>32.19</v>
      </c>
      <c r="T353" t="n">
        <v>2385.34</v>
      </c>
      <c r="U353" t="n">
        <v>0.72</v>
      </c>
      <c r="V353" t="n">
        <v>0.77</v>
      </c>
      <c r="W353" t="n">
        <v>1.45</v>
      </c>
      <c r="X353" t="n">
        <v>0.13</v>
      </c>
      <c r="Y353" t="n">
        <v>1</v>
      </c>
      <c r="Z353" t="n">
        <v>10</v>
      </c>
    </row>
    <row r="354">
      <c r="A354" t="n">
        <v>100</v>
      </c>
      <c r="B354" t="n">
        <v>125</v>
      </c>
      <c r="C354" t="inlineStr">
        <is>
          <t xml:space="preserve">CONCLUIDO	</t>
        </is>
      </c>
      <c r="D354" t="n">
        <v>6.796</v>
      </c>
      <c r="E354" t="n">
        <v>14.71</v>
      </c>
      <c r="F354" t="n">
        <v>11.67</v>
      </c>
      <c r="G354" t="n">
        <v>116.74</v>
      </c>
      <c r="H354" t="n">
        <v>1.6</v>
      </c>
      <c r="I354" t="n">
        <v>6</v>
      </c>
      <c r="J354" t="n">
        <v>289.77</v>
      </c>
      <c r="K354" t="n">
        <v>58.47</v>
      </c>
      <c r="L354" t="n">
        <v>26</v>
      </c>
      <c r="M354" t="n">
        <v>4</v>
      </c>
      <c r="N354" t="n">
        <v>80.3</v>
      </c>
      <c r="O354" t="n">
        <v>35972.82</v>
      </c>
      <c r="P354" t="n">
        <v>159.8</v>
      </c>
      <c r="Q354" t="n">
        <v>460.69</v>
      </c>
      <c r="R354" t="n">
        <v>45.05</v>
      </c>
      <c r="S354" t="n">
        <v>32.19</v>
      </c>
      <c r="T354" t="n">
        <v>2539.33</v>
      </c>
      <c r="U354" t="n">
        <v>0.71</v>
      </c>
      <c r="V354" t="n">
        <v>0.77</v>
      </c>
      <c r="W354" t="n">
        <v>1.46</v>
      </c>
      <c r="X354" t="n">
        <v>0.14</v>
      </c>
      <c r="Y354" t="n">
        <v>1</v>
      </c>
      <c r="Z354" t="n">
        <v>10</v>
      </c>
    </row>
    <row r="355">
      <c r="A355" t="n">
        <v>101</v>
      </c>
      <c r="B355" t="n">
        <v>125</v>
      </c>
      <c r="C355" t="inlineStr">
        <is>
          <t xml:space="preserve">CONCLUIDO	</t>
        </is>
      </c>
      <c r="D355" t="n">
        <v>6.7923</v>
      </c>
      <c r="E355" t="n">
        <v>14.72</v>
      </c>
      <c r="F355" t="n">
        <v>11.68</v>
      </c>
      <c r="G355" t="n">
        <v>116.82</v>
      </c>
      <c r="H355" t="n">
        <v>1.61</v>
      </c>
      <c r="I355" t="n">
        <v>6</v>
      </c>
      <c r="J355" t="n">
        <v>290.28</v>
      </c>
      <c r="K355" t="n">
        <v>58.47</v>
      </c>
      <c r="L355" t="n">
        <v>26.25</v>
      </c>
      <c r="M355" t="n">
        <v>4</v>
      </c>
      <c r="N355" t="n">
        <v>80.56</v>
      </c>
      <c r="O355" t="n">
        <v>36035.53</v>
      </c>
      <c r="P355" t="n">
        <v>160.13</v>
      </c>
      <c r="Q355" t="n">
        <v>460.7</v>
      </c>
      <c r="R355" t="n">
        <v>45.24</v>
      </c>
      <c r="S355" t="n">
        <v>32.19</v>
      </c>
      <c r="T355" t="n">
        <v>2633.16</v>
      </c>
      <c r="U355" t="n">
        <v>0.71</v>
      </c>
      <c r="V355" t="n">
        <v>0.76</v>
      </c>
      <c r="W355" t="n">
        <v>1.46</v>
      </c>
      <c r="X355" t="n">
        <v>0.15</v>
      </c>
      <c r="Y355" t="n">
        <v>1</v>
      </c>
      <c r="Z355" t="n">
        <v>10</v>
      </c>
    </row>
    <row r="356">
      <c r="A356" t="n">
        <v>102</v>
      </c>
      <c r="B356" t="n">
        <v>125</v>
      </c>
      <c r="C356" t="inlineStr">
        <is>
          <t xml:space="preserve">CONCLUIDO	</t>
        </is>
      </c>
      <c r="D356" t="n">
        <v>6.7982</v>
      </c>
      <c r="E356" t="n">
        <v>14.71</v>
      </c>
      <c r="F356" t="n">
        <v>11.67</v>
      </c>
      <c r="G356" t="n">
        <v>116.69</v>
      </c>
      <c r="H356" t="n">
        <v>1.62</v>
      </c>
      <c r="I356" t="n">
        <v>6</v>
      </c>
      <c r="J356" t="n">
        <v>290.79</v>
      </c>
      <c r="K356" t="n">
        <v>58.47</v>
      </c>
      <c r="L356" t="n">
        <v>26.5</v>
      </c>
      <c r="M356" t="n">
        <v>4</v>
      </c>
      <c r="N356" t="n">
        <v>80.81999999999999</v>
      </c>
      <c r="O356" t="n">
        <v>36098.35</v>
      </c>
      <c r="P356" t="n">
        <v>159.76</v>
      </c>
      <c r="Q356" t="n">
        <v>460.79</v>
      </c>
      <c r="R356" t="n">
        <v>44.94</v>
      </c>
      <c r="S356" t="n">
        <v>32.19</v>
      </c>
      <c r="T356" t="n">
        <v>2483.08</v>
      </c>
      <c r="U356" t="n">
        <v>0.72</v>
      </c>
      <c r="V356" t="n">
        <v>0.77</v>
      </c>
      <c r="W356" t="n">
        <v>1.46</v>
      </c>
      <c r="X356" t="n">
        <v>0.14</v>
      </c>
      <c r="Y356" t="n">
        <v>1</v>
      </c>
      <c r="Z356" t="n">
        <v>10</v>
      </c>
    </row>
    <row r="357">
      <c r="A357" t="n">
        <v>103</v>
      </c>
      <c r="B357" t="n">
        <v>125</v>
      </c>
      <c r="C357" t="inlineStr">
        <is>
          <t xml:space="preserve">CONCLUIDO	</t>
        </is>
      </c>
      <c r="D357" t="n">
        <v>6.795</v>
      </c>
      <c r="E357" t="n">
        <v>14.72</v>
      </c>
      <c r="F357" t="n">
        <v>11.68</v>
      </c>
      <c r="G357" t="n">
        <v>116.76</v>
      </c>
      <c r="H357" t="n">
        <v>1.64</v>
      </c>
      <c r="I357" t="n">
        <v>6</v>
      </c>
      <c r="J357" t="n">
        <v>291.3</v>
      </c>
      <c r="K357" t="n">
        <v>58.47</v>
      </c>
      <c r="L357" t="n">
        <v>26.75</v>
      </c>
      <c r="M357" t="n">
        <v>4</v>
      </c>
      <c r="N357" t="n">
        <v>81.08</v>
      </c>
      <c r="O357" t="n">
        <v>36161.27</v>
      </c>
      <c r="P357" t="n">
        <v>158.48</v>
      </c>
      <c r="Q357" t="n">
        <v>460.73</v>
      </c>
      <c r="R357" t="n">
        <v>45.14</v>
      </c>
      <c r="S357" t="n">
        <v>32.19</v>
      </c>
      <c r="T357" t="n">
        <v>2581.8</v>
      </c>
      <c r="U357" t="n">
        <v>0.71</v>
      </c>
      <c r="V357" t="n">
        <v>0.77</v>
      </c>
      <c r="W357" t="n">
        <v>1.46</v>
      </c>
      <c r="X357" t="n">
        <v>0.14</v>
      </c>
      <c r="Y357" t="n">
        <v>1</v>
      </c>
      <c r="Z357" t="n">
        <v>10</v>
      </c>
    </row>
    <row r="358">
      <c r="A358" t="n">
        <v>104</v>
      </c>
      <c r="B358" t="n">
        <v>125</v>
      </c>
      <c r="C358" t="inlineStr">
        <is>
          <t xml:space="preserve">CONCLUIDO	</t>
        </is>
      </c>
      <c r="D358" t="n">
        <v>6.7962</v>
      </c>
      <c r="E358" t="n">
        <v>14.71</v>
      </c>
      <c r="F358" t="n">
        <v>11.67</v>
      </c>
      <c r="G358" t="n">
        <v>116.74</v>
      </c>
      <c r="H358" t="n">
        <v>1.65</v>
      </c>
      <c r="I358" t="n">
        <v>6</v>
      </c>
      <c r="J358" t="n">
        <v>291.81</v>
      </c>
      <c r="K358" t="n">
        <v>58.47</v>
      </c>
      <c r="L358" t="n">
        <v>27</v>
      </c>
      <c r="M358" t="n">
        <v>4</v>
      </c>
      <c r="N358" t="n">
        <v>81.34</v>
      </c>
      <c r="O358" t="n">
        <v>36224.3</v>
      </c>
      <c r="P358" t="n">
        <v>157.8</v>
      </c>
      <c r="Q358" t="n">
        <v>460.69</v>
      </c>
      <c r="R358" t="n">
        <v>45.09</v>
      </c>
      <c r="S358" t="n">
        <v>32.19</v>
      </c>
      <c r="T358" t="n">
        <v>2559.74</v>
      </c>
      <c r="U358" t="n">
        <v>0.71</v>
      </c>
      <c r="V358" t="n">
        <v>0.77</v>
      </c>
      <c r="W358" t="n">
        <v>1.46</v>
      </c>
      <c r="X358" t="n">
        <v>0.14</v>
      </c>
      <c r="Y358" t="n">
        <v>1</v>
      </c>
      <c r="Z358" t="n">
        <v>10</v>
      </c>
    </row>
    <row r="359">
      <c r="A359" t="n">
        <v>105</v>
      </c>
      <c r="B359" t="n">
        <v>125</v>
      </c>
      <c r="C359" t="inlineStr">
        <is>
          <t xml:space="preserve">CONCLUIDO	</t>
        </is>
      </c>
      <c r="D359" t="n">
        <v>6.7948</v>
      </c>
      <c r="E359" t="n">
        <v>14.72</v>
      </c>
      <c r="F359" t="n">
        <v>11.68</v>
      </c>
      <c r="G359" t="n">
        <v>116.77</v>
      </c>
      <c r="H359" t="n">
        <v>1.66</v>
      </c>
      <c r="I359" t="n">
        <v>6</v>
      </c>
      <c r="J359" t="n">
        <v>292.32</v>
      </c>
      <c r="K359" t="n">
        <v>58.47</v>
      </c>
      <c r="L359" t="n">
        <v>27.25</v>
      </c>
      <c r="M359" t="n">
        <v>4</v>
      </c>
      <c r="N359" t="n">
        <v>81.59999999999999</v>
      </c>
      <c r="O359" t="n">
        <v>36287.44</v>
      </c>
      <c r="P359" t="n">
        <v>157.04</v>
      </c>
      <c r="Q359" t="n">
        <v>460.69</v>
      </c>
      <c r="R359" t="n">
        <v>45.19</v>
      </c>
      <c r="S359" t="n">
        <v>32.19</v>
      </c>
      <c r="T359" t="n">
        <v>2607.77</v>
      </c>
      <c r="U359" t="n">
        <v>0.71</v>
      </c>
      <c r="V359" t="n">
        <v>0.77</v>
      </c>
      <c r="W359" t="n">
        <v>1.46</v>
      </c>
      <c r="X359" t="n">
        <v>0.14</v>
      </c>
      <c r="Y359" t="n">
        <v>1</v>
      </c>
      <c r="Z359" t="n">
        <v>10</v>
      </c>
    </row>
    <row r="360">
      <c r="A360" t="n">
        <v>106</v>
      </c>
      <c r="B360" t="n">
        <v>125</v>
      </c>
      <c r="C360" t="inlineStr">
        <is>
          <t xml:space="preserve">CONCLUIDO	</t>
        </is>
      </c>
      <c r="D360" t="n">
        <v>6.7967</v>
      </c>
      <c r="E360" t="n">
        <v>14.71</v>
      </c>
      <c r="F360" t="n">
        <v>11.67</v>
      </c>
      <c r="G360" t="n">
        <v>116.73</v>
      </c>
      <c r="H360" t="n">
        <v>1.67</v>
      </c>
      <c r="I360" t="n">
        <v>6</v>
      </c>
      <c r="J360" t="n">
        <v>292.84</v>
      </c>
      <c r="K360" t="n">
        <v>58.47</v>
      </c>
      <c r="L360" t="n">
        <v>27.5</v>
      </c>
      <c r="M360" t="n">
        <v>4</v>
      </c>
      <c r="N360" t="n">
        <v>81.86</v>
      </c>
      <c r="O360" t="n">
        <v>36350.69</v>
      </c>
      <c r="P360" t="n">
        <v>155.59</v>
      </c>
      <c r="Q360" t="n">
        <v>460.72</v>
      </c>
      <c r="R360" t="n">
        <v>45</v>
      </c>
      <c r="S360" t="n">
        <v>32.19</v>
      </c>
      <c r="T360" t="n">
        <v>2511.93</v>
      </c>
      <c r="U360" t="n">
        <v>0.72</v>
      </c>
      <c r="V360" t="n">
        <v>0.77</v>
      </c>
      <c r="W360" t="n">
        <v>1.46</v>
      </c>
      <c r="X360" t="n">
        <v>0.14</v>
      </c>
      <c r="Y360" t="n">
        <v>1</v>
      </c>
      <c r="Z360" t="n">
        <v>10</v>
      </c>
    </row>
    <row r="361">
      <c r="A361" t="n">
        <v>107</v>
      </c>
      <c r="B361" t="n">
        <v>125</v>
      </c>
      <c r="C361" t="inlineStr">
        <is>
          <t xml:space="preserve">CONCLUIDO	</t>
        </is>
      </c>
      <c r="D361" t="n">
        <v>6.7945</v>
      </c>
      <c r="E361" t="n">
        <v>14.72</v>
      </c>
      <c r="F361" t="n">
        <v>11.68</v>
      </c>
      <c r="G361" t="n">
        <v>116.78</v>
      </c>
      <c r="H361" t="n">
        <v>1.68</v>
      </c>
      <c r="I361" t="n">
        <v>6</v>
      </c>
      <c r="J361" t="n">
        <v>293.35</v>
      </c>
      <c r="K361" t="n">
        <v>58.47</v>
      </c>
      <c r="L361" t="n">
        <v>27.75</v>
      </c>
      <c r="M361" t="n">
        <v>4</v>
      </c>
      <c r="N361" t="n">
        <v>82.13</v>
      </c>
      <c r="O361" t="n">
        <v>36414.05</v>
      </c>
      <c r="P361" t="n">
        <v>156</v>
      </c>
      <c r="Q361" t="n">
        <v>460.69</v>
      </c>
      <c r="R361" t="n">
        <v>45.06</v>
      </c>
      <c r="S361" t="n">
        <v>32.19</v>
      </c>
      <c r="T361" t="n">
        <v>2544.28</v>
      </c>
      <c r="U361" t="n">
        <v>0.71</v>
      </c>
      <c r="V361" t="n">
        <v>0.77</v>
      </c>
      <c r="W361" t="n">
        <v>1.46</v>
      </c>
      <c r="X361" t="n">
        <v>0.14</v>
      </c>
      <c r="Y361" t="n">
        <v>1</v>
      </c>
      <c r="Z361" t="n">
        <v>10</v>
      </c>
    </row>
    <row r="362">
      <c r="A362" t="n">
        <v>108</v>
      </c>
      <c r="B362" t="n">
        <v>125</v>
      </c>
      <c r="C362" t="inlineStr">
        <is>
          <t xml:space="preserve">CONCLUIDO	</t>
        </is>
      </c>
      <c r="D362" t="n">
        <v>6.832</v>
      </c>
      <c r="E362" t="n">
        <v>14.64</v>
      </c>
      <c r="F362" t="n">
        <v>11.64</v>
      </c>
      <c r="G362" t="n">
        <v>139.73</v>
      </c>
      <c r="H362" t="n">
        <v>1.7</v>
      </c>
      <c r="I362" t="n">
        <v>5</v>
      </c>
      <c r="J362" t="n">
        <v>293.86</v>
      </c>
      <c r="K362" t="n">
        <v>58.47</v>
      </c>
      <c r="L362" t="n">
        <v>28</v>
      </c>
      <c r="M362" t="n">
        <v>3</v>
      </c>
      <c r="N362" t="n">
        <v>82.39</v>
      </c>
      <c r="O362" t="n">
        <v>36477.51</v>
      </c>
      <c r="P362" t="n">
        <v>155.57</v>
      </c>
      <c r="Q362" t="n">
        <v>460.69</v>
      </c>
      <c r="R362" t="n">
        <v>44.18</v>
      </c>
      <c r="S362" t="n">
        <v>32.19</v>
      </c>
      <c r="T362" t="n">
        <v>2105.34</v>
      </c>
      <c r="U362" t="n">
        <v>0.73</v>
      </c>
      <c r="V362" t="n">
        <v>0.77</v>
      </c>
      <c r="W362" t="n">
        <v>1.45</v>
      </c>
      <c r="X362" t="n">
        <v>0.11</v>
      </c>
      <c r="Y362" t="n">
        <v>1</v>
      </c>
      <c r="Z362" t="n">
        <v>10</v>
      </c>
    </row>
    <row r="363">
      <c r="A363" t="n">
        <v>109</v>
      </c>
      <c r="B363" t="n">
        <v>125</v>
      </c>
      <c r="C363" t="inlineStr">
        <is>
          <t xml:space="preserve">CONCLUIDO	</t>
        </is>
      </c>
      <c r="D363" t="n">
        <v>6.8338</v>
      </c>
      <c r="E363" t="n">
        <v>14.63</v>
      </c>
      <c r="F363" t="n">
        <v>11.64</v>
      </c>
      <c r="G363" t="n">
        <v>139.68</v>
      </c>
      <c r="H363" t="n">
        <v>1.71</v>
      </c>
      <c r="I363" t="n">
        <v>5</v>
      </c>
      <c r="J363" t="n">
        <v>294.38</v>
      </c>
      <c r="K363" t="n">
        <v>58.47</v>
      </c>
      <c r="L363" t="n">
        <v>28.25</v>
      </c>
      <c r="M363" t="n">
        <v>3</v>
      </c>
      <c r="N363" t="n">
        <v>82.66</v>
      </c>
      <c r="O363" t="n">
        <v>36541.09</v>
      </c>
      <c r="P363" t="n">
        <v>155.56</v>
      </c>
      <c r="Q363" t="n">
        <v>460.69</v>
      </c>
      <c r="R363" t="n">
        <v>43.97</v>
      </c>
      <c r="S363" t="n">
        <v>32.19</v>
      </c>
      <c r="T363" t="n">
        <v>2003.34</v>
      </c>
      <c r="U363" t="n">
        <v>0.73</v>
      </c>
      <c r="V363" t="n">
        <v>0.77</v>
      </c>
      <c r="W363" t="n">
        <v>1.45</v>
      </c>
      <c r="X363" t="n">
        <v>0.11</v>
      </c>
      <c r="Y363" t="n">
        <v>1</v>
      </c>
      <c r="Z363" t="n">
        <v>10</v>
      </c>
    </row>
    <row r="364">
      <c r="A364" t="n">
        <v>110</v>
      </c>
      <c r="B364" t="n">
        <v>125</v>
      </c>
      <c r="C364" t="inlineStr">
        <is>
          <t xml:space="preserve">CONCLUIDO	</t>
        </is>
      </c>
      <c r="D364" t="n">
        <v>6.8344</v>
      </c>
      <c r="E364" t="n">
        <v>14.63</v>
      </c>
      <c r="F364" t="n">
        <v>11.64</v>
      </c>
      <c r="G364" t="n">
        <v>139.67</v>
      </c>
      <c r="H364" t="n">
        <v>1.72</v>
      </c>
      <c r="I364" t="n">
        <v>5</v>
      </c>
      <c r="J364" t="n">
        <v>294.9</v>
      </c>
      <c r="K364" t="n">
        <v>58.47</v>
      </c>
      <c r="L364" t="n">
        <v>28.5</v>
      </c>
      <c r="M364" t="n">
        <v>2</v>
      </c>
      <c r="N364" t="n">
        <v>82.92</v>
      </c>
      <c r="O364" t="n">
        <v>36604.77</v>
      </c>
      <c r="P364" t="n">
        <v>156.44</v>
      </c>
      <c r="Q364" t="n">
        <v>460.69</v>
      </c>
      <c r="R364" t="n">
        <v>43.85</v>
      </c>
      <c r="S364" t="n">
        <v>32.19</v>
      </c>
      <c r="T364" t="n">
        <v>1940.46</v>
      </c>
      <c r="U364" t="n">
        <v>0.73</v>
      </c>
      <c r="V364" t="n">
        <v>0.77</v>
      </c>
      <c r="W364" t="n">
        <v>1.46</v>
      </c>
      <c r="X364" t="n">
        <v>0.11</v>
      </c>
      <c r="Y364" t="n">
        <v>1</v>
      </c>
      <c r="Z364" t="n">
        <v>10</v>
      </c>
    </row>
    <row r="365">
      <c r="A365" t="n">
        <v>111</v>
      </c>
      <c r="B365" t="n">
        <v>125</v>
      </c>
      <c r="C365" t="inlineStr">
        <is>
          <t xml:space="preserve">CONCLUIDO	</t>
        </is>
      </c>
      <c r="D365" t="n">
        <v>6.8328</v>
      </c>
      <c r="E365" t="n">
        <v>14.64</v>
      </c>
      <c r="F365" t="n">
        <v>11.64</v>
      </c>
      <c r="G365" t="n">
        <v>139.71</v>
      </c>
      <c r="H365" t="n">
        <v>1.73</v>
      </c>
      <c r="I365" t="n">
        <v>5</v>
      </c>
      <c r="J365" t="n">
        <v>295.41</v>
      </c>
      <c r="K365" t="n">
        <v>58.47</v>
      </c>
      <c r="L365" t="n">
        <v>28.75</v>
      </c>
      <c r="M365" t="n">
        <v>1</v>
      </c>
      <c r="N365" t="n">
        <v>83.19</v>
      </c>
      <c r="O365" t="n">
        <v>36668.57</v>
      </c>
      <c r="P365" t="n">
        <v>156.72</v>
      </c>
      <c r="Q365" t="n">
        <v>460.69</v>
      </c>
      <c r="R365" t="n">
        <v>43.91</v>
      </c>
      <c r="S365" t="n">
        <v>32.19</v>
      </c>
      <c r="T365" t="n">
        <v>1974.46</v>
      </c>
      <c r="U365" t="n">
        <v>0.73</v>
      </c>
      <c r="V365" t="n">
        <v>0.77</v>
      </c>
      <c r="W365" t="n">
        <v>1.46</v>
      </c>
      <c r="X365" t="n">
        <v>0.11</v>
      </c>
      <c r="Y365" t="n">
        <v>1</v>
      </c>
      <c r="Z365" t="n">
        <v>10</v>
      </c>
    </row>
    <row r="366">
      <c r="A366" t="n">
        <v>112</v>
      </c>
      <c r="B366" t="n">
        <v>125</v>
      </c>
      <c r="C366" t="inlineStr">
        <is>
          <t xml:space="preserve">CONCLUIDO	</t>
        </is>
      </c>
      <c r="D366" t="n">
        <v>6.8328</v>
      </c>
      <c r="E366" t="n">
        <v>14.64</v>
      </c>
      <c r="F366" t="n">
        <v>11.64</v>
      </c>
      <c r="G366" t="n">
        <v>139.71</v>
      </c>
      <c r="H366" t="n">
        <v>1.75</v>
      </c>
      <c r="I366" t="n">
        <v>5</v>
      </c>
      <c r="J366" t="n">
        <v>295.93</v>
      </c>
      <c r="K366" t="n">
        <v>58.47</v>
      </c>
      <c r="L366" t="n">
        <v>29</v>
      </c>
      <c r="M366" t="n">
        <v>1</v>
      </c>
      <c r="N366" t="n">
        <v>83.45999999999999</v>
      </c>
      <c r="O366" t="n">
        <v>36732.47</v>
      </c>
      <c r="P366" t="n">
        <v>156.95</v>
      </c>
      <c r="Q366" t="n">
        <v>460.69</v>
      </c>
      <c r="R366" t="n">
        <v>43.83</v>
      </c>
      <c r="S366" t="n">
        <v>32.19</v>
      </c>
      <c r="T366" t="n">
        <v>1932.34</v>
      </c>
      <c r="U366" t="n">
        <v>0.73</v>
      </c>
      <c r="V366" t="n">
        <v>0.77</v>
      </c>
      <c r="W366" t="n">
        <v>1.46</v>
      </c>
      <c r="X366" t="n">
        <v>0.11</v>
      </c>
      <c r="Y366" t="n">
        <v>1</v>
      </c>
      <c r="Z366" t="n">
        <v>10</v>
      </c>
    </row>
    <row r="367">
      <c r="A367" t="n">
        <v>113</v>
      </c>
      <c r="B367" t="n">
        <v>125</v>
      </c>
      <c r="C367" t="inlineStr">
        <is>
          <t xml:space="preserve">CONCLUIDO	</t>
        </is>
      </c>
      <c r="D367" t="n">
        <v>6.8336</v>
      </c>
      <c r="E367" t="n">
        <v>14.63</v>
      </c>
      <c r="F367" t="n">
        <v>11.64</v>
      </c>
      <c r="G367" t="n">
        <v>139.69</v>
      </c>
      <c r="H367" t="n">
        <v>1.76</v>
      </c>
      <c r="I367" t="n">
        <v>5</v>
      </c>
      <c r="J367" t="n">
        <v>296.45</v>
      </c>
      <c r="K367" t="n">
        <v>58.47</v>
      </c>
      <c r="L367" t="n">
        <v>29.25</v>
      </c>
      <c r="M367" t="n">
        <v>1</v>
      </c>
      <c r="N367" t="n">
        <v>83.73</v>
      </c>
      <c r="O367" t="n">
        <v>36796.49</v>
      </c>
      <c r="P367" t="n">
        <v>157.17</v>
      </c>
      <c r="Q367" t="n">
        <v>460.69</v>
      </c>
      <c r="R367" t="n">
        <v>43.8</v>
      </c>
      <c r="S367" t="n">
        <v>32.19</v>
      </c>
      <c r="T367" t="n">
        <v>1917.53</v>
      </c>
      <c r="U367" t="n">
        <v>0.73</v>
      </c>
      <c r="V367" t="n">
        <v>0.77</v>
      </c>
      <c r="W367" t="n">
        <v>1.46</v>
      </c>
      <c r="X367" t="n">
        <v>0.11</v>
      </c>
      <c r="Y367" t="n">
        <v>1</v>
      </c>
      <c r="Z367" t="n">
        <v>10</v>
      </c>
    </row>
    <row r="368">
      <c r="A368" t="n">
        <v>114</v>
      </c>
      <c r="B368" t="n">
        <v>125</v>
      </c>
      <c r="C368" t="inlineStr">
        <is>
          <t xml:space="preserve">CONCLUIDO	</t>
        </is>
      </c>
      <c r="D368" t="n">
        <v>6.8336</v>
      </c>
      <c r="E368" t="n">
        <v>14.63</v>
      </c>
      <c r="F368" t="n">
        <v>11.64</v>
      </c>
      <c r="G368" t="n">
        <v>139.69</v>
      </c>
      <c r="H368" t="n">
        <v>1.77</v>
      </c>
      <c r="I368" t="n">
        <v>5</v>
      </c>
      <c r="J368" t="n">
        <v>296.97</v>
      </c>
      <c r="K368" t="n">
        <v>58.47</v>
      </c>
      <c r="L368" t="n">
        <v>29.5</v>
      </c>
      <c r="M368" t="n">
        <v>1</v>
      </c>
      <c r="N368" t="n">
        <v>84</v>
      </c>
      <c r="O368" t="n">
        <v>36860.62</v>
      </c>
      <c r="P368" t="n">
        <v>157.39</v>
      </c>
      <c r="Q368" t="n">
        <v>460.69</v>
      </c>
      <c r="R368" t="n">
        <v>43.8</v>
      </c>
      <c r="S368" t="n">
        <v>32.19</v>
      </c>
      <c r="T368" t="n">
        <v>1918.81</v>
      </c>
      <c r="U368" t="n">
        <v>0.73</v>
      </c>
      <c r="V368" t="n">
        <v>0.77</v>
      </c>
      <c r="W368" t="n">
        <v>1.46</v>
      </c>
      <c r="X368" t="n">
        <v>0.11</v>
      </c>
      <c r="Y368" t="n">
        <v>1</v>
      </c>
      <c r="Z368" t="n">
        <v>10</v>
      </c>
    </row>
    <row r="369">
      <c r="A369" t="n">
        <v>115</v>
      </c>
      <c r="B369" t="n">
        <v>125</v>
      </c>
      <c r="C369" t="inlineStr">
        <is>
          <t xml:space="preserve">CONCLUIDO	</t>
        </is>
      </c>
      <c r="D369" t="n">
        <v>6.8331</v>
      </c>
      <c r="E369" t="n">
        <v>14.63</v>
      </c>
      <c r="F369" t="n">
        <v>11.64</v>
      </c>
      <c r="G369" t="n">
        <v>139.7</v>
      </c>
      <c r="H369" t="n">
        <v>1.78</v>
      </c>
      <c r="I369" t="n">
        <v>5</v>
      </c>
      <c r="J369" t="n">
        <v>297.49</v>
      </c>
      <c r="K369" t="n">
        <v>58.47</v>
      </c>
      <c r="L369" t="n">
        <v>29.75</v>
      </c>
      <c r="M369" t="n">
        <v>1</v>
      </c>
      <c r="N369" t="n">
        <v>84.27</v>
      </c>
      <c r="O369" t="n">
        <v>36924.87</v>
      </c>
      <c r="P369" t="n">
        <v>157.63</v>
      </c>
      <c r="Q369" t="n">
        <v>460.69</v>
      </c>
      <c r="R369" t="n">
        <v>43.87</v>
      </c>
      <c r="S369" t="n">
        <v>32.19</v>
      </c>
      <c r="T369" t="n">
        <v>1954.86</v>
      </c>
      <c r="U369" t="n">
        <v>0.73</v>
      </c>
      <c r="V369" t="n">
        <v>0.77</v>
      </c>
      <c r="W369" t="n">
        <v>1.46</v>
      </c>
      <c r="X369" t="n">
        <v>0.11</v>
      </c>
      <c r="Y369" t="n">
        <v>1</v>
      </c>
      <c r="Z369" t="n">
        <v>10</v>
      </c>
    </row>
    <row r="370">
      <c r="A370" t="n">
        <v>116</v>
      </c>
      <c r="B370" t="n">
        <v>125</v>
      </c>
      <c r="C370" t="inlineStr">
        <is>
          <t xml:space="preserve">CONCLUIDO	</t>
        </is>
      </c>
      <c r="D370" t="n">
        <v>6.8327</v>
      </c>
      <c r="E370" t="n">
        <v>14.64</v>
      </c>
      <c r="F370" t="n">
        <v>11.64</v>
      </c>
      <c r="G370" t="n">
        <v>139.71</v>
      </c>
      <c r="H370" t="n">
        <v>1.79</v>
      </c>
      <c r="I370" t="n">
        <v>5</v>
      </c>
      <c r="J370" t="n">
        <v>298.01</v>
      </c>
      <c r="K370" t="n">
        <v>58.47</v>
      </c>
      <c r="L370" t="n">
        <v>30</v>
      </c>
      <c r="M370" t="n">
        <v>1</v>
      </c>
      <c r="N370" t="n">
        <v>84.54000000000001</v>
      </c>
      <c r="O370" t="n">
        <v>36989.23</v>
      </c>
      <c r="P370" t="n">
        <v>157.76</v>
      </c>
      <c r="Q370" t="n">
        <v>460.69</v>
      </c>
      <c r="R370" t="n">
        <v>43.89</v>
      </c>
      <c r="S370" t="n">
        <v>32.19</v>
      </c>
      <c r="T370" t="n">
        <v>1960.43</v>
      </c>
      <c r="U370" t="n">
        <v>0.73</v>
      </c>
      <c r="V370" t="n">
        <v>0.77</v>
      </c>
      <c r="W370" t="n">
        <v>1.46</v>
      </c>
      <c r="X370" t="n">
        <v>0.11</v>
      </c>
      <c r="Y370" t="n">
        <v>1</v>
      </c>
      <c r="Z370" t="n">
        <v>10</v>
      </c>
    </row>
    <row r="371">
      <c r="A371" t="n">
        <v>117</v>
      </c>
      <c r="B371" t="n">
        <v>125</v>
      </c>
      <c r="C371" t="inlineStr">
        <is>
          <t xml:space="preserve">CONCLUIDO	</t>
        </is>
      </c>
      <c r="D371" t="n">
        <v>6.8323</v>
      </c>
      <c r="E371" t="n">
        <v>14.64</v>
      </c>
      <c r="F371" t="n">
        <v>11.64</v>
      </c>
      <c r="G371" t="n">
        <v>139.72</v>
      </c>
      <c r="H371" t="n">
        <v>1.8</v>
      </c>
      <c r="I371" t="n">
        <v>5</v>
      </c>
      <c r="J371" t="n">
        <v>298.54</v>
      </c>
      <c r="K371" t="n">
        <v>58.47</v>
      </c>
      <c r="L371" t="n">
        <v>30.25</v>
      </c>
      <c r="M371" t="n">
        <v>1</v>
      </c>
      <c r="N371" t="n">
        <v>84.81</v>
      </c>
      <c r="O371" t="n">
        <v>37053.7</v>
      </c>
      <c r="P371" t="n">
        <v>157.91</v>
      </c>
      <c r="Q371" t="n">
        <v>460.69</v>
      </c>
      <c r="R371" t="n">
        <v>43.89</v>
      </c>
      <c r="S371" t="n">
        <v>32.19</v>
      </c>
      <c r="T371" t="n">
        <v>1961.58</v>
      </c>
      <c r="U371" t="n">
        <v>0.73</v>
      </c>
      <c r="V371" t="n">
        <v>0.77</v>
      </c>
      <c r="W371" t="n">
        <v>1.46</v>
      </c>
      <c r="X371" t="n">
        <v>0.11</v>
      </c>
      <c r="Y371" t="n">
        <v>1</v>
      </c>
      <c r="Z371" t="n">
        <v>10</v>
      </c>
    </row>
    <row r="372">
      <c r="A372" t="n">
        <v>118</v>
      </c>
      <c r="B372" t="n">
        <v>125</v>
      </c>
      <c r="C372" t="inlineStr">
        <is>
          <t xml:space="preserve">CONCLUIDO	</t>
        </is>
      </c>
      <c r="D372" t="n">
        <v>6.8335</v>
      </c>
      <c r="E372" t="n">
        <v>14.63</v>
      </c>
      <c r="F372" t="n">
        <v>11.64</v>
      </c>
      <c r="G372" t="n">
        <v>139.69</v>
      </c>
      <c r="H372" t="n">
        <v>1.82</v>
      </c>
      <c r="I372" t="n">
        <v>5</v>
      </c>
      <c r="J372" t="n">
        <v>299.06</v>
      </c>
      <c r="K372" t="n">
        <v>58.47</v>
      </c>
      <c r="L372" t="n">
        <v>30.5</v>
      </c>
      <c r="M372" t="n">
        <v>1</v>
      </c>
      <c r="N372" t="n">
        <v>85.09</v>
      </c>
      <c r="O372" t="n">
        <v>37118.29</v>
      </c>
      <c r="P372" t="n">
        <v>158.03</v>
      </c>
      <c r="Q372" t="n">
        <v>460.69</v>
      </c>
      <c r="R372" t="n">
        <v>43.81</v>
      </c>
      <c r="S372" t="n">
        <v>32.19</v>
      </c>
      <c r="T372" t="n">
        <v>1920.35</v>
      </c>
      <c r="U372" t="n">
        <v>0.73</v>
      </c>
      <c r="V372" t="n">
        <v>0.77</v>
      </c>
      <c r="W372" t="n">
        <v>1.46</v>
      </c>
      <c r="X372" t="n">
        <v>0.11</v>
      </c>
      <c r="Y372" t="n">
        <v>1</v>
      </c>
      <c r="Z372" t="n">
        <v>10</v>
      </c>
    </row>
    <row r="373">
      <c r="A373" t="n">
        <v>119</v>
      </c>
      <c r="B373" t="n">
        <v>125</v>
      </c>
      <c r="C373" t="inlineStr">
        <is>
          <t xml:space="preserve">CONCLUIDO	</t>
        </is>
      </c>
      <c r="D373" t="n">
        <v>6.8316</v>
      </c>
      <c r="E373" t="n">
        <v>14.64</v>
      </c>
      <c r="F373" t="n">
        <v>11.64</v>
      </c>
      <c r="G373" t="n">
        <v>139.74</v>
      </c>
      <c r="H373" t="n">
        <v>1.83</v>
      </c>
      <c r="I373" t="n">
        <v>5</v>
      </c>
      <c r="J373" t="n">
        <v>299.59</v>
      </c>
      <c r="K373" t="n">
        <v>58.47</v>
      </c>
      <c r="L373" t="n">
        <v>30.75</v>
      </c>
      <c r="M373" t="n">
        <v>1</v>
      </c>
      <c r="N373" t="n">
        <v>85.36</v>
      </c>
      <c r="O373" t="n">
        <v>37183.12</v>
      </c>
      <c r="P373" t="n">
        <v>158.23</v>
      </c>
      <c r="Q373" t="n">
        <v>460.69</v>
      </c>
      <c r="R373" t="n">
        <v>43.95</v>
      </c>
      <c r="S373" t="n">
        <v>32.19</v>
      </c>
      <c r="T373" t="n">
        <v>1994.71</v>
      </c>
      <c r="U373" t="n">
        <v>0.73</v>
      </c>
      <c r="V373" t="n">
        <v>0.77</v>
      </c>
      <c r="W373" t="n">
        <v>1.46</v>
      </c>
      <c r="X373" t="n">
        <v>0.11</v>
      </c>
      <c r="Y373" t="n">
        <v>1</v>
      </c>
      <c r="Z373" t="n">
        <v>10</v>
      </c>
    </row>
    <row r="374">
      <c r="A374" t="n">
        <v>120</v>
      </c>
      <c r="B374" t="n">
        <v>125</v>
      </c>
      <c r="C374" t="inlineStr">
        <is>
          <t xml:space="preserve">CONCLUIDO	</t>
        </is>
      </c>
      <c r="D374" t="n">
        <v>6.8301</v>
      </c>
      <c r="E374" t="n">
        <v>14.64</v>
      </c>
      <c r="F374" t="n">
        <v>11.65</v>
      </c>
      <c r="G374" t="n">
        <v>139.78</v>
      </c>
      <c r="H374" t="n">
        <v>1.84</v>
      </c>
      <c r="I374" t="n">
        <v>5</v>
      </c>
      <c r="J374" t="n">
        <v>300.11</v>
      </c>
      <c r="K374" t="n">
        <v>58.47</v>
      </c>
      <c r="L374" t="n">
        <v>31</v>
      </c>
      <c r="M374" t="n">
        <v>0</v>
      </c>
      <c r="N374" t="n">
        <v>85.64</v>
      </c>
      <c r="O374" t="n">
        <v>37247.94</v>
      </c>
      <c r="P374" t="n">
        <v>158.5</v>
      </c>
      <c r="Q374" t="n">
        <v>460.69</v>
      </c>
      <c r="R374" t="n">
        <v>44.02</v>
      </c>
      <c r="S374" t="n">
        <v>32.19</v>
      </c>
      <c r="T374" t="n">
        <v>2028.26</v>
      </c>
      <c r="U374" t="n">
        <v>0.73</v>
      </c>
      <c r="V374" t="n">
        <v>0.77</v>
      </c>
      <c r="W374" t="n">
        <v>1.46</v>
      </c>
      <c r="X374" t="n">
        <v>0.11</v>
      </c>
      <c r="Y374" t="n">
        <v>1</v>
      </c>
      <c r="Z374" t="n">
        <v>10</v>
      </c>
    </row>
    <row r="375">
      <c r="A375" t="n">
        <v>0</v>
      </c>
      <c r="B375" t="n">
        <v>30</v>
      </c>
      <c r="C375" t="inlineStr">
        <is>
          <t xml:space="preserve">CONCLUIDO	</t>
        </is>
      </c>
      <c r="D375" t="n">
        <v>6.0839</v>
      </c>
      <c r="E375" t="n">
        <v>16.44</v>
      </c>
      <c r="F375" t="n">
        <v>13.52</v>
      </c>
      <c r="G375" t="n">
        <v>11.76</v>
      </c>
      <c r="H375" t="n">
        <v>0.24</v>
      </c>
      <c r="I375" t="n">
        <v>69</v>
      </c>
      <c r="J375" t="n">
        <v>71.52</v>
      </c>
      <c r="K375" t="n">
        <v>32.27</v>
      </c>
      <c r="L375" t="n">
        <v>1</v>
      </c>
      <c r="M375" t="n">
        <v>67</v>
      </c>
      <c r="N375" t="n">
        <v>8.25</v>
      </c>
      <c r="O375" t="n">
        <v>9054.6</v>
      </c>
      <c r="P375" t="n">
        <v>93.43000000000001</v>
      </c>
      <c r="Q375" t="n">
        <v>460.7</v>
      </c>
      <c r="R375" t="n">
        <v>105.47</v>
      </c>
      <c r="S375" t="n">
        <v>32.19</v>
      </c>
      <c r="T375" t="n">
        <v>32431.42</v>
      </c>
      <c r="U375" t="n">
        <v>0.31</v>
      </c>
      <c r="V375" t="n">
        <v>0.66</v>
      </c>
      <c r="W375" t="n">
        <v>1.55</v>
      </c>
      <c r="X375" t="n">
        <v>1.98</v>
      </c>
      <c r="Y375" t="n">
        <v>1</v>
      </c>
      <c r="Z375" t="n">
        <v>10</v>
      </c>
    </row>
    <row r="376">
      <c r="A376" t="n">
        <v>1</v>
      </c>
      <c r="B376" t="n">
        <v>30</v>
      </c>
      <c r="C376" t="inlineStr">
        <is>
          <t xml:space="preserve">CONCLUIDO	</t>
        </is>
      </c>
      <c r="D376" t="n">
        <v>6.3815</v>
      </c>
      <c r="E376" t="n">
        <v>15.67</v>
      </c>
      <c r="F376" t="n">
        <v>13.02</v>
      </c>
      <c r="G376" t="n">
        <v>15.02</v>
      </c>
      <c r="H376" t="n">
        <v>0.3</v>
      </c>
      <c r="I376" t="n">
        <v>52</v>
      </c>
      <c r="J376" t="n">
        <v>71.81</v>
      </c>
      <c r="K376" t="n">
        <v>32.27</v>
      </c>
      <c r="L376" t="n">
        <v>1.25</v>
      </c>
      <c r="M376" t="n">
        <v>50</v>
      </c>
      <c r="N376" t="n">
        <v>8.289999999999999</v>
      </c>
      <c r="O376" t="n">
        <v>9090.98</v>
      </c>
      <c r="P376" t="n">
        <v>88.53</v>
      </c>
      <c r="Q376" t="n">
        <v>460.75</v>
      </c>
      <c r="R376" t="n">
        <v>88.52</v>
      </c>
      <c r="S376" t="n">
        <v>32.19</v>
      </c>
      <c r="T376" t="n">
        <v>24042.1</v>
      </c>
      <c r="U376" t="n">
        <v>0.36</v>
      </c>
      <c r="V376" t="n">
        <v>0.6899999999999999</v>
      </c>
      <c r="W376" t="n">
        <v>1.54</v>
      </c>
      <c r="X376" t="n">
        <v>1.48</v>
      </c>
      <c r="Y376" t="n">
        <v>1</v>
      </c>
      <c r="Z376" t="n">
        <v>10</v>
      </c>
    </row>
    <row r="377">
      <c r="A377" t="n">
        <v>2</v>
      </c>
      <c r="B377" t="n">
        <v>30</v>
      </c>
      <c r="C377" t="inlineStr">
        <is>
          <t xml:space="preserve">CONCLUIDO	</t>
        </is>
      </c>
      <c r="D377" t="n">
        <v>6.575</v>
      </c>
      <c r="E377" t="n">
        <v>15.21</v>
      </c>
      <c r="F377" t="n">
        <v>12.71</v>
      </c>
      <c r="G377" t="n">
        <v>18.16</v>
      </c>
      <c r="H377" t="n">
        <v>0.36</v>
      </c>
      <c r="I377" t="n">
        <v>42</v>
      </c>
      <c r="J377" t="n">
        <v>72.11</v>
      </c>
      <c r="K377" t="n">
        <v>32.27</v>
      </c>
      <c r="L377" t="n">
        <v>1.5</v>
      </c>
      <c r="M377" t="n">
        <v>40</v>
      </c>
      <c r="N377" t="n">
        <v>8.34</v>
      </c>
      <c r="O377" t="n">
        <v>9127.379999999999</v>
      </c>
      <c r="P377" t="n">
        <v>85.19</v>
      </c>
      <c r="Q377" t="n">
        <v>460.73</v>
      </c>
      <c r="R377" t="n">
        <v>78.79000000000001</v>
      </c>
      <c r="S377" t="n">
        <v>32.19</v>
      </c>
      <c r="T377" t="n">
        <v>19226.14</v>
      </c>
      <c r="U377" t="n">
        <v>0.41</v>
      </c>
      <c r="V377" t="n">
        <v>0.7</v>
      </c>
      <c r="W377" t="n">
        <v>1.52</v>
      </c>
      <c r="X377" t="n">
        <v>1.18</v>
      </c>
      <c r="Y377" t="n">
        <v>1</v>
      </c>
      <c r="Z377" t="n">
        <v>10</v>
      </c>
    </row>
    <row r="378">
      <c r="A378" t="n">
        <v>3</v>
      </c>
      <c r="B378" t="n">
        <v>30</v>
      </c>
      <c r="C378" t="inlineStr">
        <is>
          <t xml:space="preserve">CONCLUIDO	</t>
        </is>
      </c>
      <c r="D378" t="n">
        <v>6.7048</v>
      </c>
      <c r="E378" t="n">
        <v>14.91</v>
      </c>
      <c r="F378" t="n">
        <v>12.53</v>
      </c>
      <c r="G378" t="n">
        <v>21.47</v>
      </c>
      <c r="H378" t="n">
        <v>0.42</v>
      </c>
      <c r="I378" t="n">
        <v>35</v>
      </c>
      <c r="J378" t="n">
        <v>72.40000000000001</v>
      </c>
      <c r="K378" t="n">
        <v>32.27</v>
      </c>
      <c r="L378" t="n">
        <v>1.75</v>
      </c>
      <c r="M378" t="n">
        <v>33</v>
      </c>
      <c r="N378" t="n">
        <v>8.380000000000001</v>
      </c>
      <c r="O378" t="n">
        <v>9163.799999999999</v>
      </c>
      <c r="P378" t="n">
        <v>82.06999999999999</v>
      </c>
      <c r="Q378" t="n">
        <v>460.74</v>
      </c>
      <c r="R378" t="n">
        <v>72.94</v>
      </c>
      <c r="S378" t="n">
        <v>32.19</v>
      </c>
      <c r="T378" t="n">
        <v>16336.06</v>
      </c>
      <c r="U378" t="n">
        <v>0.44</v>
      </c>
      <c r="V378" t="n">
        <v>0.71</v>
      </c>
      <c r="W378" t="n">
        <v>1.5</v>
      </c>
      <c r="X378" t="n">
        <v>0.99</v>
      </c>
      <c r="Y378" t="n">
        <v>1</v>
      </c>
      <c r="Z378" t="n">
        <v>10</v>
      </c>
    </row>
    <row r="379">
      <c r="A379" t="n">
        <v>4</v>
      </c>
      <c r="B379" t="n">
        <v>30</v>
      </c>
      <c r="C379" t="inlineStr">
        <is>
          <t xml:space="preserve">CONCLUIDO	</t>
        </is>
      </c>
      <c r="D379" t="n">
        <v>6.8067</v>
      </c>
      <c r="E379" t="n">
        <v>14.69</v>
      </c>
      <c r="F379" t="n">
        <v>12.38</v>
      </c>
      <c r="G379" t="n">
        <v>24.76</v>
      </c>
      <c r="H379" t="n">
        <v>0.48</v>
      </c>
      <c r="I379" t="n">
        <v>30</v>
      </c>
      <c r="J379" t="n">
        <v>72.7</v>
      </c>
      <c r="K379" t="n">
        <v>32.27</v>
      </c>
      <c r="L379" t="n">
        <v>2</v>
      </c>
      <c r="M379" t="n">
        <v>28</v>
      </c>
      <c r="N379" t="n">
        <v>8.43</v>
      </c>
      <c r="O379" t="n">
        <v>9200.25</v>
      </c>
      <c r="P379" t="n">
        <v>80.05</v>
      </c>
      <c r="Q379" t="n">
        <v>460.71</v>
      </c>
      <c r="R379" t="n">
        <v>68.01000000000001</v>
      </c>
      <c r="S379" t="n">
        <v>32.19</v>
      </c>
      <c r="T379" t="n">
        <v>13898.98</v>
      </c>
      <c r="U379" t="n">
        <v>0.47</v>
      </c>
      <c r="V379" t="n">
        <v>0.72</v>
      </c>
      <c r="W379" t="n">
        <v>1.5</v>
      </c>
      <c r="X379" t="n">
        <v>0.85</v>
      </c>
      <c r="Y379" t="n">
        <v>1</v>
      </c>
      <c r="Z379" t="n">
        <v>10</v>
      </c>
    </row>
    <row r="380">
      <c r="A380" t="n">
        <v>5</v>
      </c>
      <c r="B380" t="n">
        <v>30</v>
      </c>
      <c r="C380" t="inlineStr">
        <is>
          <t xml:space="preserve">CONCLUIDO	</t>
        </is>
      </c>
      <c r="D380" t="n">
        <v>6.8917</v>
      </c>
      <c r="E380" t="n">
        <v>14.51</v>
      </c>
      <c r="F380" t="n">
        <v>12.26</v>
      </c>
      <c r="G380" t="n">
        <v>28.3</v>
      </c>
      <c r="H380" t="n">
        <v>0.54</v>
      </c>
      <c r="I380" t="n">
        <v>26</v>
      </c>
      <c r="J380" t="n">
        <v>73</v>
      </c>
      <c r="K380" t="n">
        <v>32.27</v>
      </c>
      <c r="L380" t="n">
        <v>2.25</v>
      </c>
      <c r="M380" t="n">
        <v>24</v>
      </c>
      <c r="N380" t="n">
        <v>8.48</v>
      </c>
      <c r="O380" t="n">
        <v>9236.709999999999</v>
      </c>
      <c r="P380" t="n">
        <v>77.5</v>
      </c>
      <c r="Q380" t="n">
        <v>460.72</v>
      </c>
      <c r="R380" t="n">
        <v>63.98</v>
      </c>
      <c r="S380" t="n">
        <v>32.19</v>
      </c>
      <c r="T380" t="n">
        <v>11904.64</v>
      </c>
      <c r="U380" t="n">
        <v>0.5</v>
      </c>
      <c r="V380" t="n">
        <v>0.73</v>
      </c>
      <c r="W380" t="n">
        <v>1.5</v>
      </c>
      <c r="X380" t="n">
        <v>0.73</v>
      </c>
      <c r="Y380" t="n">
        <v>1</v>
      </c>
      <c r="Z380" t="n">
        <v>10</v>
      </c>
    </row>
    <row r="381">
      <c r="A381" t="n">
        <v>6</v>
      </c>
      <c r="B381" t="n">
        <v>30</v>
      </c>
      <c r="C381" t="inlineStr">
        <is>
          <t xml:space="preserve">CONCLUIDO	</t>
        </is>
      </c>
      <c r="D381" t="n">
        <v>6.9651</v>
      </c>
      <c r="E381" t="n">
        <v>14.36</v>
      </c>
      <c r="F381" t="n">
        <v>12.16</v>
      </c>
      <c r="G381" t="n">
        <v>31.71</v>
      </c>
      <c r="H381" t="n">
        <v>0.6</v>
      </c>
      <c r="I381" t="n">
        <v>23</v>
      </c>
      <c r="J381" t="n">
        <v>73.29000000000001</v>
      </c>
      <c r="K381" t="n">
        <v>32.27</v>
      </c>
      <c r="L381" t="n">
        <v>2.5</v>
      </c>
      <c r="M381" t="n">
        <v>21</v>
      </c>
      <c r="N381" t="n">
        <v>8.52</v>
      </c>
      <c r="O381" t="n">
        <v>9273.200000000001</v>
      </c>
      <c r="P381" t="n">
        <v>75.23999999999999</v>
      </c>
      <c r="Q381" t="n">
        <v>460.69</v>
      </c>
      <c r="R381" t="n">
        <v>60.84</v>
      </c>
      <c r="S381" t="n">
        <v>32.19</v>
      </c>
      <c r="T381" t="n">
        <v>10345.6</v>
      </c>
      <c r="U381" t="n">
        <v>0.53</v>
      </c>
      <c r="V381" t="n">
        <v>0.74</v>
      </c>
      <c r="W381" t="n">
        <v>1.48</v>
      </c>
      <c r="X381" t="n">
        <v>0.62</v>
      </c>
      <c r="Y381" t="n">
        <v>1</v>
      </c>
      <c r="Z381" t="n">
        <v>10</v>
      </c>
    </row>
    <row r="382">
      <c r="A382" t="n">
        <v>7</v>
      </c>
      <c r="B382" t="n">
        <v>30</v>
      </c>
      <c r="C382" t="inlineStr">
        <is>
          <t xml:space="preserve">CONCLUIDO	</t>
        </is>
      </c>
      <c r="D382" t="n">
        <v>7.004</v>
      </c>
      <c r="E382" t="n">
        <v>14.28</v>
      </c>
      <c r="F382" t="n">
        <v>12.11</v>
      </c>
      <c r="G382" t="n">
        <v>34.59</v>
      </c>
      <c r="H382" t="n">
        <v>0.65</v>
      </c>
      <c r="I382" t="n">
        <v>21</v>
      </c>
      <c r="J382" t="n">
        <v>73.59</v>
      </c>
      <c r="K382" t="n">
        <v>32.27</v>
      </c>
      <c r="L382" t="n">
        <v>2.75</v>
      </c>
      <c r="M382" t="n">
        <v>18</v>
      </c>
      <c r="N382" t="n">
        <v>8.57</v>
      </c>
      <c r="O382" t="n">
        <v>9309.700000000001</v>
      </c>
      <c r="P382" t="n">
        <v>73.44</v>
      </c>
      <c r="Q382" t="n">
        <v>460.69</v>
      </c>
      <c r="R382" t="n">
        <v>59.09</v>
      </c>
      <c r="S382" t="n">
        <v>32.19</v>
      </c>
      <c r="T382" t="n">
        <v>9483.459999999999</v>
      </c>
      <c r="U382" t="n">
        <v>0.54</v>
      </c>
      <c r="V382" t="n">
        <v>0.74</v>
      </c>
      <c r="W382" t="n">
        <v>1.48</v>
      </c>
      <c r="X382" t="n">
        <v>0.57</v>
      </c>
      <c r="Y382" t="n">
        <v>1</v>
      </c>
      <c r="Z382" t="n">
        <v>10</v>
      </c>
    </row>
    <row r="383">
      <c r="A383" t="n">
        <v>8</v>
      </c>
      <c r="B383" t="n">
        <v>30</v>
      </c>
      <c r="C383" t="inlineStr">
        <is>
          <t xml:space="preserve">CONCLUIDO	</t>
        </is>
      </c>
      <c r="D383" t="n">
        <v>7.048</v>
      </c>
      <c r="E383" t="n">
        <v>14.19</v>
      </c>
      <c r="F383" t="n">
        <v>12.05</v>
      </c>
      <c r="G383" t="n">
        <v>38.05</v>
      </c>
      <c r="H383" t="n">
        <v>0.71</v>
      </c>
      <c r="I383" t="n">
        <v>19</v>
      </c>
      <c r="J383" t="n">
        <v>73.88</v>
      </c>
      <c r="K383" t="n">
        <v>32.27</v>
      </c>
      <c r="L383" t="n">
        <v>3</v>
      </c>
      <c r="M383" t="n">
        <v>13</v>
      </c>
      <c r="N383" t="n">
        <v>8.609999999999999</v>
      </c>
      <c r="O383" t="n">
        <v>9346.23</v>
      </c>
      <c r="P383" t="n">
        <v>71.61</v>
      </c>
      <c r="Q383" t="n">
        <v>460.78</v>
      </c>
      <c r="R383" t="n">
        <v>56.96</v>
      </c>
      <c r="S383" t="n">
        <v>32.19</v>
      </c>
      <c r="T383" t="n">
        <v>8428.75</v>
      </c>
      <c r="U383" t="n">
        <v>0.57</v>
      </c>
      <c r="V383" t="n">
        <v>0.74</v>
      </c>
      <c r="W383" t="n">
        <v>1.49</v>
      </c>
      <c r="X383" t="n">
        <v>0.51</v>
      </c>
      <c r="Y383" t="n">
        <v>1</v>
      </c>
      <c r="Z383" t="n">
        <v>10</v>
      </c>
    </row>
    <row r="384">
      <c r="A384" t="n">
        <v>9</v>
      </c>
      <c r="B384" t="n">
        <v>30</v>
      </c>
      <c r="C384" t="inlineStr">
        <is>
          <t xml:space="preserve">CONCLUIDO	</t>
        </is>
      </c>
      <c r="D384" t="n">
        <v>7.0645</v>
      </c>
      <c r="E384" t="n">
        <v>14.16</v>
      </c>
      <c r="F384" t="n">
        <v>12.03</v>
      </c>
      <c r="G384" t="n">
        <v>40.1</v>
      </c>
      <c r="H384" t="n">
        <v>0.77</v>
      </c>
      <c r="I384" t="n">
        <v>18</v>
      </c>
      <c r="J384" t="n">
        <v>74.18000000000001</v>
      </c>
      <c r="K384" t="n">
        <v>32.27</v>
      </c>
      <c r="L384" t="n">
        <v>3.25</v>
      </c>
      <c r="M384" t="n">
        <v>8</v>
      </c>
      <c r="N384" t="n">
        <v>8.66</v>
      </c>
      <c r="O384" t="n">
        <v>9382.780000000001</v>
      </c>
      <c r="P384" t="n">
        <v>71.06</v>
      </c>
      <c r="Q384" t="n">
        <v>460.73</v>
      </c>
      <c r="R384" t="n">
        <v>56.48</v>
      </c>
      <c r="S384" t="n">
        <v>32.19</v>
      </c>
      <c r="T384" t="n">
        <v>8193.030000000001</v>
      </c>
      <c r="U384" t="n">
        <v>0.57</v>
      </c>
      <c r="V384" t="n">
        <v>0.74</v>
      </c>
      <c r="W384" t="n">
        <v>1.48</v>
      </c>
      <c r="X384" t="n">
        <v>0.5</v>
      </c>
      <c r="Y384" t="n">
        <v>1</v>
      </c>
      <c r="Z384" t="n">
        <v>10</v>
      </c>
    </row>
    <row r="385">
      <c r="A385" t="n">
        <v>10</v>
      </c>
      <c r="B385" t="n">
        <v>30</v>
      </c>
      <c r="C385" t="inlineStr">
        <is>
          <t xml:space="preserve">CONCLUIDO	</t>
        </is>
      </c>
      <c r="D385" t="n">
        <v>7.0827</v>
      </c>
      <c r="E385" t="n">
        <v>14.12</v>
      </c>
      <c r="F385" t="n">
        <v>12.01</v>
      </c>
      <c r="G385" t="n">
        <v>42.39</v>
      </c>
      <c r="H385" t="n">
        <v>0.82</v>
      </c>
      <c r="I385" t="n">
        <v>17</v>
      </c>
      <c r="J385" t="n">
        <v>74.48</v>
      </c>
      <c r="K385" t="n">
        <v>32.27</v>
      </c>
      <c r="L385" t="n">
        <v>3.5</v>
      </c>
      <c r="M385" t="n">
        <v>3</v>
      </c>
      <c r="N385" t="n">
        <v>8.710000000000001</v>
      </c>
      <c r="O385" t="n">
        <v>9419.35</v>
      </c>
      <c r="P385" t="n">
        <v>70.34999999999999</v>
      </c>
      <c r="Q385" t="n">
        <v>460.69</v>
      </c>
      <c r="R385" t="n">
        <v>55.48</v>
      </c>
      <c r="S385" t="n">
        <v>32.19</v>
      </c>
      <c r="T385" t="n">
        <v>7699.54</v>
      </c>
      <c r="U385" t="n">
        <v>0.58</v>
      </c>
      <c r="V385" t="n">
        <v>0.74</v>
      </c>
      <c r="W385" t="n">
        <v>1.49</v>
      </c>
      <c r="X385" t="n">
        <v>0.48</v>
      </c>
      <c r="Y385" t="n">
        <v>1</v>
      </c>
      <c r="Z385" t="n">
        <v>10</v>
      </c>
    </row>
    <row r="386">
      <c r="A386" t="n">
        <v>11</v>
      </c>
      <c r="B386" t="n">
        <v>30</v>
      </c>
      <c r="C386" t="inlineStr">
        <is>
          <t xml:space="preserve">CONCLUIDO	</t>
        </is>
      </c>
      <c r="D386" t="n">
        <v>7.0865</v>
      </c>
      <c r="E386" t="n">
        <v>14.11</v>
      </c>
      <c r="F386" t="n">
        <v>12</v>
      </c>
      <c r="G386" t="n">
        <v>42.36</v>
      </c>
      <c r="H386" t="n">
        <v>0.88</v>
      </c>
      <c r="I386" t="n">
        <v>17</v>
      </c>
      <c r="J386" t="n">
        <v>74.77</v>
      </c>
      <c r="K386" t="n">
        <v>32.27</v>
      </c>
      <c r="L386" t="n">
        <v>3.75</v>
      </c>
      <c r="M386" t="n">
        <v>2</v>
      </c>
      <c r="N386" t="n">
        <v>8.75</v>
      </c>
      <c r="O386" t="n">
        <v>9455.940000000001</v>
      </c>
      <c r="P386" t="n">
        <v>70.20999999999999</v>
      </c>
      <c r="Q386" t="n">
        <v>460.7</v>
      </c>
      <c r="R386" t="n">
        <v>55.35</v>
      </c>
      <c r="S386" t="n">
        <v>32.19</v>
      </c>
      <c r="T386" t="n">
        <v>7633.71</v>
      </c>
      <c r="U386" t="n">
        <v>0.58</v>
      </c>
      <c r="V386" t="n">
        <v>0.74</v>
      </c>
      <c r="W386" t="n">
        <v>1.49</v>
      </c>
      <c r="X386" t="n">
        <v>0.47</v>
      </c>
      <c r="Y386" t="n">
        <v>1</v>
      </c>
      <c r="Z386" t="n">
        <v>10</v>
      </c>
    </row>
    <row r="387">
      <c r="A387" t="n">
        <v>12</v>
      </c>
      <c r="B387" t="n">
        <v>30</v>
      </c>
      <c r="C387" t="inlineStr">
        <is>
          <t xml:space="preserve">CONCLUIDO	</t>
        </is>
      </c>
      <c r="D387" t="n">
        <v>7.0824</v>
      </c>
      <c r="E387" t="n">
        <v>14.12</v>
      </c>
      <c r="F387" t="n">
        <v>12.01</v>
      </c>
      <c r="G387" t="n">
        <v>42.39</v>
      </c>
      <c r="H387" t="n">
        <v>0.93</v>
      </c>
      <c r="I387" t="n">
        <v>17</v>
      </c>
      <c r="J387" t="n">
        <v>75.06999999999999</v>
      </c>
      <c r="K387" t="n">
        <v>32.27</v>
      </c>
      <c r="L387" t="n">
        <v>4</v>
      </c>
      <c r="M387" t="n">
        <v>0</v>
      </c>
      <c r="N387" t="n">
        <v>8.800000000000001</v>
      </c>
      <c r="O387" t="n">
        <v>9492.549999999999</v>
      </c>
      <c r="P387" t="n">
        <v>70.52</v>
      </c>
      <c r="Q387" t="n">
        <v>460.73</v>
      </c>
      <c r="R387" t="n">
        <v>55.37</v>
      </c>
      <c r="S387" t="n">
        <v>32.19</v>
      </c>
      <c r="T387" t="n">
        <v>7643.9</v>
      </c>
      <c r="U387" t="n">
        <v>0.58</v>
      </c>
      <c r="V387" t="n">
        <v>0.74</v>
      </c>
      <c r="W387" t="n">
        <v>1.49</v>
      </c>
      <c r="X387" t="n">
        <v>0.48</v>
      </c>
      <c r="Y387" t="n">
        <v>1</v>
      </c>
      <c r="Z387" t="n">
        <v>10</v>
      </c>
    </row>
    <row r="388">
      <c r="A388" t="n">
        <v>0</v>
      </c>
      <c r="B388" t="n">
        <v>15</v>
      </c>
      <c r="C388" t="inlineStr">
        <is>
          <t xml:space="preserve">CONCLUIDO	</t>
        </is>
      </c>
      <c r="D388" t="n">
        <v>6.7634</v>
      </c>
      <c r="E388" t="n">
        <v>14.79</v>
      </c>
      <c r="F388" t="n">
        <v>12.65</v>
      </c>
      <c r="G388" t="n">
        <v>19.47</v>
      </c>
      <c r="H388" t="n">
        <v>0.43</v>
      </c>
      <c r="I388" t="n">
        <v>39</v>
      </c>
      <c r="J388" t="n">
        <v>39.78</v>
      </c>
      <c r="K388" t="n">
        <v>19.54</v>
      </c>
      <c r="L388" t="n">
        <v>1</v>
      </c>
      <c r="M388" t="n">
        <v>27</v>
      </c>
      <c r="N388" t="n">
        <v>4.24</v>
      </c>
      <c r="O388" t="n">
        <v>5140</v>
      </c>
      <c r="P388" t="n">
        <v>51.25</v>
      </c>
      <c r="Q388" t="n">
        <v>460.74</v>
      </c>
      <c r="R388" t="n">
        <v>76.51000000000001</v>
      </c>
      <c r="S388" t="n">
        <v>32.19</v>
      </c>
      <c r="T388" t="n">
        <v>18103.35</v>
      </c>
      <c r="U388" t="n">
        <v>0.42</v>
      </c>
      <c r="V388" t="n">
        <v>0.71</v>
      </c>
      <c r="W388" t="n">
        <v>1.53</v>
      </c>
      <c r="X388" t="n">
        <v>1.12</v>
      </c>
      <c r="Y388" t="n">
        <v>1</v>
      </c>
      <c r="Z388" t="n">
        <v>10</v>
      </c>
    </row>
    <row r="389">
      <c r="A389" t="n">
        <v>1</v>
      </c>
      <c r="B389" t="n">
        <v>15</v>
      </c>
      <c r="C389" t="inlineStr">
        <is>
          <t xml:space="preserve">CONCLUIDO	</t>
        </is>
      </c>
      <c r="D389" t="n">
        <v>6.871</v>
      </c>
      <c r="E389" t="n">
        <v>14.55</v>
      </c>
      <c r="F389" t="n">
        <v>12.49</v>
      </c>
      <c r="G389" t="n">
        <v>22.71</v>
      </c>
      <c r="H389" t="n">
        <v>0.53</v>
      </c>
      <c r="I389" t="n">
        <v>33</v>
      </c>
      <c r="J389" t="n">
        <v>40.06</v>
      </c>
      <c r="K389" t="n">
        <v>19.54</v>
      </c>
      <c r="L389" t="n">
        <v>1.25</v>
      </c>
      <c r="M389" t="n">
        <v>10</v>
      </c>
      <c r="N389" t="n">
        <v>4.26</v>
      </c>
      <c r="O389" t="n">
        <v>5174.29</v>
      </c>
      <c r="P389" t="n">
        <v>49.29</v>
      </c>
      <c r="Q389" t="n">
        <v>460.88</v>
      </c>
      <c r="R389" t="n">
        <v>70.84</v>
      </c>
      <c r="S389" t="n">
        <v>32.19</v>
      </c>
      <c r="T389" t="n">
        <v>15299.14</v>
      </c>
      <c r="U389" t="n">
        <v>0.45</v>
      </c>
      <c r="V389" t="n">
        <v>0.72</v>
      </c>
      <c r="W389" t="n">
        <v>1.52</v>
      </c>
      <c r="X389" t="n">
        <v>0.95</v>
      </c>
      <c r="Y389" t="n">
        <v>1</v>
      </c>
      <c r="Z389" t="n">
        <v>10</v>
      </c>
    </row>
    <row r="390">
      <c r="A390" t="n">
        <v>2</v>
      </c>
      <c r="B390" t="n">
        <v>15</v>
      </c>
      <c r="C390" t="inlineStr">
        <is>
          <t xml:space="preserve">CONCLUIDO	</t>
        </is>
      </c>
      <c r="D390" t="n">
        <v>6.8865</v>
      </c>
      <c r="E390" t="n">
        <v>14.52</v>
      </c>
      <c r="F390" t="n">
        <v>12.47</v>
      </c>
      <c r="G390" t="n">
        <v>23.38</v>
      </c>
      <c r="H390" t="n">
        <v>0.64</v>
      </c>
      <c r="I390" t="n">
        <v>32</v>
      </c>
      <c r="J390" t="n">
        <v>40.34</v>
      </c>
      <c r="K390" t="n">
        <v>19.54</v>
      </c>
      <c r="L390" t="n">
        <v>1.5</v>
      </c>
      <c r="M390" t="n">
        <v>0</v>
      </c>
      <c r="N390" t="n">
        <v>4.29</v>
      </c>
      <c r="O390" t="n">
        <v>5208.6</v>
      </c>
      <c r="P390" t="n">
        <v>49.16</v>
      </c>
      <c r="Q390" t="n">
        <v>460.99</v>
      </c>
      <c r="R390" t="n">
        <v>69.58</v>
      </c>
      <c r="S390" t="n">
        <v>32.19</v>
      </c>
      <c r="T390" t="n">
        <v>14670.8</v>
      </c>
      <c r="U390" t="n">
        <v>0.46</v>
      </c>
      <c r="V390" t="n">
        <v>0.72</v>
      </c>
      <c r="W390" t="n">
        <v>1.54</v>
      </c>
      <c r="X390" t="n">
        <v>0.93</v>
      </c>
      <c r="Y390" t="n">
        <v>1</v>
      </c>
      <c r="Z390" t="n">
        <v>10</v>
      </c>
    </row>
    <row r="391">
      <c r="A391" t="n">
        <v>0</v>
      </c>
      <c r="B391" t="n">
        <v>70</v>
      </c>
      <c r="C391" t="inlineStr">
        <is>
          <t xml:space="preserve">CONCLUIDO	</t>
        </is>
      </c>
      <c r="D391" t="n">
        <v>4.7513</v>
      </c>
      <c r="E391" t="n">
        <v>21.05</v>
      </c>
      <c r="F391" t="n">
        <v>15.21</v>
      </c>
      <c r="G391" t="n">
        <v>7.3</v>
      </c>
      <c r="H391" t="n">
        <v>0.12</v>
      </c>
      <c r="I391" t="n">
        <v>125</v>
      </c>
      <c r="J391" t="n">
        <v>141.81</v>
      </c>
      <c r="K391" t="n">
        <v>47.83</v>
      </c>
      <c r="L391" t="n">
        <v>1</v>
      </c>
      <c r="M391" t="n">
        <v>123</v>
      </c>
      <c r="N391" t="n">
        <v>22.98</v>
      </c>
      <c r="O391" t="n">
        <v>17723.39</v>
      </c>
      <c r="P391" t="n">
        <v>171.87</v>
      </c>
      <c r="Q391" t="n">
        <v>460.8</v>
      </c>
      <c r="R391" t="n">
        <v>160.71</v>
      </c>
      <c r="S391" t="n">
        <v>32.19</v>
      </c>
      <c r="T391" t="n">
        <v>59770.58</v>
      </c>
      <c r="U391" t="n">
        <v>0.2</v>
      </c>
      <c r="V391" t="n">
        <v>0.59</v>
      </c>
      <c r="W391" t="n">
        <v>1.64</v>
      </c>
      <c r="X391" t="n">
        <v>3.67</v>
      </c>
      <c r="Y391" t="n">
        <v>1</v>
      </c>
      <c r="Z391" t="n">
        <v>10</v>
      </c>
    </row>
    <row r="392">
      <c r="A392" t="n">
        <v>1</v>
      </c>
      <c r="B392" t="n">
        <v>70</v>
      </c>
      <c r="C392" t="inlineStr">
        <is>
          <t xml:space="preserve">CONCLUIDO	</t>
        </is>
      </c>
      <c r="D392" t="n">
        <v>5.2073</v>
      </c>
      <c r="E392" t="n">
        <v>19.2</v>
      </c>
      <c r="F392" t="n">
        <v>14.26</v>
      </c>
      <c r="G392" t="n">
        <v>9.1</v>
      </c>
      <c r="H392" t="n">
        <v>0.16</v>
      </c>
      <c r="I392" t="n">
        <v>94</v>
      </c>
      <c r="J392" t="n">
        <v>142.15</v>
      </c>
      <c r="K392" t="n">
        <v>47.83</v>
      </c>
      <c r="L392" t="n">
        <v>1.25</v>
      </c>
      <c r="M392" t="n">
        <v>92</v>
      </c>
      <c r="N392" t="n">
        <v>23.07</v>
      </c>
      <c r="O392" t="n">
        <v>17765.46</v>
      </c>
      <c r="P392" t="n">
        <v>160.51</v>
      </c>
      <c r="Q392" t="n">
        <v>460.77</v>
      </c>
      <c r="R392" t="n">
        <v>129.26</v>
      </c>
      <c r="S392" t="n">
        <v>32.19</v>
      </c>
      <c r="T392" t="n">
        <v>44202.42</v>
      </c>
      <c r="U392" t="n">
        <v>0.25</v>
      </c>
      <c r="V392" t="n">
        <v>0.63</v>
      </c>
      <c r="W392" t="n">
        <v>1.6</v>
      </c>
      <c r="X392" t="n">
        <v>2.72</v>
      </c>
      <c r="Y392" t="n">
        <v>1</v>
      </c>
      <c r="Z392" t="n">
        <v>10</v>
      </c>
    </row>
    <row r="393">
      <c r="A393" t="n">
        <v>2</v>
      </c>
      <c r="B393" t="n">
        <v>70</v>
      </c>
      <c r="C393" t="inlineStr">
        <is>
          <t xml:space="preserve">CONCLUIDO	</t>
        </is>
      </c>
      <c r="D393" t="n">
        <v>5.5317</v>
      </c>
      <c r="E393" t="n">
        <v>18.08</v>
      </c>
      <c r="F393" t="n">
        <v>13.68</v>
      </c>
      <c r="G393" t="n">
        <v>10.95</v>
      </c>
      <c r="H393" t="n">
        <v>0.19</v>
      </c>
      <c r="I393" t="n">
        <v>75</v>
      </c>
      <c r="J393" t="n">
        <v>142.49</v>
      </c>
      <c r="K393" t="n">
        <v>47.83</v>
      </c>
      <c r="L393" t="n">
        <v>1.5</v>
      </c>
      <c r="M393" t="n">
        <v>73</v>
      </c>
      <c r="N393" t="n">
        <v>23.16</v>
      </c>
      <c r="O393" t="n">
        <v>17807.56</v>
      </c>
      <c r="P393" t="n">
        <v>153.3</v>
      </c>
      <c r="Q393" t="n">
        <v>460.83</v>
      </c>
      <c r="R393" t="n">
        <v>110.56</v>
      </c>
      <c r="S393" t="n">
        <v>32.19</v>
      </c>
      <c r="T393" t="n">
        <v>34944.96</v>
      </c>
      <c r="U393" t="n">
        <v>0.29</v>
      </c>
      <c r="V393" t="n">
        <v>0.65</v>
      </c>
      <c r="W393" t="n">
        <v>1.57</v>
      </c>
      <c r="X393" t="n">
        <v>2.15</v>
      </c>
      <c r="Y393" t="n">
        <v>1</v>
      </c>
      <c r="Z393" t="n">
        <v>10</v>
      </c>
    </row>
    <row r="394">
      <c r="A394" t="n">
        <v>3</v>
      </c>
      <c r="B394" t="n">
        <v>70</v>
      </c>
      <c r="C394" t="inlineStr">
        <is>
          <t xml:space="preserve">CONCLUIDO	</t>
        </is>
      </c>
      <c r="D394" t="n">
        <v>5.7709</v>
      </c>
      <c r="E394" t="n">
        <v>17.33</v>
      </c>
      <c r="F394" t="n">
        <v>13.31</v>
      </c>
      <c r="G394" t="n">
        <v>12.88</v>
      </c>
      <c r="H394" t="n">
        <v>0.22</v>
      </c>
      <c r="I394" t="n">
        <v>62</v>
      </c>
      <c r="J394" t="n">
        <v>142.83</v>
      </c>
      <c r="K394" t="n">
        <v>47.83</v>
      </c>
      <c r="L394" t="n">
        <v>1.75</v>
      </c>
      <c r="M394" t="n">
        <v>60</v>
      </c>
      <c r="N394" t="n">
        <v>23.25</v>
      </c>
      <c r="O394" t="n">
        <v>17849.7</v>
      </c>
      <c r="P394" t="n">
        <v>148.52</v>
      </c>
      <c r="Q394" t="n">
        <v>460.76</v>
      </c>
      <c r="R394" t="n">
        <v>98.22</v>
      </c>
      <c r="S394" t="n">
        <v>32.19</v>
      </c>
      <c r="T394" t="n">
        <v>28843.15</v>
      </c>
      <c r="U394" t="n">
        <v>0.33</v>
      </c>
      <c r="V394" t="n">
        <v>0.67</v>
      </c>
      <c r="W394" t="n">
        <v>1.55</v>
      </c>
      <c r="X394" t="n">
        <v>1.77</v>
      </c>
      <c r="Y394" t="n">
        <v>1</v>
      </c>
      <c r="Z394" t="n">
        <v>10</v>
      </c>
    </row>
    <row r="395">
      <c r="A395" t="n">
        <v>4</v>
      </c>
      <c r="B395" t="n">
        <v>70</v>
      </c>
      <c r="C395" t="inlineStr">
        <is>
          <t xml:space="preserve">CONCLUIDO	</t>
        </is>
      </c>
      <c r="D395" t="n">
        <v>5.9488</v>
      </c>
      <c r="E395" t="n">
        <v>16.81</v>
      </c>
      <c r="F395" t="n">
        <v>13.05</v>
      </c>
      <c r="G395" t="n">
        <v>14.77</v>
      </c>
      <c r="H395" t="n">
        <v>0.25</v>
      </c>
      <c r="I395" t="n">
        <v>53</v>
      </c>
      <c r="J395" t="n">
        <v>143.17</v>
      </c>
      <c r="K395" t="n">
        <v>47.83</v>
      </c>
      <c r="L395" t="n">
        <v>2</v>
      </c>
      <c r="M395" t="n">
        <v>51</v>
      </c>
      <c r="N395" t="n">
        <v>23.34</v>
      </c>
      <c r="O395" t="n">
        <v>17891.86</v>
      </c>
      <c r="P395" t="n">
        <v>144.9</v>
      </c>
      <c r="Q395" t="n">
        <v>460.71</v>
      </c>
      <c r="R395" t="n">
        <v>89.59999999999999</v>
      </c>
      <c r="S395" t="n">
        <v>32.19</v>
      </c>
      <c r="T395" t="n">
        <v>24579.9</v>
      </c>
      <c r="U395" t="n">
        <v>0.36</v>
      </c>
      <c r="V395" t="n">
        <v>0.68</v>
      </c>
      <c r="W395" t="n">
        <v>1.54</v>
      </c>
      <c r="X395" t="n">
        <v>1.52</v>
      </c>
      <c r="Y395" t="n">
        <v>1</v>
      </c>
      <c r="Z395" t="n">
        <v>10</v>
      </c>
    </row>
    <row r="396">
      <c r="A396" t="n">
        <v>5</v>
      </c>
      <c r="B396" t="n">
        <v>70</v>
      </c>
      <c r="C396" t="inlineStr">
        <is>
          <t xml:space="preserve">CONCLUIDO	</t>
        </is>
      </c>
      <c r="D396" t="n">
        <v>6.0769</v>
      </c>
      <c r="E396" t="n">
        <v>16.46</v>
      </c>
      <c r="F396" t="n">
        <v>12.87</v>
      </c>
      <c r="G396" t="n">
        <v>16.43</v>
      </c>
      <c r="H396" t="n">
        <v>0.28</v>
      </c>
      <c r="I396" t="n">
        <v>47</v>
      </c>
      <c r="J396" t="n">
        <v>143.51</v>
      </c>
      <c r="K396" t="n">
        <v>47.83</v>
      </c>
      <c r="L396" t="n">
        <v>2.25</v>
      </c>
      <c r="M396" t="n">
        <v>45</v>
      </c>
      <c r="N396" t="n">
        <v>23.44</v>
      </c>
      <c r="O396" t="n">
        <v>17934.06</v>
      </c>
      <c r="P396" t="n">
        <v>142.35</v>
      </c>
      <c r="Q396" t="n">
        <v>460.73</v>
      </c>
      <c r="R396" t="n">
        <v>83.92</v>
      </c>
      <c r="S396" t="n">
        <v>32.19</v>
      </c>
      <c r="T396" t="n">
        <v>21769.45</v>
      </c>
      <c r="U396" t="n">
        <v>0.38</v>
      </c>
      <c r="V396" t="n">
        <v>0.6899999999999999</v>
      </c>
      <c r="W396" t="n">
        <v>1.53</v>
      </c>
      <c r="X396" t="n">
        <v>1.33</v>
      </c>
      <c r="Y396" t="n">
        <v>1</v>
      </c>
      <c r="Z396" t="n">
        <v>10</v>
      </c>
    </row>
    <row r="397">
      <c r="A397" t="n">
        <v>6</v>
      </c>
      <c r="B397" t="n">
        <v>70</v>
      </c>
      <c r="C397" t="inlineStr">
        <is>
          <t xml:space="preserve">CONCLUIDO	</t>
        </is>
      </c>
      <c r="D397" t="n">
        <v>6.2207</v>
      </c>
      <c r="E397" t="n">
        <v>16.08</v>
      </c>
      <c r="F397" t="n">
        <v>12.66</v>
      </c>
      <c r="G397" t="n">
        <v>18.53</v>
      </c>
      <c r="H397" t="n">
        <v>0.31</v>
      </c>
      <c r="I397" t="n">
        <v>41</v>
      </c>
      <c r="J397" t="n">
        <v>143.86</v>
      </c>
      <c r="K397" t="n">
        <v>47.83</v>
      </c>
      <c r="L397" t="n">
        <v>2.5</v>
      </c>
      <c r="M397" t="n">
        <v>39</v>
      </c>
      <c r="N397" t="n">
        <v>23.53</v>
      </c>
      <c r="O397" t="n">
        <v>17976.29</v>
      </c>
      <c r="P397" t="n">
        <v>139.38</v>
      </c>
      <c r="Q397" t="n">
        <v>460.7</v>
      </c>
      <c r="R397" t="n">
        <v>77.2</v>
      </c>
      <c r="S397" t="n">
        <v>32.19</v>
      </c>
      <c r="T397" t="n">
        <v>18439.77</v>
      </c>
      <c r="U397" t="n">
        <v>0.42</v>
      </c>
      <c r="V397" t="n">
        <v>0.71</v>
      </c>
      <c r="W397" t="n">
        <v>1.51</v>
      </c>
      <c r="X397" t="n">
        <v>1.13</v>
      </c>
      <c r="Y397" t="n">
        <v>1</v>
      </c>
      <c r="Z397" t="n">
        <v>10</v>
      </c>
    </row>
    <row r="398">
      <c r="A398" t="n">
        <v>7</v>
      </c>
      <c r="B398" t="n">
        <v>70</v>
      </c>
      <c r="C398" t="inlineStr">
        <is>
          <t xml:space="preserve">CONCLUIDO	</t>
        </is>
      </c>
      <c r="D398" t="n">
        <v>6.2959</v>
      </c>
      <c r="E398" t="n">
        <v>15.88</v>
      </c>
      <c r="F398" t="n">
        <v>12.59</v>
      </c>
      <c r="G398" t="n">
        <v>20.41</v>
      </c>
      <c r="H398" t="n">
        <v>0.34</v>
      </c>
      <c r="I398" t="n">
        <v>37</v>
      </c>
      <c r="J398" t="n">
        <v>144.2</v>
      </c>
      <c r="K398" t="n">
        <v>47.83</v>
      </c>
      <c r="L398" t="n">
        <v>2.75</v>
      </c>
      <c r="M398" t="n">
        <v>35</v>
      </c>
      <c r="N398" t="n">
        <v>23.62</v>
      </c>
      <c r="O398" t="n">
        <v>18018.55</v>
      </c>
      <c r="P398" t="n">
        <v>137.91</v>
      </c>
      <c r="Q398" t="n">
        <v>460.71</v>
      </c>
      <c r="R398" t="n">
        <v>74.75</v>
      </c>
      <c r="S398" t="n">
        <v>32.19</v>
      </c>
      <c r="T398" t="n">
        <v>17234.86</v>
      </c>
      <c r="U398" t="n">
        <v>0.43</v>
      </c>
      <c r="V398" t="n">
        <v>0.71</v>
      </c>
      <c r="W398" t="n">
        <v>1.51</v>
      </c>
      <c r="X398" t="n">
        <v>1.05</v>
      </c>
      <c r="Y398" t="n">
        <v>1</v>
      </c>
      <c r="Z398" t="n">
        <v>10</v>
      </c>
    </row>
    <row r="399">
      <c r="A399" t="n">
        <v>8</v>
      </c>
      <c r="B399" t="n">
        <v>70</v>
      </c>
      <c r="C399" t="inlineStr">
        <is>
          <t xml:space="preserve">CONCLUIDO	</t>
        </is>
      </c>
      <c r="D399" t="n">
        <v>6.372</v>
      </c>
      <c r="E399" t="n">
        <v>15.69</v>
      </c>
      <c r="F399" t="n">
        <v>12.48</v>
      </c>
      <c r="G399" t="n">
        <v>22.03</v>
      </c>
      <c r="H399" t="n">
        <v>0.37</v>
      </c>
      <c r="I399" t="n">
        <v>34</v>
      </c>
      <c r="J399" t="n">
        <v>144.54</v>
      </c>
      <c r="K399" t="n">
        <v>47.83</v>
      </c>
      <c r="L399" t="n">
        <v>3</v>
      </c>
      <c r="M399" t="n">
        <v>32</v>
      </c>
      <c r="N399" t="n">
        <v>23.71</v>
      </c>
      <c r="O399" t="n">
        <v>18060.85</v>
      </c>
      <c r="P399" t="n">
        <v>136.18</v>
      </c>
      <c r="Q399" t="n">
        <v>460.73</v>
      </c>
      <c r="R399" t="n">
        <v>71.39</v>
      </c>
      <c r="S399" t="n">
        <v>32.19</v>
      </c>
      <c r="T399" t="n">
        <v>15566.68</v>
      </c>
      <c r="U399" t="n">
        <v>0.45</v>
      </c>
      <c r="V399" t="n">
        <v>0.72</v>
      </c>
      <c r="W399" t="n">
        <v>1.5</v>
      </c>
      <c r="X399" t="n">
        <v>0.95</v>
      </c>
      <c r="Y399" t="n">
        <v>1</v>
      </c>
      <c r="Z399" t="n">
        <v>10</v>
      </c>
    </row>
    <row r="400">
      <c r="A400" t="n">
        <v>9</v>
      </c>
      <c r="B400" t="n">
        <v>70</v>
      </c>
      <c r="C400" t="inlineStr">
        <is>
          <t xml:space="preserve">CONCLUIDO	</t>
        </is>
      </c>
      <c r="D400" t="n">
        <v>6.4435</v>
      </c>
      <c r="E400" t="n">
        <v>15.52</v>
      </c>
      <c r="F400" t="n">
        <v>12.4</v>
      </c>
      <c r="G400" t="n">
        <v>23.99</v>
      </c>
      <c r="H400" t="n">
        <v>0.4</v>
      </c>
      <c r="I400" t="n">
        <v>31</v>
      </c>
      <c r="J400" t="n">
        <v>144.89</v>
      </c>
      <c r="K400" t="n">
        <v>47.83</v>
      </c>
      <c r="L400" t="n">
        <v>3.25</v>
      </c>
      <c r="M400" t="n">
        <v>29</v>
      </c>
      <c r="N400" t="n">
        <v>23.81</v>
      </c>
      <c r="O400" t="n">
        <v>18103.18</v>
      </c>
      <c r="P400" t="n">
        <v>134.56</v>
      </c>
      <c r="Q400" t="n">
        <v>460.72</v>
      </c>
      <c r="R400" t="n">
        <v>68.54000000000001</v>
      </c>
      <c r="S400" t="n">
        <v>32.19</v>
      </c>
      <c r="T400" t="n">
        <v>14159.14</v>
      </c>
      <c r="U400" t="n">
        <v>0.47</v>
      </c>
      <c r="V400" t="n">
        <v>0.72</v>
      </c>
      <c r="W400" t="n">
        <v>1.5</v>
      </c>
      <c r="X400" t="n">
        <v>0.86</v>
      </c>
      <c r="Y400" t="n">
        <v>1</v>
      </c>
      <c r="Z400" t="n">
        <v>10</v>
      </c>
    </row>
    <row r="401">
      <c r="A401" t="n">
        <v>10</v>
      </c>
      <c r="B401" t="n">
        <v>70</v>
      </c>
      <c r="C401" t="inlineStr">
        <is>
          <t xml:space="preserve">CONCLUIDO	</t>
        </is>
      </c>
      <c r="D401" t="n">
        <v>6.4961</v>
      </c>
      <c r="E401" t="n">
        <v>15.39</v>
      </c>
      <c r="F401" t="n">
        <v>12.33</v>
      </c>
      <c r="G401" t="n">
        <v>25.51</v>
      </c>
      <c r="H401" t="n">
        <v>0.43</v>
      </c>
      <c r="I401" t="n">
        <v>29</v>
      </c>
      <c r="J401" t="n">
        <v>145.23</v>
      </c>
      <c r="K401" t="n">
        <v>47.83</v>
      </c>
      <c r="L401" t="n">
        <v>3.5</v>
      </c>
      <c r="M401" t="n">
        <v>27</v>
      </c>
      <c r="N401" t="n">
        <v>23.9</v>
      </c>
      <c r="O401" t="n">
        <v>18145.54</v>
      </c>
      <c r="P401" t="n">
        <v>133.4</v>
      </c>
      <c r="Q401" t="n">
        <v>460.69</v>
      </c>
      <c r="R401" t="n">
        <v>66.28</v>
      </c>
      <c r="S401" t="n">
        <v>32.19</v>
      </c>
      <c r="T401" t="n">
        <v>13039.08</v>
      </c>
      <c r="U401" t="n">
        <v>0.49</v>
      </c>
      <c r="V401" t="n">
        <v>0.72</v>
      </c>
      <c r="W401" t="n">
        <v>1.5</v>
      </c>
      <c r="X401" t="n">
        <v>0.79</v>
      </c>
      <c r="Y401" t="n">
        <v>1</v>
      </c>
      <c r="Z401" t="n">
        <v>10</v>
      </c>
    </row>
    <row r="402">
      <c r="A402" t="n">
        <v>11</v>
      </c>
      <c r="B402" t="n">
        <v>70</v>
      </c>
      <c r="C402" t="inlineStr">
        <is>
          <t xml:space="preserve">CONCLUIDO	</t>
        </is>
      </c>
      <c r="D402" t="n">
        <v>6.5394</v>
      </c>
      <c r="E402" t="n">
        <v>15.29</v>
      </c>
      <c r="F402" t="n">
        <v>12.28</v>
      </c>
      <c r="G402" t="n">
        <v>27.3</v>
      </c>
      <c r="H402" t="n">
        <v>0.46</v>
      </c>
      <c r="I402" t="n">
        <v>27</v>
      </c>
      <c r="J402" t="n">
        <v>145.57</v>
      </c>
      <c r="K402" t="n">
        <v>47.83</v>
      </c>
      <c r="L402" t="n">
        <v>3.75</v>
      </c>
      <c r="M402" t="n">
        <v>25</v>
      </c>
      <c r="N402" t="n">
        <v>23.99</v>
      </c>
      <c r="O402" t="n">
        <v>18187.93</v>
      </c>
      <c r="P402" t="n">
        <v>132.33</v>
      </c>
      <c r="Q402" t="n">
        <v>460.7</v>
      </c>
      <c r="R402" t="n">
        <v>64.78</v>
      </c>
      <c r="S402" t="n">
        <v>32.19</v>
      </c>
      <c r="T402" t="n">
        <v>12298.22</v>
      </c>
      <c r="U402" t="n">
        <v>0.5</v>
      </c>
      <c r="V402" t="n">
        <v>0.73</v>
      </c>
      <c r="W402" t="n">
        <v>1.5</v>
      </c>
      <c r="X402" t="n">
        <v>0.75</v>
      </c>
      <c r="Y402" t="n">
        <v>1</v>
      </c>
      <c r="Z402" t="n">
        <v>10</v>
      </c>
    </row>
    <row r="403">
      <c r="A403" t="n">
        <v>12</v>
      </c>
      <c r="B403" t="n">
        <v>70</v>
      </c>
      <c r="C403" t="inlineStr">
        <is>
          <t xml:space="preserve">CONCLUIDO	</t>
        </is>
      </c>
      <c r="D403" t="n">
        <v>6.5886</v>
      </c>
      <c r="E403" t="n">
        <v>15.18</v>
      </c>
      <c r="F403" t="n">
        <v>12.23</v>
      </c>
      <c r="G403" t="n">
        <v>29.35</v>
      </c>
      <c r="H403" t="n">
        <v>0.49</v>
      </c>
      <c r="I403" t="n">
        <v>25</v>
      </c>
      <c r="J403" t="n">
        <v>145.92</v>
      </c>
      <c r="K403" t="n">
        <v>47.83</v>
      </c>
      <c r="L403" t="n">
        <v>4</v>
      </c>
      <c r="M403" t="n">
        <v>23</v>
      </c>
      <c r="N403" t="n">
        <v>24.09</v>
      </c>
      <c r="O403" t="n">
        <v>18230.35</v>
      </c>
      <c r="P403" t="n">
        <v>130.82</v>
      </c>
      <c r="Q403" t="n">
        <v>460.69</v>
      </c>
      <c r="R403" t="n">
        <v>63.22</v>
      </c>
      <c r="S403" t="n">
        <v>32.19</v>
      </c>
      <c r="T403" t="n">
        <v>11529.67</v>
      </c>
      <c r="U403" t="n">
        <v>0.51</v>
      </c>
      <c r="V403" t="n">
        <v>0.73</v>
      </c>
      <c r="W403" t="n">
        <v>1.48</v>
      </c>
      <c r="X403" t="n">
        <v>0.6899999999999999</v>
      </c>
      <c r="Y403" t="n">
        <v>1</v>
      </c>
      <c r="Z403" t="n">
        <v>10</v>
      </c>
    </row>
    <row r="404">
      <c r="A404" t="n">
        <v>13</v>
      </c>
      <c r="B404" t="n">
        <v>70</v>
      </c>
      <c r="C404" t="inlineStr">
        <is>
          <t xml:space="preserve">CONCLUIDO	</t>
        </is>
      </c>
      <c r="D404" t="n">
        <v>6.6388</v>
      </c>
      <c r="E404" t="n">
        <v>15.06</v>
      </c>
      <c r="F404" t="n">
        <v>12.17</v>
      </c>
      <c r="G404" t="n">
        <v>31.75</v>
      </c>
      <c r="H404" t="n">
        <v>0.51</v>
      </c>
      <c r="I404" t="n">
        <v>23</v>
      </c>
      <c r="J404" t="n">
        <v>146.26</v>
      </c>
      <c r="K404" t="n">
        <v>47.83</v>
      </c>
      <c r="L404" t="n">
        <v>4.25</v>
      </c>
      <c r="M404" t="n">
        <v>21</v>
      </c>
      <c r="N404" t="n">
        <v>24.18</v>
      </c>
      <c r="O404" t="n">
        <v>18272.81</v>
      </c>
      <c r="P404" t="n">
        <v>129.55</v>
      </c>
      <c r="Q404" t="n">
        <v>460.72</v>
      </c>
      <c r="R404" t="n">
        <v>61.13</v>
      </c>
      <c r="S404" t="n">
        <v>32.19</v>
      </c>
      <c r="T404" t="n">
        <v>10492.89</v>
      </c>
      <c r="U404" t="n">
        <v>0.53</v>
      </c>
      <c r="V404" t="n">
        <v>0.73</v>
      </c>
      <c r="W404" t="n">
        <v>1.49</v>
      </c>
      <c r="X404" t="n">
        <v>0.64</v>
      </c>
      <c r="Y404" t="n">
        <v>1</v>
      </c>
      <c r="Z404" t="n">
        <v>10</v>
      </c>
    </row>
    <row r="405">
      <c r="A405" t="n">
        <v>14</v>
      </c>
      <c r="B405" t="n">
        <v>70</v>
      </c>
      <c r="C405" t="inlineStr">
        <is>
          <t xml:space="preserve">CONCLUIDO	</t>
        </is>
      </c>
      <c r="D405" t="n">
        <v>6.6679</v>
      </c>
      <c r="E405" t="n">
        <v>15</v>
      </c>
      <c r="F405" t="n">
        <v>12.13</v>
      </c>
      <c r="G405" t="n">
        <v>33.09</v>
      </c>
      <c r="H405" t="n">
        <v>0.54</v>
      </c>
      <c r="I405" t="n">
        <v>22</v>
      </c>
      <c r="J405" t="n">
        <v>146.61</v>
      </c>
      <c r="K405" t="n">
        <v>47.83</v>
      </c>
      <c r="L405" t="n">
        <v>4.5</v>
      </c>
      <c r="M405" t="n">
        <v>20</v>
      </c>
      <c r="N405" t="n">
        <v>24.28</v>
      </c>
      <c r="O405" t="n">
        <v>18315.3</v>
      </c>
      <c r="P405" t="n">
        <v>128.27</v>
      </c>
      <c r="Q405" t="n">
        <v>460.72</v>
      </c>
      <c r="R405" t="n">
        <v>60.15</v>
      </c>
      <c r="S405" t="n">
        <v>32.19</v>
      </c>
      <c r="T405" t="n">
        <v>10008.13</v>
      </c>
      <c r="U405" t="n">
        <v>0.54</v>
      </c>
      <c r="V405" t="n">
        <v>0.74</v>
      </c>
      <c r="W405" t="n">
        <v>1.48</v>
      </c>
      <c r="X405" t="n">
        <v>0.6</v>
      </c>
      <c r="Y405" t="n">
        <v>1</v>
      </c>
      <c r="Z405" t="n">
        <v>10</v>
      </c>
    </row>
    <row r="406">
      <c r="A406" t="n">
        <v>15</v>
      </c>
      <c r="B406" t="n">
        <v>70</v>
      </c>
      <c r="C406" t="inlineStr">
        <is>
          <t xml:space="preserve">CONCLUIDO	</t>
        </is>
      </c>
      <c r="D406" t="n">
        <v>6.6999</v>
      </c>
      <c r="E406" t="n">
        <v>14.93</v>
      </c>
      <c r="F406" t="n">
        <v>12.09</v>
      </c>
      <c r="G406" t="n">
        <v>34.54</v>
      </c>
      <c r="H406" t="n">
        <v>0.57</v>
      </c>
      <c r="I406" t="n">
        <v>21</v>
      </c>
      <c r="J406" t="n">
        <v>146.95</v>
      </c>
      <c r="K406" t="n">
        <v>47.83</v>
      </c>
      <c r="L406" t="n">
        <v>4.75</v>
      </c>
      <c r="M406" t="n">
        <v>19</v>
      </c>
      <c r="N406" t="n">
        <v>24.37</v>
      </c>
      <c r="O406" t="n">
        <v>18357.82</v>
      </c>
      <c r="P406" t="n">
        <v>127.51</v>
      </c>
      <c r="Q406" t="n">
        <v>460.69</v>
      </c>
      <c r="R406" t="n">
        <v>58.77</v>
      </c>
      <c r="S406" t="n">
        <v>32.19</v>
      </c>
      <c r="T406" t="n">
        <v>9322.209999999999</v>
      </c>
      <c r="U406" t="n">
        <v>0.55</v>
      </c>
      <c r="V406" t="n">
        <v>0.74</v>
      </c>
      <c r="W406" t="n">
        <v>1.47</v>
      </c>
      <c r="X406" t="n">
        <v>0.5600000000000001</v>
      </c>
      <c r="Y406" t="n">
        <v>1</v>
      </c>
      <c r="Z406" t="n">
        <v>10</v>
      </c>
    </row>
    <row r="407">
      <c r="A407" t="n">
        <v>16</v>
      </c>
      <c r="B407" t="n">
        <v>70</v>
      </c>
      <c r="C407" t="inlineStr">
        <is>
          <t xml:space="preserve">CONCLUIDO	</t>
        </is>
      </c>
      <c r="D407" t="n">
        <v>6.7209</v>
      </c>
      <c r="E407" t="n">
        <v>14.88</v>
      </c>
      <c r="F407" t="n">
        <v>12.07</v>
      </c>
      <c r="G407" t="n">
        <v>36.22</v>
      </c>
      <c r="H407" t="n">
        <v>0.6</v>
      </c>
      <c r="I407" t="n">
        <v>20</v>
      </c>
      <c r="J407" t="n">
        <v>147.3</v>
      </c>
      <c r="K407" t="n">
        <v>47.83</v>
      </c>
      <c r="L407" t="n">
        <v>5</v>
      </c>
      <c r="M407" t="n">
        <v>18</v>
      </c>
      <c r="N407" t="n">
        <v>24.47</v>
      </c>
      <c r="O407" t="n">
        <v>18400.38</v>
      </c>
      <c r="P407" t="n">
        <v>126.45</v>
      </c>
      <c r="Q407" t="n">
        <v>460.69</v>
      </c>
      <c r="R407" t="n">
        <v>58.24</v>
      </c>
      <c r="S407" t="n">
        <v>32.19</v>
      </c>
      <c r="T407" t="n">
        <v>9061.41</v>
      </c>
      <c r="U407" t="n">
        <v>0.55</v>
      </c>
      <c r="V407" t="n">
        <v>0.74</v>
      </c>
      <c r="W407" t="n">
        <v>1.48</v>
      </c>
      <c r="X407" t="n">
        <v>0.54</v>
      </c>
      <c r="Y407" t="n">
        <v>1</v>
      </c>
      <c r="Z407" t="n">
        <v>10</v>
      </c>
    </row>
    <row r="408">
      <c r="A408" t="n">
        <v>17</v>
      </c>
      <c r="B408" t="n">
        <v>70</v>
      </c>
      <c r="C408" t="inlineStr">
        <is>
          <t xml:space="preserve">CONCLUIDO	</t>
        </is>
      </c>
      <c r="D408" t="n">
        <v>6.7403</v>
      </c>
      <c r="E408" t="n">
        <v>14.84</v>
      </c>
      <c r="F408" t="n">
        <v>12.06</v>
      </c>
      <c r="G408" t="n">
        <v>38.08</v>
      </c>
      <c r="H408" t="n">
        <v>0.63</v>
      </c>
      <c r="I408" t="n">
        <v>19</v>
      </c>
      <c r="J408" t="n">
        <v>147.64</v>
      </c>
      <c r="K408" t="n">
        <v>47.83</v>
      </c>
      <c r="L408" t="n">
        <v>5.25</v>
      </c>
      <c r="M408" t="n">
        <v>17</v>
      </c>
      <c r="N408" t="n">
        <v>24.56</v>
      </c>
      <c r="O408" t="n">
        <v>18442.97</v>
      </c>
      <c r="P408" t="n">
        <v>126</v>
      </c>
      <c r="Q408" t="n">
        <v>460.72</v>
      </c>
      <c r="R408" t="n">
        <v>57.38</v>
      </c>
      <c r="S408" t="n">
        <v>32.19</v>
      </c>
      <c r="T408" t="n">
        <v>8636.52</v>
      </c>
      <c r="U408" t="n">
        <v>0.5600000000000001</v>
      </c>
      <c r="V408" t="n">
        <v>0.74</v>
      </c>
      <c r="W408" t="n">
        <v>1.48</v>
      </c>
      <c r="X408" t="n">
        <v>0.52</v>
      </c>
      <c r="Y408" t="n">
        <v>1</v>
      </c>
      <c r="Z408" t="n">
        <v>10</v>
      </c>
    </row>
    <row r="409">
      <c r="A409" t="n">
        <v>18</v>
      </c>
      <c r="B409" t="n">
        <v>70</v>
      </c>
      <c r="C409" t="inlineStr">
        <is>
          <t xml:space="preserve">CONCLUIDO	</t>
        </is>
      </c>
      <c r="D409" t="n">
        <v>6.7718</v>
      </c>
      <c r="E409" t="n">
        <v>14.77</v>
      </c>
      <c r="F409" t="n">
        <v>12.02</v>
      </c>
      <c r="G409" t="n">
        <v>40.06</v>
      </c>
      <c r="H409" t="n">
        <v>0.66</v>
      </c>
      <c r="I409" t="n">
        <v>18</v>
      </c>
      <c r="J409" t="n">
        <v>147.99</v>
      </c>
      <c r="K409" t="n">
        <v>47.83</v>
      </c>
      <c r="L409" t="n">
        <v>5.5</v>
      </c>
      <c r="M409" t="n">
        <v>16</v>
      </c>
      <c r="N409" t="n">
        <v>24.66</v>
      </c>
      <c r="O409" t="n">
        <v>18485.59</v>
      </c>
      <c r="P409" t="n">
        <v>124.71</v>
      </c>
      <c r="Q409" t="n">
        <v>460.71</v>
      </c>
      <c r="R409" t="n">
        <v>56.31</v>
      </c>
      <c r="S409" t="n">
        <v>32.19</v>
      </c>
      <c r="T409" t="n">
        <v>8108.07</v>
      </c>
      <c r="U409" t="n">
        <v>0.57</v>
      </c>
      <c r="V409" t="n">
        <v>0.74</v>
      </c>
      <c r="W409" t="n">
        <v>1.47</v>
      </c>
      <c r="X409" t="n">
        <v>0.48</v>
      </c>
      <c r="Y409" t="n">
        <v>1</v>
      </c>
      <c r="Z409" t="n">
        <v>10</v>
      </c>
    </row>
    <row r="410">
      <c r="A410" t="n">
        <v>19</v>
      </c>
      <c r="B410" t="n">
        <v>70</v>
      </c>
      <c r="C410" t="inlineStr">
        <is>
          <t xml:space="preserve">CONCLUIDO	</t>
        </is>
      </c>
      <c r="D410" t="n">
        <v>6.7986</v>
      </c>
      <c r="E410" t="n">
        <v>14.71</v>
      </c>
      <c r="F410" t="n">
        <v>11.99</v>
      </c>
      <c r="G410" t="n">
        <v>42.32</v>
      </c>
      <c r="H410" t="n">
        <v>0.6899999999999999</v>
      </c>
      <c r="I410" t="n">
        <v>17</v>
      </c>
      <c r="J410" t="n">
        <v>148.33</v>
      </c>
      <c r="K410" t="n">
        <v>47.83</v>
      </c>
      <c r="L410" t="n">
        <v>5.75</v>
      </c>
      <c r="M410" t="n">
        <v>15</v>
      </c>
      <c r="N410" t="n">
        <v>24.75</v>
      </c>
      <c r="O410" t="n">
        <v>18528.25</v>
      </c>
      <c r="P410" t="n">
        <v>123.8</v>
      </c>
      <c r="Q410" t="n">
        <v>460.7</v>
      </c>
      <c r="R410" t="n">
        <v>55.24</v>
      </c>
      <c r="S410" t="n">
        <v>32.19</v>
      </c>
      <c r="T410" t="n">
        <v>7576.12</v>
      </c>
      <c r="U410" t="n">
        <v>0.58</v>
      </c>
      <c r="V410" t="n">
        <v>0.75</v>
      </c>
      <c r="W410" t="n">
        <v>1.48</v>
      </c>
      <c r="X410" t="n">
        <v>0.46</v>
      </c>
      <c r="Y410" t="n">
        <v>1</v>
      </c>
      <c r="Z410" t="n">
        <v>10</v>
      </c>
    </row>
    <row r="411">
      <c r="A411" t="n">
        <v>20</v>
      </c>
      <c r="B411" t="n">
        <v>70</v>
      </c>
      <c r="C411" t="inlineStr">
        <is>
          <t xml:space="preserve">CONCLUIDO	</t>
        </is>
      </c>
      <c r="D411" t="n">
        <v>6.8224</v>
      </c>
      <c r="E411" t="n">
        <v>14.66</v>
      </c>
      <c r="F411" t="n">
        <v>11.97</v>
      </c>
      <c r="G411" t="n">
        <v>44.88</v>
      </c>
      <c r="H411" t="n">
        <v>0.71</v>
      </c>
      <c r="I411" t="n">
        <v>16</v>
      </c>
      <c r="J411" t="n">
        <v>148.68</v>
      </c>
      <c r="K411" t="n">
        <v>47.83</v>
      </c>
      <c r="L411" t="n">
        <v>6</v>
      </c>
      <c r="M411" t="n">
        <v>14</v>
      </c>
      <c r="N411" t="n">
        <v>24.85</v>
      </c>
      <c r="O411" t="n">
        <v>18570.94</v>
      </c>
      <c r="P411" t="n">
        <v>122.73</v>
      </c>
      <c r="Q411" t="n">
        <v>460.7</v>
      </c>
      <c r="R411" t="n">
        <v>54.63</v>
      </c>
      <c r="S411" t="n">
        <v>32.19</v>
      </c>
      <c r="T411" t="n">
        <v>7277.18</v>
      </c>
      <c r="U411" t="n">
        <v>0.59</v>
      </c>
      <c r="V411" t="n">
        <v>0.75</v>
      </c>
      <c r="W411" t="n">
        <v>1.47</v>
      </c>
      <c r="X411" t="n">
        <v>0.43</v>
      </c>
      <c r="Y411" t="n">
        <v>1</v>
      </c>
      <c r="Z411" t="n">
        <v>10</v>
      </c>
    </row>
    <row r="412">
      <c r="A412" t="n">
        <v>21</v>
      </c>
      <c r="B412" t="n">
        <v>70</v>
      </c>
      <c r="C412" t="inlineStr">
        <is>
          <t xml:space="preserve">CONCLUIDO	</t>
        </is>
      </c>
      <c r="D412" t="n">
        <v>6.8528</v>
      </c>
      <c r="E412" t="n">
        <v>14.59</v>
      </c>
      <c r="F412" t="n">
        <v>11.93</v>
      </c>
      <c r="G412" t="n">
        <v>47.72</v>
      </c>
      <c r="H412" t="n">
        <v>0.74</v>
      </c>
      <c r="I412" t="n">
        <v>15</v>
      </c>
      <c r="J412" t="n">
        <v>149.02</v>
      </c>
      <c r="K412" t="n">
        <v>47.83</v>
      </c>
      <c r="L412" t="n">
        <v>6.25</v>
      </c>
      <c r="M412" t="n">
        <v>13</v>
      </c>
      <c r="N412" t="n">
        <v>24.95</v>
      </c>
      <c r="O412" t="n">
        <v>18613.66</v>
      </c>
      <c r="P412" t="n">
        <v>121.58</v>
      </c>
      <c r="Q412" t="n">
        <v>460.7</v>
      </c>
      <c r="R412" t="n">
        <v>53.33</v>
      </c>
      <c r="S412" t="n">
        <v>32.19</v>
      </c>
      <c r="T412" t="n">
        <v>6633.04</v>
      </c>
      <c r="U412" t="n">
        <v>0.6</v>
      </c>
      <c r="V412" t="n">
        <v>0.75</v>
      </c>
      <c r="W412" t="n">
        <v>1.47</v>
      </c>
      <c r="X412" t="n">
        <v>0.4</v>
      </c>
      <c r="Y412" t="n">
        <v>1</v>
      </c>
      <c r="Z412" t="n">
        <v>10</v>
      </c>
    </row>
    <row r="413">
      <c r="A413" t="n">
        <v>22</v>
      </c>
      <c r="B413" t="n">
        <v>70</v>
      </c>
      <c r="C413" t="inlineStr">
        <is>
          <t xml:space="preserve">CONCLUIDO	</t>
        </is>
      </c>
      <c r="D413" t="n">
        <v>6.8514</v>
      </c>
      <c r="E413" t="n">
        <v>14.6</v>
      </c>
      <c r="F413" t="n">
        <v>11.93</v>
      </c>
      <c r="G413" t="n">
        <v>47.74</v>
      </c>
      <c r="H413" t="n">
        <v>0.77</v>
      </c>
      <c r="I413" t="n">
        <v>15</v>
      </c>
      <c r="J413" t="n">
        <v>149.37</v>
      </c>
      <c r="K413" t="n">
        <v>47.83</v>
      </c>
      <c r="L413" t="n">
        <v>6.5</v>
      </c>
      <c r="M413" t="n">
        <v>13</v>
      </c>
      <c r="N413" t="n">
        <v>25.04</v>
      </c>
      <c r="O413" t="n">
        <v>18656.42</v>
      </c>
      <c r="P413" t="n">
        <v>121.84</v>
      </c>
      <c r="Q413" t="n">
        <v>460.71</v>
      </c>
      <c r="R413" t="n">
        <v>53.35</v>
      </c>
      <c r="S413" t="n">
        <v>32.19</v>
      </c>
      <c r="T413" t="n">
        <v>6642.42</v>
      </c>
      <c r="U413" t="n">
        <v>0.6</v>
      </c>
      <c r="V413" t="n">
        <v>0.75</v>
      </c>
      <c r="W413" t="n">
        <v>1.47</v>
      </c>
      <c r="X413" t="n">
        <v>0.4</v>
      </c>
      <c r="Y413" t="n">
        <v>1</v>
      </c>
      <c r="Z413" t="n">
        <v>10</v>
      </c>
    </row>
    <row r="414">
      <c r="A414" t="n">
        <v>23</v>
      </c>
      <c r="B414" t="n">
        <v>70</v>
      </c>
      <c r="C414" t="inlineStr">
        <is>
          <t xml:space="preserve">CONCLUIDO	</t>
        </is>
      </c>
      <c r="D414" t="n">
        <v>6.8855</v>
      </c>
      <c r="E414" t="n">
        <v>14.52</v>
      </c>
      <c r="F414" t="n">
        <v>11.89</v>
      </c>
      <c r="G414" t="n">
        <v>50.96</v>
      </c>
      <c r="H414" t="n">
        <v>0.8</v>
      </c>
      <c r="I414" t="n">
        <v>14</v>
      </c>
      <c r="J414" t="n">
        <v>149.72</v>
      </c>
      <c r="K414" t="n">
        <v>47.83</v>
      </c>
      <c r="L414" t="n">
        <v>6.75</v>
      </c>
      <c r="M414" t="n">
        <v>12</v>
      </c>
      <c r="N414" t="n">
        <v>25.14</v>
      </c>
      <c r="O414" t="n">
        <v>18699.2</v>
      </c>
      <c r="P414" t="n">
        <v>120.63</v>
      </c>
      <c r="Q414" t="n">
        <v>460.69</v>
      </c>
      <c r="R414" t="n">
        <v>52.16</v>
      </c>
      <c r="S414" t="n">
        <v>32.19</v>
      </c>
      <c r="T414" t="n">
        <v>6051.92</v>
      </c>
      <c r="U414" t="n">
        <v>0.62</v>
      </c>
      <c r="V414" t="n">
        <v>0.75</v>
      </c>
      <c r="W414" t="n">
        <v>1.47</v>
      </c>
      <c r="X414" t="n">
        <v>0.36</v>
      </c>
      <c r="Y414" t="n">
        <v>1</v>
      </c>
      <c r="Z414" t="n">
        <v>10</v>
      </c>
    </row>
    <row r="415">
      <c r="A415" t="n">
        <v>24</v>
      </c>
      <c r="B415" t="n">
        <v>70</v>
      </c>
      <c r="C415" t="inlineStr">
        <is>
          <t xml:space="preserve">CONCLUIDO	</t>
        </is>
      </c>
      <c r="D415" t="n">
        <v>6.8809</v>
      </c>
      <c r="E415" t="n">
        <v>14.53</v>
      </c>
      <c r="F415" t="n">
        <v>11.9</v>
      </c>
      <c r="G415" t="n">
        <v>51</v>
      </c>
      <c r="H415" t="n">
        <v>0.83</v>
      </c>
      <c r="I415" t="n">
        <v>14</v>
      </c>
      <c r="J415" t="n">
        <v>150.07</v>
      </c>
      <c r="K415" t="n">
        <v>47.83</v>
      </c>
      <c r="L415" t="n">
        <v>7</v>
      </c>
      <c r="M415" t="n">
        <v>12</v>
      </c>
      <c r="N415" t="n">
        <v>25.24</v>
      </c>
      <c r="O415" t="n">
        <v>18742.03</v>
      </c>
      <c r="P415" t="n">
        <v>119.5</v>
      </c>
      <c r="Q415" t="n">
        <v>460.69</v>
      </c>
      <c r="R415" t="n">
        <v>52.57</v>
      </c>
      <c r="S415" t="n">
        <v>32.19</v>
      </c>
      <c r="T415" t="n">
        <v>6256.63</v>
      </c>
      <c r="U415" t="n">
        <v>0.61</v>
      </c>
      <c r="V415" t="n">
        <v>0.75</v>
      </c>
      <c r="W415" t="n">
        <v>1.47</v>
      </c>
      <c r="X415" t="n">
        <v>0.37</v>
      </c>
      <c r="Y415" t="n">
        <v>1</v>
      </c>
      <c r="Z415" t="n">
        <v>10</v>
      </c>
    </row>
    <row r="416">
      <c r="A416" t="n">
        <v>25</v>
      </c>
      <c r="B416" t="n">
        <v>70</v>
      </c>
      <c r="C416" t="inlineStr">
        <is>
          <t xml:space="preserve">CONCLUIDO	</t>
        </is>
      </c>
      <c r="D416" t="n">
        <v>6.8971</v>
      </c>
      <c r="E416" t="n">
        <v>14.5</v>
      </c>
      <c r="F416" t="n">
        <v>11.89</v>
      </c>
      <c r="G416" t="n">
        <v>54.9</v>
      </c>
      <c r="H416" t="n">
        <v>0.85</v>
      </c>
      <c r="I416" t="n">
        <v>13</v>
      </c>
      <c r="J416" t="n">
        <v>150.41</v>
      </c>
      <c r="K416" t="n">
        <v>47.83</v>
      </c>
      <c r="L416" t="n">
        <v>7.25</v>
      </c>
      <c r="M416" t="n">
        <v>11</v>
      </c>
      <c r="N416" t="n">
        <v>25.33</v>
      </c>
      <c r="O416" t="n">
        <v>18784.88</v>
      </c>
      <c r="P416" t="n">
        <v>119.43</v>
      </c>
      <c r="Q416" t="n">
        <v>460.7</v>
      </c>
      <c r="R416" t="n">
        <v>52.16</v>
      </c>
      <c r="S416" t="n">
        <v>32.19</v>
      </c>
      <c r="T416" t="n">
        <v>6055.2</v>
      </c>
      <c r="U416" t="n">
        <v>0.62</v>
      </c>
      <c r="V416" t="n">
        <v>0.75</v>
      </c>
      <c r="W416" t="n">
        <v>1.47</v>
      </c>
      <c r="X416" t="n">
        <v>0.36</v>
      </c>
      <c r="Y416" t="n">
        <v>1</v>
      </c>
      <c r="Z416" t="n">
        <v>10</v>
      </c>
    </row>
    <row r="417">
      <c r="A417" t="n">
        <v>26</v>
      </c>
      <c r="B417" t="n">
        <v>70</v>
      </c>
      <c r="C417" t="inlineStr">
        <is>
          <t xml:space="preserve">CONCLUIDO	</t>
        </is>
      </c>
      <c r="D417" t="n">
        <v>6.9079</v>
      </c>
      <c r="E417" t="n">
        <v>14.48</v>
      </c>
      <c r="F417" t="n">
        <v>11.87</v>
      </c>
      <c r="G417" t="n">
        <v>54.79</v>
      </c>
      <c r="H417" t="n">
        <v>0.88</v>
      </c>
      <c r="I417" t="n">
        <v>13</v>
      </c>
      <c r="J417" t="n">
        <v>150.76</v>
      </c>
      <c r="K417" t="n">
        <v>47.83</v>
      </c>
      <c r="L417" t="n">
        <v>7.5</v>
      </c>
      <c r="M417" t="n">
        <v>11</v>
      </c>
      <c r="N417" t="n">
        <v>25.43</v>
      </c>
      <c r="O417" t="n">
        <v>18827.77</v>
      </c>
      <c r="P417" t="n">
        <v>118.54</v>
      </c>
      <c r="Q417" t="n">
        <v>460.69</v>
      </c>
      <c r="R417" t="n">
        <v>51.51</v>
      </c>
      <c r="S417" t="n">
        <v>32.19</v>
      </c>
      <c r="T417" t="n">
        <v>5732.2</v>
      </c>
      <c r="U417" t="n">
        <v>0.62</v>
      </c>
      <c r="V417" t="n">
        <v>0.75</v>
      </c>
      <c r="W417" t="n">
        <v>1.47</v>
      </c>
      <c r="X417" t="n">
        <v>0.34</v>
      </c>
      <c r="Y417" t="n">
        <v>1</v>
      </c>
      <c r="Z417" t="n">
        <v>10</v>
      </c>
    </row>
    <row r="418">
      <c r="A418" t="n">
        <v>27</v>
      </c>
      <c r="B418" t="n">
        <v>70</v>
      </c>
      <c r="C418" t="inlineStr">
        <is>
          <t xml:space="preserve">CONCLUIDO	</t>
        </is>
      </c>
      <c r="D418" t="n">
        <v>6.934</v>
      </c>
      <c r="E418" t="n">
        <v>14.42</v>
      </c>
      <c r="F418" t="n">
        <v>11.85</v>
      </c>
      <c r="G418" t="n">
        <v>59.23</v>
      </c>
      <c r="H418" t="n">
        <v>0.91</v>
      </c>
      <c r="I418" t="n">
        <v>12</v>
      </c>
      <c r="J418" t="n">
        <v>151.11</v>
      </c>
      <c r="K418" t="n">
        <v>47.83</v>
      </c>
      <c r="L418" t="n">
        <v>7.75</v>
      </c>
      <c r="M418" t="n">
        <v>10</v>
      </c>
      <c r="N418" t="n">
        <v>25.53</v>
      </c>
      <c r="O418" t="n">
        <v>18870.7</v>
      </c>
      <c r="P418" t="n">
        <v>116.91</v>
      </c>
      <c r="Q418" t="n">
        <v>460.69</v>
      </c>
      <c r="R418" t="n">
        <v>50.75</v>
      </c>
      <c r="S418" t="n">
        <v>32.19</v>
      </c>
      <c r="T418" t="n">
        <v>5358.24</v>
      </c>
      <c r="U418" t="n">
        <v>0.63</v>
      </c>
      <c r="V418" t="n">
        <v>0.75</v>
      </c>
      <c r="W418" t="n">
        <v>1.46</v>
      </c>
      <c r="X418" t="n">
        <v>0.31</v>
      </c>
      <c r="Y418" t="n">
        <v>1</v>
      </c>
      <c r="Z418" t="n">
        <v>10</v>
      </c>
    </row>
    <row r="419">
      <c r="A419" t="n">
        <v>28</v>
      </c>
      <c r="B419" t="n">
        <v>70</v>
      </c>
      <c r="C419" t="inlineStr">
        <is>
          <t xml:space="preserve">CONCLUIDO	</t>
        </is>
      </c>
      <c r="D419" t="n">
        <v>6.934</v>
      </c>
      <c r="E419" t="n">
        <v>14.42</v>
      </c>
      <c r="F419" t="n">
        <v>11.85</v>
      </c>
      <c r="G419" t="n">
        <v>59.23</v>
      </c>
      <c r="H419" t="n">
        <v>0.9399999999999999</v>
      </c>
      <c r="I419" t="n">
        <v>12</v>
      </c>
      <c r="J419" t="n">
        <v>151.46</v>
      </c>
      <c r="K419" t="n">
        <v>47.83</v>
      </c>
      <c r="L419" t="n">
        <v>8</v>
      </c>
      <c r="M419" t="n">
        <v>10</v>
      </c>
      <c r="N419" t="n">
        <v>25.63</v>
      </c>
      <c r="O419" t="n">
        <v>18913.66</v>
      </c>
      <c r="P419" t="n">
        <v>116.63</v>
      </c>
      <c r="Q419" t="n">
        <v>460.72</v>
      </c>
      <c r="R419" t="n">
        <v>50.64</v>
      </c>
      <c r="S419" t="n">
        <v>32.19</v>
      </c>
      <c r="T419" t="n">
        <v>5302.66</v>
      </c>
      <c r="U419" t="n">
        <v>0.64</v>
      </c>
      <c r="V419" t="n">
        <v>0.75</v>
      </c>
      <c r="W419" t="n">
        <v>1.47</v>
      </c>
      <c r="X419" t="n">
        <v>0.31</v>
      </c>
      <c r="Y419" t="n">
        <v>1</v>
      </c>
      <c r="Z419" t="n">
        <v>10</v>
      </c>
    </row>
    <row r="420">
      <c r="A420" t="n">
        <v>29</v>
      </c>
      <c r="B420" t="n">
        <v>70</v>
      </c>
      <c r="C420" t="inlineStr">
        <is>
          <t xml:space="preserve">CONCLUIDO	</t>
        </is>
      </c>
      <c r="D420" t="n">
        <v>6.9658</v>
      </c>
      <c r="E420" t="n">
        <v>14.36</v>
      </c>
      <c r="F420" t="n">
        <v>11.81</v>
      </c>
      <c r="G420" t="n">
        <v>64.42</v>
      </c>
      <c r="H420" t="n">
        <v>0.96</v>
      </c>
      <c r="I420" t="n">
        <v>11</v>
      </c>
      <c r="J420" t="n">
        <v>151.81</v>
      </c>
      <c r="K420" t="n">
        <v>47.83</v>
      </c>
      <c r="L420" t="n">
        <v>8.25</v>
      </c>
      <c r="M420" t="n">
        <v>9</v>
      </c>
      <c r="N420" t="n">
        <v>25.73</v>
      </c>
      <c r="O420" t="n">
        <v>18956.65</v>
      </c>
      <c r="P420" t="n">
        <v>114.65</v>
      </c>
      <c r="Q420" t="n">
        <v>460.69</v>
      </c>
      <c r="R420" t="n">
        <v>49.46</v>
      </c>
      <c r="S420" t="n">
        <v>32.19</v>
      </c>
      <c r="T420" t="n">
        <v>4718.76</v>
      </c>
      <c r="U420" t="n">
        <v>0.65</v>
      </c>
      <c r="V420" t="n">
        <v>0.76</v>
      </c>
      <c r="W420" t="n">
        <v>1.46</v>
      </c>
      <c r="X420" t="n">
        <v>0.28</v>
      </c>
      <c r="Y420" t="n">
        <v>1</v>
      </c>
      <c r="Z420" t="n">
        <v>10</v>
      </c>
    </row>
    <row r="421">
      <c r="A421" t="n">
        <v>30</v>
      </c>
      <c r="B421" t="n">
        <v>70</v>
      </c>
      <c r="C421" t="inlineStr">
        <is>
          <t xml:space="preserve">CONCLUIDO	</t>
        </is>
      </c>
      <c r="D421" t="n">
        <v>6.9634</v>
      </c>
      <c r="E421" t="n">
        <v>14.36</v>
      </c>
      <c r="F421" t="n">
        <v>11.81</v>
      </c>
      <c r="G421" t="n">
        <v>64.44</v>
      </c>
      <c r="H421" t="n">
        <v>0.99</v>
      </c>
      <c r="I421" t="n">
        <v>11</v>
      </c>
      <c r="J421" t="n">
        <v>152.15</v>
      </c>
      <c r="K421" t="n">
        <v>47.83</v>
      </c>
      <c r="L421" t="n">
        <v>8.5</v>
      </c>
      <c r="M421" t="n">
        <v>9</v>
      </c>
      <c r="N421" t="n">
        <v>25.83</v>
      </c>
      <c r="O421" t="n">
        <v>18999.67</v>
      </c>
      <c r="P421" t="n">
        <v>114.67</v>
      </c>
      <c r="Q421" t="n">
        <v>460.7</v>
      </c>
      <c r="R421" t="n">
        <v>49.63</v>
      </c>
      <c r="S421" t="n">
        <v>32.19</v>
      </c>
      <c r="T421" t="n">
        <v>4803.11</v>
      </c>
      <c r="U421" t="n">
        <v>0.65</v>
      </c>
      <c r="V421" t="n">
        <v>0.76</v>
      </c>
      <c r="W421" t="n">
        <v>1.46</v>
      </c>
      <c r="X421" t="n">
        <v>0.28</v>
      </c>
      <c r="Y421" t="n">
        <v>1</v>
      </c>
      <c r="Z421" t="n">
        <v>10</v>
      </c>
    </row>
    <row r="422">
      <c r="A422" t="n">
        <v>31</v>
      </c>
      <c r="B422" t="n">
        <v>70</v>
      </c>
      <c r="C422" t="inlineStr">
        <is>
          <t xml:space="preserve">CONCLUIDO	</t>
        </is>
      </c>
      <c r="D422" t="n">
        <v>6.9639</v>
      </c>
      <c r="E422" t="n">
        <v>14.36</v>
      </c>
      <c r="F422" t="n">
        <v>11.81</v>
      </c>
      <c r="G422" t="n">
        <v>64.44</v>
      </c>
      <c r="H422" t="n">
        <v>1.02</v>
      </c>
      <c r="I422" t="n">
        <v>11</v>
      </c>
      <c r="J422" t="n">
        <v>152.5</v>
      </c>
      <c r="K422" t="n">
        <v>47.83</v>
      </c>
      <c r="L422" t="n">
        <v>8.75</v>
      </c>
      <c r="M422" t="n">
        <v>9</v>
      </c>
      <c r="N422" t="n">
        <v>25.93</v>
      </c>
      <c r="O422" t="n">
        <v>19042.73</v>
      </c>
      <c r="P422" t="n">
        <v>114.31</v>
      </c>
      <c r="Q422" t="n">
        <v>460.71</v>
      </c>
      <c r="R422" t="n">
        <v>49.59</v>
      </c>
      <c r="S422" t="n">
        <v>32.19</v>
      </c>
      <c r="T422" t="n">
        <v>4782.88</v>
      </c>
      <c r="U422" t="n">
        <v>0.65</v>
      </c>
      <c r="V422" t="n">
        <v>0.76</v>
      </c>
      <c r="W422" t="n">
        <v>1.46</v>
      </c>
      <c r="X422" t="n">
        <v>0.28</v>
      </c>
      <c r="Y422" t="n">
        <v>1</v>
      </c>
      <c r="Z422" t="n">
        <v>10</v>
      </c>
    </row>
    <row r="423">
      <c r="A423" t="n">
        <v>32</v>
      </c>
      <c r="B423" t="n">
        <v>70</v>
      </c>
      <c r="C423" t="inlineStr">
        <is>
          <t xml:space="preserve">CONCLUIDO	</t>
        </is>
      </c>
      <c r="D423" t="n">
        <v>6.9918</v>
      </c>
      <c r="E423" t="n">
        <v>14.3</v>
      </c>
      <c r="F423" t="n">
        <v>11.79</v>
      </c>
      <c r="G423" t="n">
        <v>70.70999999999999</v>
      </c>
      <c r="H423" t="n">
        <v>1.04</v>
      </c>
      <c r="I423" t="n">
        <v>10</v>
      </c>
      <c r="J423" t="n">
        <v>152.85</v>
      </c>
      <c r="K423" t="n">
        <v>47.83</v>
      </c>
      <c r="L423" t="n">
        <v>9</v>
      </c>
      <c r="M423" t="n">
        <v>8</v>
      </c>
      <c r="N423" t="n">
        <v>26.03</v>
      </c>
      <c r="O423" t="n">
        <v>19085.83</v>
      </c>
      <c r="P423" t="n">
        <v>112.68</v>
      </c>
      <c r="Q423" t="n">
        <v>460.74</v>
      </c>
      <c r="R423" t="n">
        <v>48.66</v>
      </c>
      <c r="S423" t="n">
        <v>32.19</v>
      </c>
      <c r="T423" t="n">
        <v>4323.59</v>
      </c>
      <c r="U423" t="n">
        <v>0.66</v>
      </c>
      <c r="V423" t="n">
        <v>0.76</v>
      </c>
      <c r="W423" t="n">
        <v>1.46</v>
      </c>
      <c r="X423" t="n">
        <v>0.25</v>
      </c>
      <c r="Y423" t="n">
        <v>1</v>
      </c>
      <c r="Z423" t="n">
        <v>10</v>
      </c>
    </row>
    <row r="424">
      <c r="A424" t="n">
        <v>33</v>
      </c>
      <c r="B424" t="n">
        <v>70</v>
      </c>
      <c r="C424" t="inlineStr">
        <is>
          <t xml:space="preserve">CONCLUIDO	</t>
        </is>
      </c>
      <c r="D424" t="n">
        <v>6.9887</v>
      </c>
      <c r="E424" t="n">
        <v>14.31</v>
      </c>
      <c r="F424" t="n">
        <v>11.79</v>
      </c>
      <c r="G424" t="n">
        <v>70.75</v>
      </c>
      <c r="H424" t="n">
        <v>1.07</v>
      </c>
      <c r="I424" t="n">
        <v>10</v>
      </c>
      <c r="J424" t="n">
        <v>153.2</v>
      </c>
      <c r="K424" t="n">
        <v>47.83</v>
      </c>
      <c r="L424" t="n">
        <v>9.25</v>
      </c>
      <c r="M424" t="n">
        <v>8</v>
      </c>
      <c r="N424" t="n">
        <v>26.12</v>
      </c>
      <c r="O424" t="n">
        <v>19128.96</v>
      </c>
      <c r="P424" t="n">
        <v>111.91</v>
      </c>
      <c r="Q424" t="n">
        <v>460.69</v>
      </c>
      <c r="R424" t="n">
        <v>48.94</v>
      </c>
      <c r="S424" t="n">
        <v>32.19</v>
      </c>
      <c r="T424" t="n">
        <v>4463.26</v>
      </c>
      <c r="U424" t="n">
        <v>0.66</v>
      </c>
      <c r="V424" t="n">
        <v>0.76</v>
      </c>
      <c r="W424" t="n">
        <v>1.46</v>
      </c>
      <c r="X424" t="n">
        <v>0.26</v>
      </c>
      <c r="Y424" t="n">
        <v>1</v>
      </c>
      <c r="Z424" t="n">
        <v>10</v>
      </c>
    </row>
    <row r="425">
      <c r="A425" t="n">
        <v>34</v>
      </c>
      <c r="B425" t="n">
        <v>70</v>
      </c>
      <c r="C425" t="inlineStr">
        <is>
          <t xml:space="preserve">CONCLUIDO	</t>
        </is>
      </c>
      <c r="D425" t="n">
        <v>6.9906</v>
      </c>
      <c r="E425" t="n">
        <v>14.3</v>
      </c>
      <c r="F425" t="n">
        <v>11.79</v>
      </c>
      <c r="G425" t="n">
        <v>70.73</v>
      </c>
      <c r="H425" t="n">
        <v>1.1</v>
      </c>
      <c r="I425" t="n">
        <v>10</v>
      </c>
      <c r="J425" t="n">
        <v>153.55</v>
      </c>
      <c r="K425" t="n">
        <v>47.83</v>
      </c>
      <c r="L425" t="n">
        <v>9.5</v>
      </c>
      <c r="M425" t="n">
        <v>8</v>
      </c>
      <c r="N425" t="n">
        <v>26.22</v>
      </c>
      <c r="O425" t="n">
        <v>19172.12</v>
      </c>
      <c r="P425" t="n">
        <v>111.04</v>
      </c>
      <c r="Q425" t="n">
        <v>460.73</v>
      </c>
      <c r="R425" t="n">
        <v>48.74</v>
      </c>
      <c r="S425" t="n">
        <v>32.19</v>
      </c>
      <c r="T425" t="n">
        <v>4362.41</v>
      </c>
      <c r="U425" t="n">
        <v>0.66</v>
      </c>
      <c r="V425" t="n">
        <v>0.76</v>
      </c>
      <c r="W425" t="n">
        <v>1.46</v>
      </c>
      <c r="X425" t="n">
        <v>0.25</v>
      </c>
      <c r="Y425" t="n">
        <v>1</v>
      </c>
      <c r="Z425" t="n">
        <v>10</v>
      </c>
    </row>
    <row r="426">
      <c r="A426" t="n">
        <v>35</v>
      </c>
      <c r="B426" t="n">
        <v>70</v>
      </c>
      <c r="C426" t="inlineStr">
        <is>
          <t xml:space="preserve">CONCLUIDO	</t>
        </is>
      </c>
      <c r="D426" t="n">
        <v>7.0222</v>
      </c>
      <c r="E426" t="n">
        <v>14.24</v>
      </c>
      <c r="F426" t="n">
        <v>11.75</v>
      </c>
      <c r="G426" t="n">
        <v>78.34999999999999</v>
      </c>
      <c r="H426" t="n">
        <v>1.12</v>
      </c>
      <c r="I426" t="n">
        <v>9</v>
      </c>
      <c r="J426" t="n">
        <v>153.9</v>
      </c>
      <c r="K426" t="n">
        <v>47.83</v>
      </c>
      <c r="L426" t="n">
        <v>9.75</v>
      </c>
      <c r="M426" t="n">
        <v>7</v>
      </c>
      <c r="N426" t="n">
        <v>26.32</v>
      </c>
      <c r="O426" t="n">
        <v>19215.32</v>
      </c>
      <c r="P426" t="n">
        <v>108.99</v>
      </c>
      <c r="Q426" t="n">
        <v>460.69</v>
      </c>
      <c r="R426" t="n">
        <v>47.6</v>
      </c>
      <c r="S426" t="n">
        <v>32.19</v>
      </c>
      <c r="T426" t="n">
        <v>3795.92</v>
      </c>
      <c r="U426" t="n">
        <v>0.68</v>
      </c>
      <c r="V426" t="n">
        <v>0.76</v>
      </c>
      <c r="W426" t="n">
        <v>1.46</v>
      </c>
      <c r="X426" t="n">
        <v>0.22</v>
      </c>
      <c r="Y426" t="n">
        <v>1</v>
      </c>
      <c r="Z426" t="n">
        <v>10</v>
      </c>
    </row>
    <row r="427">
      <c r="A427" t="n">
        <v>36</v>
      </c>
      <c r="B427" t="n">
        <v>70</v>
      </c>
      <c r="C427" t="inlineStr">
        <is>
          <t xml:space="preserve">CONCLUIDO	</t>
        </is>
      </c>
      <c r="D427" t="n">
        <v>7.0221</v>
      </c>
      <c r="E427" t="n">
        <v>14.24</v>
      </c>
      <c r="F427" t="n">
        <v>11.75</v>
      </c>
      <c r="G427" t="n">
        <v>78.34999999999999</v>
      </c>
      <c r="H427" t="n">
        <v>1.15</v>
      </c>
      <c r="I427" t="n">
        <v>9</v>
      </c>
      <c r="J427" t="n">
        <v>154.25</v>
      </c>
      <c r="K427" t="n">
        <v>47.83</v>
      </c>
      <c r="L427" t="n">
        <v>10</v>
      </c>
      <c r="M427" t="n">
        <v>7</v>
      </c>
      <c r="N427" t="n">
        <v>26.43</v>
      </c>
      <c r="O427" t="n">
        <v>19258.55</v>
      </c>
      <c r="P427" t="n">
        <v>109.13</v>
      </c>
      <c r="Q427" t="n">
        <v>460.69</v>
      </c>
      <c r="R427" t="n">
        <v>47.51</v>
      </c>
      <c r="S427" t="n">
        <v>32.19</v>
      </c>
      <c r="T427" t="n">
        <v>3753.24</v>
      </c>
      <c r="U427" t="n">
        <v>0.68</v>
      </c>
      <c r="V427" t="n">
        <v>0.76</v>
      </c>
      <c r="W427" t="n">
        <v>1.46</v>
      </c>
      <c r="X427" t="n">
        <v>0.22</v>
      </c>
      <c r="Y427" t="n">
        <v>1</v>
      </c>
      <c r="Z427" t="n">
        <v>10</v>
      </c>
    </row>
    <row r="428">
      <c r="A428" t="n">
        <v>37</v>
      </c>
      <c r="B428" t="n">
        <v>70</v>
      </c>
      <c r="C428" t="inlineStr">
        <is>
          <t xml:space="preserve">CONCLUIDO	</t>
        </is>
      </c>
      <c r="D428" t="n">
        <v>7.0164</v>
      </c>
      <c r="E428" t="n">
        <v>14.25</v>
      </c>
      <c r="F428" t="n">
        <v>11.76</v>
      </c>
      <c r="G428" t="n">
        <v>78.43000000000001</v>
      </c>
      <c r="H428" t="n">
        <v>1.17</v>
      </c>
      <c r="I428" t="n">
        <v>9</v>
      </c>
      <c r="J428" t="n">
        <v>154.6</v>
      </c>
      <c r="K428" t="n">
        <v>47.83</v>
      </c>
      <c r="L428" t="n">
        <v>10.25</v>
      </c>
      <c r="M428" t="n">
        <v>7</v>
      </c>
      <c r="N428" t="n">
        <v>26.53</v>
      </c>
      <c r="O428" t="n">
        <v>19301.82</v>
      </c>
      <c r="P428" t="n">
        <v>109.05</v>
      </c>
      <c r="Q428" t="n">
        <v>460.69</v>
      </c>
      <c r="R428" t="n">
        <v>48.09</v>
      </c>
      <c r="S428" t="n">
        <v>32.19</v>
      </c>
      <c r="T428" t="n">
        <v>4044.36</v>
      </c>
      <c r="U428" t="n">
        <v>0.67</v>
      </c>
      <c r="V428" t="n">
        <v>0.76</v>
      </c>
      <c r="W428" t="n">
        <v>1.46</v>
      </c>
      <c r="X428" t="n">
        <v>0.23</v>
      </c>
      <c r="Y428" t="n">
        <v>1</v>
      </c>
      <c r="Z428" t="n">
        <v>10</v>
      </c>
    </row>
    <row r="429">
      <c r="A429" t="n">
        <v>38</v>
      </c>
      <c r="B429" t="n">
        <v>70</v>
      </c>
      <c r="C429" t="inlineStr">
        <is>
          <t xml:space="preserve">CONCLUIDO	</t>
        </is>
      </c>
      <c r="D429" t="n">
        <v>7.0156</v>
      </c>
      <c r="E429" t="n">
        <v>14.25</v>
      </c>
      <c r="F429" t="n">
        <v>11.77</v>
      </c>
      <c r="G429" t="n">
        <v>78.44</v>
      </c>
      <c r="H429" t="n">
        <v>1.2</v>
      </c>
      <c r="I429" t="n">
        <v>9</v>
      </c>
      <c r="J429" t="n">
        <v>154.95</v>
      </c>
      <c r="K429" t="n">
        <v>47.83</v>
      </c>
      <c r="L429" t="n">
        <v>10.5</v>
      </c>
      <c r="M429" t="n">
        <v>7</v>
      </c>
      <c r="N429" t="n">
        <v>26.63</v>
      </c>
      <c r="O429" t="n">
        <v>19345.12</v>
      </c>
      <c r="P429" t="n">
        <v>107.55</v>
      </c>
      <c r="Q429" t="n">
        <v>460.69</v>
      </c>
      <c r="R429" t="n">
        <v>47.96</v>
      </c>
      <c r="S429" t="n">
        <v>32.19</v>
      </c>
      <c r="T429" t="n">
        <v>3978.74</v>
      </c>
      <c r="U429" t="n">
        <v>0.67</v>
      </c>
      <c r="V429" t="n">
        <v>0.76</v>
      </c>
      <c r="W429" t="n">
        <v>1.46</v>
      </c>
      <c r="X429" t="n">
        <v>0.23</v>
      </c>
      <c r="Y429" t="n">
        <v>1</v>
      </c>
      <c r="Z429" t="n">
        <v>10</v>
      </c>
    </row>
    <row r="430">
      <c r="A430" t="n">
        <v>39</v>
      </c>
      <c r="B430" t="n">
        <v>70</v>
      </c>
      <c r="C430" t="inlineStr">
        <is>
          <t xml:space="preserve">CONCLUIDO	</t>
        </is>
      </c>
      <c r="D430" t="n">
        <v>7.0132</v>
      </c>
      <c r="E430" t="n">
        <v>14.26</v>
      </c>
      <c r="F430" t="n">
        <v>11.77</v>
      </c>
      <c r="G430" t="n">
        <v>78.47</v>
      </c>
      <c r="H430" t="n">
        <v>1.23</v>
      </c>
      <c r="I430" t="n">
        <v>9</v>
      </c>
      <c r="J430" t="n">
        <v>155.31</v>
      </c>
      <c r="K430" t="n">
        <v>47.83</v>
      </c>
      <c r="L430" t="n">
        <v>10.75</v>
      </c>
      <c r="M430" t="n">
        <v>5</v>
      </c>
      <c r="N430" t="n">
        <v>26.73</v>
      </c>
      <c r="O430" t="n">
        <v>19388.45</v>
      </c>
      <c r="P430" t="n">
        <v>107.11</v>
      </c>
      <c r="Q430" t="n">
        <v>460.7</v>
      </c>
      <c r="R430" t="n">
        <v>48.16</v>
      </c>
      <c r="S430" t="n">
        <v>32.19</v>
      </c>
      <c r="T430" t="n">
        <v>4074.95</v>
      </c>
      <c r="U430" t="n">
        <v>0.67</v>
      </c>
      <c r="V430" t="n">
        <v>0.76</v>
      </c>
      <c r="W430" t="n">
        <v>1.46</v>
      </c>
      <c r="X430" t="n">
        <v>0.24</v>
      </c>
      <c r="Y430" t="n">
        <v>1</v>
      </c>
      <c r="Z430" t="n">
        <v>10</v>
      </c>
    </row>
    <row r="431">
      <c r="A431" t="n">
        <v>40</v>
      </c>
      <c r="B431" t="n">
        <v>70</v>
      </c>
      <c r="C431" t="inlineStr">
        <is>
          <t xml:space="preserve">CONCLUIDO	</t>
        </is>
      </c>
      <c r="D431" t="n">
        <v>7.0442</v>
      </c>
      <c r="E431" t="n">
        <v>14.2</v>
      </c>
      <c r="F431" t="n">
        <v>11.74</v>
      </c>
      <c r="G431" t="n">
        <v>88.03</v>
      </c>
      <c r="H431" t="n">
        <v>1.25</v>
      </c>
      <c r="I431" t="n">
        <v>8</v>
      </c>
      <c r="J431" t="n">
        <v>155.66</v>
      </c>
      <c r="K431" t="n">
        <v>47.83</v>
      </c>
      <c r="L431" t="n">
        <v>11</v>
      </c>
      <c r="M431" t="n">
        <v>3</v>
      </c>
      <c r="N431" t="n">
        <v>26.83</v>
      </c>
      <c r="O431" t="n">
        <v>19431.82</v>
      </c>
      <c r="P431" t="n">
        <v>105.89</v>
      </c>
      <c r="Q431" t="n">
        <v>460.69</v>
      </c>
      <c r="R431" t="n">
        <v>46.98</v>
      </c>
      <c r="S431" t="n">
        <v>32.19</v>
      </c>
      <c r="T431" t="n">
        <v>3494.63</v>
      </c>
      <c r="U431" t="n">
        <v>0.6899999999999999</v>
      </c>
      <c r="V431" t="n">
        <v>0.76</v>
      </c>
      <c r="W431" t="n">
        <v>1.46</v>
      </c>
      <c r="X431" t="n">
        <v>0.2</v>
      </c>
      <c r="Y431" t="n">
        <v>1</v>
      </c>
      <c r="Z431" t="n">
        <v>10</v>
      </c>
    </row>
    <row r="432">
      <c r="A432" t="n">
        <v>41</v>
      </c>
      <c r="B432" t="n">
        <v>70</v>
      </c>
      <c r="C432" t="inlineStr">
        <is>
          <t xml:space="preserve">CONCLUIDO	</t>
        </is>
      </c>
      <c r="D432" t="n">
        <v>7.0449</v>
      </c>
      <c r="E432" t="n">
        <v>14.19</v>
      </c>
      <c r="F432" t="n">
        <v>11.74</v>
      </c>
      <c r="G432" t="n">
        <v>88.01000000000001</v>
      </c>
      <c r="H432" t="n">
        <v>1.28</v>
      </c>
      <c r="I432" t="n">
        <v>8</v>
      </c>
      <c r="J432" t="n">
        <v>156.01</v>
      </c>
      <c r="K432" t="n">
        <v>47.83</v>
      </c>
      <c r="L432" t="n">
        <v>11.25</v>
      </c>
      <c r="M432" t="n">
        <v>2</v>
      </c>
      <c r="N432" t="n">
        <v>26.93</v>
      </c>
      <c r="O432" t="n">
        <v>19475.23</v>
      </c>
      <c r="P432" t="n">
        <v>105.83</v>
      </c>
      <c r="Q432" t="n">
        <v>460.69</v>
      </c>
      <c r="R432" t="n">
        <v>46.96</v>
      </c>
      <c r="S432" t="n">
        <v>32.19</v>
      </c>
      <c r="T432" t="n">
        <v>3480.25</v>
      </c>
      <c r="U432" t="n">
        <v>0.6899999999999999</v>
      </c>
      <c r="V432" t="n">
        <v>0.76</v>
      </c>
      <c r="W432" t="n">
        <v>1.46</v>
      </c>
      <c r="X432" t="n">
        <v>0.2</v>
      </c>
      <c r="Y432" t="n">
        <v>1</v>
      </c>
      <c r="Z432" t="n">
        <v>10</v>
      </c>
    </row>
    <row r="433">
      <c r="A433" t="n">
        <v>42</v>
      </c>
      <c r="B433" t="n">
        <v>70</v>
      </c>
      <c r="C433" t="inlineStr">
        <is>
          <t xml:space="preserve">CONCLUIDO	</t>
        </is>
      </c>
      <c r="D433" t="n">
        <v>7.044</v>
      </c>
      <c r="E433" t="n">
        <v>14.2</v>
      </c>
      <c r="F433" t="n">
        <v>11.74</v>
      </c>
      <c r="G433" t="n">
        <v>88.03</v>
      </c>
      <c r="H433" t="n">
        <v>1.3</v>
      </c>
      <c r="I433" t="n">
        <v>8</v>
      </c>
      <c r="J433" t="n">
        <v>156.36</v>
      </c>
      <c r="K433" t="n">
        <v>47.83</v>
      </c>
      <c r="L433" t="n">
        <v>11.5</v>
      </c>
      <c r="M433" t="n">
        <v>1</v>
      </c>
      <c r="N433" t="n">
        <v>27.03</v>
      </c>
      <c r="O433" t="n">
        <v>19518.67</v>
      </c>
      <c r="P433" t="n">
        <v>105.96</v>
      </c>
      <c r="Q433" t="n">
        <v>460.73</v>
      </c>
      <c r="R433" t="n">
        <v>46.9</v>
      </c>
      <c r="S433" t="n">
        <v>32.19</v>
      </c>
      <c r="T433" t="n">
        <v>3454.03</v>
      </c>
      <c r="U433" t="n">
        <v>0.6899999999999999</v>
      </c>
      <c r="V433" t="n">
        <v>0.76</v>
      </c>
      <c r="W433" t="n">
        <v>1.47</v>
      </c>
      <c r="X433" t="n">
        <v>0.2</v>
      </c>
      <c r="Y433" t="n">
        <v>1</v>
      </c>
      <c r="Z433" t="n">
        <v>10</v>
      </c>
    </row>
    <row r="434">
      <c r="A434" t="n">
        <v>43</v>
      </c>
      <c r="B434" t="n">
        <v>70</v>
      </c>
      <c r="C434" t="inlineStr">
        <is>
          <t xml:space="preserve">CONCLUIDO	</t>
        </is>
      </c>
      <c r="D434" t="n">
        <v>7.0424</v>
      </c>
      <c r="E434" t="n">
        <v>14.2</v>
      </c>
      <c r="F434" t="n">
        <v>11.74</v>
      </c>
      <c r="G434" t="n">
        <v>88.05</v>
      </c>
      <c r="H434" t="n">
        <v>1.33</v>
      </c>
      <c r="I434" t="n">
        <v>8</v>
      </c>
      <c r="J434" t="n">
        <v>156.71</v>
      </c>
      <c r="K434" t="n">
        <v>47.83</v>
      </c>
      <c r="L434" t="n">
        <v>11.75</v>
      </c>
      <c r="M434" t="n">
        <v>1</v>
      </c>
      <c r="N434" t="n">
        <v>27.14</v>
      </c>
      <c r="O434" t="n">
        <v>19562.15</v>
      </c>
      <c r="P434" t="n">
        <v>106.25</v>
      </c>
      <c r="Q434" t="n">
        <v>460.73</v>
      </c>
      <c r="R434" t="n">
        <v>46.89</v>
      </c>
      <c r="S434" t="n">
        <v>32.19</v>
      </c>
      <c r="T434" t="n">
        <v>3448.7</v>
      </c>
      <c r="U434" t="n">
        <v>0.6899999999999999</v>
      </c>
      <c r="V434" t="n">
        <v>0.76</v>
      </c>
      <c r="W434" t="n">
        <v>1.47</v>
      </c>
      <c r="X434" t="n">
        <v>0.21</v>
      </c>
      <c r="Y434" t="n">
        <v>1</v>
      </c>
      <c r="Z434" t="n">
        <v>10</v>
      </c>
    </row>
    <row r="435">
      <c r="A435" t="n">
        <v>44</v>
      </c>
      <c r="B435" t="n">
        <v>70</v>
      </c>
      <c r="C435" t="inlineStr">
        <is>
          <t xml:space="preserve">CONCLUIDO	</t>
        </is>
      </c>
      <c r="D435" t="n">
        <v>7.0418</v>
      </c>
      <c r="E435" t="n">
        <v>14.2</v>
      </c>
      <c r="F435" t="n">
        <v>11.74</v>
      </c>
      <c r="G435" t="n">
        <v>88.06</v>
      </c>
      <c r="H435" t="n">
        <v>1.35</v>
      </c>
      <c r="I435" t="n">
        <v>8</v>
      </c>
      <c r="J435" t="n">
        <v>157.07</v>
      </c>
      <c r="K435" t="n">
        <v>47.83</v>
      </c>
      <c r="L435" t="n">
        <v>12</v>
      </c>
      <c r="M435" t="n">
        <v>1</v>
      </c>
      <c r="N435" t="n">
        <v>27.24</v>
      </c>
      <c r="O435" t="n">
        <v>19605.66</v>
      </c>
      <c r="P435" t="n">
        <v>106.52</v>
      </c>
      <c r="Q435" t="n">
        <v>460.73</v>
      </c>
      <c r="R435" t="n">
        <v>46.98</v>
      </c>
      <c r="S435" t="n">
        <v>32.19</v>
      </c>
      <c r="T435" t="n">
        <v>3494.19</v>
      </c>
      <c r="U435" t="n">
        <v>0.6899999999999999</v>
      </c>
      <c r="V435" t="n">
        <v>0.76</v>
      </c>
      <c r="W435" t="n">
        <v>1.47</v>
      </c>
      <c r="X435" t="n">
        <v>0.21</v>
      </c>
      <c r="Y435" t="n">
        <v>1</v>
      </c>
      <c r="Z435" t="n">
        <v>10</v>
      </c>
    </row>
    <row r="436">
      <c r="A436" t="n">
        <v>45</v>
      </c>
      <c r="B436" t="n">
        <v>70</v>
      </c>
      <c r="C436" t="inlineStr">
        <is>
          <t xml:space="preserve">CONCLUIDO	</t>
        </is>
      </c>
      <c r="D436" t="n">
        <v>7.0401</v>
      </c>
      <c r="E436" t="n">
        <v>14.2</v>
      </c>
      <c r="F436" t="n">
        <v>11.74</v>
      </c>
      <c r="G436" t="n">
        <v>88.09</v>
      </c>
      <c r="H436" t="n">
        <v>1.38</v>
      </c>
      <c r="I436" t="n">
        <v>8</v>
      </c>
      <c r="J436" t="n">
        <v>157.42</v>
      </c>
      <c r="K436" t="n">
        <v>47.83</v>
      </c>
      <c r="L436" t="n">
        <v>12.25</v>
      </c>
      <c r="M436" t="n">
        <v>0</v>
      </c>
      <c r="N436" t="n">
        <v>27.34</v>
      </c>
      <c r="O436" t="n">
        <v>19649.2</v>
      </c>
      <c r="P436" t="n">
        <v>106.79</v>
      </c>
      <c r="Q436" t="n">
        <v>460.73</v>
      </c>
      <c r="R436" t="n">
        <v>47.03</v>
      </c>
      <c r="S436" t="n">
        <v>32.19</v>
      </c>
      <c r="T436" t="n">
        <v>3519.75</v>
      </c>
      <c r="U436" t="n">
        <v>0.68</v>
      </c>
      <c r="V436" t="n">
        <v>0.76</v>
      </c>
      <c r="W436" t="n">
        <v>1.47</v>
      </c>
      <c r="X436" t="n">
        <v>0.21</v>
      </c>
      <c r="Y436" t="n">
        <v>1</v>
      </c>
      <c r="Z436" t="n">
        <v>10</v>
      </c>
    </row>
    <row r="437">
      <c r="A437" t="n">
        <v>0</v>
      </c>
      <c r="B437" t="n">
        <v>90</v>
      </c>
      <c r="C437" t="inlineStr">
        <is>
          <t xml:space="preserve">CONCLUIDO	</t>
        </is>
      </c>
      <c r="D437" t="n">
        <v>4.177</v>
      </c>
      <c r="E437" t="n">
        <v>23.94</v>
      </c>
      <c r="F437" t="n">
        <v>16.08</v>
      </c>
      <c r="G437" t="n">
        <v>6.31</v>
      </c>
      <c r="H437" t="n">
        <v>0.1</v>
      </c>
      <c r="I437" t="n">
        <v>153</v>
      </c>
      <c r="J437" t="n">
        <v>176.73</v>
      </c>
      <c r="K437" t="n">
        <v>52.44</v>
      </c>
      <c r="L437" t="n">
        <v>1</v>
      </c>
      <c r="M437" t="n">
        <v>151</v>
      </c>
      <c r="N437" t="n">
        <v>33.29</v>
      </c>
      <c r="O437" t="n">
        <v>22031.19</v>
      </c>
      <c r="P437" t="n">
        <v>210.26</v>
      </c>
      <c r="Q437" t="n">
        <v>460.83</v>
      </c>
      <c r="R437" t="n">
        <v>188.73</v>
      </c>
      <c r="S437" t="n">
        <v>32.19</v>
      </c>
      <c r="T437" t="n">
        <v>73643.49000000001</v>
      </c>
      <c r="U437" t="n">
        <v>0.17</v>
      </c>
      <c r="V437" t="n">
        <v>0.5600000000000001</v>
      </c>
      <c r="W437" t="n">
        <v>1.71</v>
      </c>
      <c r="X437" t="n">
        <v>4.54</v>
      </c>
      <c r="Y437" t="n">
        <v>1</v>
      </c>
      <c r="Z437" t="n">
        <v>10</v>
      </c>
    </row>
    <row r="438">
      <c r="A438" t="n">
        <v>1</v>
      </c>
      <c r="B438" t="n">
        <v>90</v>
      </c>
      <c r="C438" t="inlineStr">
        <is>
          <t xml:space="preserve">CONCLUIDO	</t>
        </is>
      </c>
      <c r="D438" t="n">
        <v>4.7005</v>
      </c>
      <c r="E438" t="n">
        <v>21.27</v>
      </c>
      <c r="F438" t="n">
        <v>14.84</v>
      </c>
      <c r="G438" t="n">
        <v>7.88</v>
      </c>
      <c r="H438" t="n">
        <v>0.13</v>
      </c>
      <c r="I438" t="n">
        <v>113</v>
      </c>
      <c r="J438" t="n">
        <v>177.1</v>
      </c>
      <c r="K438" t="n">
        <v>52.44</v>
      </c>
      <c r="L438" t="n">
        <v>1.25</v>
      </c>
      <c r="M438" t="n">
        <v>111</v>
      </c>
      <c r="N438" t="n">
        <v>33.41</v>
      </c>
      <c r="O438" t="n">
        <v>22076.81</v>
      </c>
      <c r="P438" t="n">
        <v>193.41</v>
      </c>
      <c r="Q438" t="n">
        <v>460.87</v>
      </c>
      <c r="R438" t="n">
        <v>148.39</v>
      </c>
      <c r="S438" t="n">
        <v>32.19</v>
      </c>
      <c r="T438" t="n">
        <v>53671.04</v>
      </c>
      <c r="U438" t="n">
        <v>0.22</v>
      </c>
      <c r="V438" t="n">
        <v>0.6</v>
      </c>
      <c r="W438" t="n">
        <v>1.63</v>
      </c>
      <c r="X438" t="n">
        <v>3.3</v>
      </c>
      <c r="Y438" t="n">
        <v>1</v>
      </c>
      <c r="Z438" t="n">
        <v>10</v>
      </c>
    </row>
    <row r="439">
      <c r="A439" t="n">
        <v>2</v>
      </c>
      <c r="B439" t="n">
        <v>90</v>
      </c>
      <c r="C439" t="inlineStr">
        <is>
          <t xml:space="preserve">CONCLUIDO	</t>
        </is>
      </c>
      <c r="D439" t="n">
        <v>5.078</v>
      </c>
      <c r="E439" t="n">
        <v>19.69</v>
      </c>
      <c r="F439" t="n">
        <v>14.11</v>
      </c>
      <c r="G439" t="n">
        <v>9.51</v>
      </c>
      <c r="H439" t="n">
        <v>0.15</v>
      </c>
      <c r="I439" t="n">
        <v>89</v>
      </c>
      <c r="J439" t="n">
        <v>177.47</v>
      </c>
      <c r="K439" t="n">
        <v>52.44</v>
      </c>
      <c r="L439" t="n">
        <v>1.5</v>
      </c>
      <c r="M439" t="n">
        <v>87</v>
      </c>
      <c r="N439" t="n">
        <v>33.53</v>
      </c>
      <c r="O439" t="n">
        <v>22122.46</v>
      </c>
      <c r="P439" t="n">
        <v>183.5</v>
      </c>
      <c r="Q439" t="n">
        <v>460.73</v>
      </c>
      <c r="R439" t="n">
        <v>124.11</v>
      </c>
      <c r="S439" t="n">
        <v>32.19</v>
      </c>
      <c r="T439" t="n">
        <v>41651.79</v>
      </c>
      <c r="U439" t="n">
        <v>0.26</v>
      </c>
      <c r="V439" t="n">
        <v>0.63</v>
      </c>
      <c r="W439" t="n">
        <v>1.6</v>
      </c>
      <c r="X439" t="n">
        <v>2.57</v>
      </c>
      <c r="Y439" t="n">
        <v>1</v>
      </c>
      <c r="Z439" t="n">
        <v>10</v>
      </c>
    </row>
    <row r="440">
      <c r="A440" t="n">
        <v>3</v>
      </c>
      <c r="B440" t="n">
        <v>90</v>
      </c>
      <c r="C440" t="inlineStr">
        <is>
          <t xml:space="preserve">CONCLUIDO	</t>
        </is>
      </c>
      <c r="D440" t="n">
        <v>5.3393</v>
      </c>
      <c r="E440" t="n">
        <v>18.73</v>
      </c>
      <c r="F440" t="n">
        <v>13.68</v>
      </c>
      <c r="G440" t="n">
        <v>11.09</v>
      </c>
      <c r="H440" t="n">
        <v>0.17</v>
      </c>
      <c r="I440" t="n">
        <v>74</v>
      </c>
      <c r="J440" t="n">
        <v>177.84</v>
      </c>
      <c r="K440" t="n">
        <v>52.44</v>
      </c>
      <c r="L440" t="n">
        <v>1.75</v>
      </c>
      <c r="M440" t="n">
        <v>72</v>
      </c>
      <c r="N440" t="n">
        <v>33.65</v>
      </c>
      <c r="O440" t="n">
        <v>22168.15</v>
      </c>
      <c r="P440" t="n">
        <v>177.37</v>
      </c>
      <c r="Q440" t="n">
        <v>460.77</v>
      </c>
      <c r="R440" t="n">
        <v>109.71</v>
      </c>
      <c r="S440" t="n">
        <v>32.19</v>
      </c>
      <c r="T440" t="n">
        <v>34525.05</v>
      </c>
      <c r="U440" t="n">
        <v>0.29</v>
      </c>
      <c r="V440" t="n">
        <v>0.65</v>
      </c>
      <c r="W440" t="n">
        <v>1.59</v>
      </c>
      <c r="X440" t="n">
        <v>2.14</v>
      </c>
      <c r="Y440" t="n">
        <v>1</v>
      </c>
      <c r="Z440" t="n">
        <v>10</v>
      </c>
    </row>
    <row r="441">
      <c r="A441" t="n">
        <v>4</v>
      </c>
      <c r="B441" t="n">
        <v>90</v>
      </c>
      <c r="C441" t="inlineStr">
        <is>
          <t xml:space="preserve">CONCLUIDO	</t>
        </is>
      </c>
      <c r="D441" t="n">
        <v>5.5555</v>
      </c>
      <c r="E441" t="n">
        <v>18</v>
      </c>
      <c r="F441" t="n">
        <v>13.34</v>
      </c>
      <c r="G441" t="n">
        <v>12.7</v>
      </c>
      <c r="H441" t="n">
        <v>0.2</v>
      </c>
      <c r="I441" t="n">
        <v>63</v>
      </c>
      <c r="J441" t="n">
        <v>178.21</v>
      </c>
      <c r="K441" t="n">
        <v>52.44</v>
      </c>
      <c r="L441" t="n">
        <v>2</v>
      </c>
      <c r="M441" t="n">
        <v>61</v>
      </c>
      <c r="N441" t="n">
        <v>33.77</v>
      </c>
      <c r="O441" t="n">
        <v>22213.89</v>
      </c>
      <c r="P441" t="n">
        <v>172.43</v>
      </c>
      <c r="Q441" t="n">
        <v>460.79</v>
      </c>
      <c r="R441" t="n">
        <v>99.48999999999999</v>
      </c>
      <c r="S441" t="n">
        <v>32.19</v>
      </c>
      <c r="T441" t="n">
        <v>29472.34</v>
      </c>
      <c r="U441" t="n">
        <v>0.32</v>
      </c>
      <c r="V441" t="n">
        <v>0.67</v>
      </c>
      <c r="W441" t="n">
        <v>1.55</v>
      </c>
      <c r="X441" t="n">
        <v>1.8</v>
      </c>
      <c r="Y441" t="n">
        <v>1</v>
      </c>
      <c r="Z441" t="n">
        <v>10</v>
      </c>
    </row>
    <row r="442">
      <c r="A442" t="n">
        <v>5</v>
      </c>
      <c r="B442" t="n">
        <v>90</v>
      </c>
      <c r="C442" t="inlineStr">
        <is>
          <t xml:space="preserve">CONCLUIDO	</t>
        </is>
      </c>
      <c r="D442" t="n">
        <v>5.7239</v>
      </c>
      <c r="E442" t="n">
        <v>17.47</v>
      </c>
      <c r="F442" t="n">
        <v>13.09</v>
      </c>
      <c r="G442" t="n">
        <v>14.28</v>
      </c>
      <c r="H442" t="n">
        <v>0.22</v>
      </c>
      <c r="I442" t="n">
        <v>55</v>
      </c>
      <c r="J442" t="n">
        <v>178.59</v>
      </c>
      <c r="K442" t="n">
        <v>52.44</v>
      </c>
      <c r="L442" t="n">
        <v>2.25</v>
      </c>
      <c r="M442" t="n">
        <v>53</v>
      </c>
      <c r="N442" t="n">
        <v>33.89</v>
      </c>
      <c r="O442" t="n">
        <v>22259.66</v>
      </c>
      <c r="P442" t="n">
        <v>168.76</v>
      </c>
      <c r="Q442" t="n">
        <v>460.74</v>
      </c>
      <c r="R442" t="n">
        <v>91.45</v>
      </c>
      <c r="S442" t="n">
        <v>32.19</v>
      </c>
      <c r="T442" t="n">
        <v>25492.87</v>
      </c>
      <c r="U442" t="n">
        <v>0.35</v>
      </c>
      <c r="V442" t="n">
        <v>0.68</v>
      </c>
      <c r="W442" t="n">
        <v>1.53</v>
      </c>
      <c r="X442" t="n">
        <v>1.56</v>
      </c>
      <c r="Y442" t="n">
        <v>1</v>
      </c>
      <c r="Z442" t="n">
        <v>10</v>
      </c>
    </row>
    <row r="443">
      <c r="A443" t="n">
        <v>6</v>
      </c>
      <c r="B443" t="n">
        <v>90</v>
      </c>
      <c r="C443" t="inlineStr">
        <is>
          <t xml:space="preserve">CONCLUIDO	</t>
        </is>
      </c>
      <c r="D443" t="n">
        <v>5.8458</v>
      </c>
      <c r="E443" t="n">
        <v>17.11</v>
      </c>
      <c r="F443" t="n">
        <v>12.94</v>
      </c>
      <c r="G443" t="n">
        <v>15.85</v>
      </c>
      <c r="H443" t="n">
        <v>0.25</v>
      </c>
      <c r="I443" t="n">
        <v>49</v>
      </c>
      <c r="J443" t="n">
        <v>178.96</v>
      </c>
      <c r="K443" t="n">
        <v>52.44</v>
      </c>
      <c r="L443" t="n">
        <v>2.5</v>
      </c>
      <c r="M443" t="n">
        <v>47</v>
      </c>
      <c r="N443" t="n">
        <v>34.02</v>
      </c>
      <c r="O443" t="n">
        <v>22305.48</v>
      </c>
      <c r="P443" t="n">
        <v>166.43</v>
      </c>
      <c r="Q443" t="n">
        <v>460.7</v>
      </c>
      <c r="R443" t="n">
        <v>86.15000000000001</v>
      </c>
      <c r="S443" t="n">
        <v>32.19</v>
      </c>
      <c r="T443" t="n">
        <v>22870.09</v>
      </c>
      <c r="U443" t="n">
        <v>0.37</v>
      </c>
      <c r="V443" t="n">
        <v>0.6899999999999999</v>
      </c>
      <c r="W443" t="n">
        <v>1.53</v>
      </c>
      <c r="X443" t="n">
        <v>1.41</v>
      </c>
      <c r="Y443" t="n">
        <v>1</v>
      </c>
      <c r="Z443" t="n">
        <v>10</v>
      </c>
    </row>
    <row r="444">
      <c r="A444" t="n">
        <v>7</v>
      </c>
      <c r="B444" t="n">
        <v>90</v>
      </c>
      <c r="C444" t="inlineStr">
        <is>
          <t xml:space="preserve">CONCLUIDO	</t>
        </is>
      </c>
      <c r="D444" t="n">
        <v>5.9584</v>
      </c>
      <c r="E444" t="n">
        <v>16.78</v>
      </c>
      <c r="F444" t="n">
        <v>12.8</v>
      </c>
      <c r="G444" t="n">
        <v>17.45</v>
      </c>
      <c r="H444" t="n">
        <v>0.27</v>
      </c>
      <c r="I444" t="n">
        <v>44</v>
      </c>
      <c r="J444" t="n">
        <v>179.33</v>
      </c>
      <c r="K444" t="n">
        <v>52.44</v>
      </c>
      <c r="L444" t="n">
        <v>2.75</v>
      </c>
      <c r="M444" t="n">
        <v>42</v>
      </c>
      <c r="N444" t="n">
        <v>34.14</v>
      </c>
      <c r="O444" t="n">
        <v>22351.34</v>
      </c>
      <c r="P444" t="n">
        <v>164.07</v>
      </c>
      <c r="Q444" t="n">
        <v>460.71</v>
      </c>
      <c r="R444" t="n">
        <v>81.09999999999999</v>
      </c>
      <c r="S444" t="n">
        <v>32.19</v>
      </c>
      <c r="T444" t="n">
        <v>20372.26</v>
      </c>
      <c r="U444" t="n">
        <v>0.4</v>
      </c>
      <c r="V444" t="n">
        <v>0.7</v>
      </c>
      <c r="W444" t="n">
        <v>1.54</v>
      </c>
      <c r="X444" t="n">
        <v>1.26</v>
      </c>
      <c r="Y444" t="n">
        <v>1</v>
      </c>
      <c r="Z444" t="n">
        <v>10</v>
      </c>
    </row>
    <row r="445">
      <c r="A445" t="n">
        <v>8</v>
      </c>
      <c r="B445" t="n">
        <v>90</v>
      </c>
      <c r="C445" t="inlineStr">
        <is>
          <t xml:space="preserve">CONCLUIDO	</t>
        </is>
      </c>
      <c r="D445" t="n">
        <v>6.0685</v>
      </c>
      <c r="E445" t="n">
        <v>16.48</v>
      </c>
      <c r="F445" t="n">
        <v>12.64</v>
      </c>
      <c r="G445" t="n">
        <v>18.95</v>
      </c>
      <c r="H445" t="n">
        <v>0.3</v>
      </c>
      <c r="I445" t="n">
        <v>40</v>
      </c>
      <c r="J445" t="n">
        <v>179.7</v>
      </c>
      <c r="K445" t="n">
        <v>52.44</v>
      </c>
      <c r="L445" t="n">
        <v>3</v>
      </c>
      <c r="M445" t="n">
        <v>38</v>
      </c>
      <c r="N445" t="n">
        <v>34.26</v>
      </c>
      <c r="O445" t="n">
        <v>22397.24</v>
      </c>
      <c r="P445" t="n">
        <v>161.5</v>
      </c>
      <c r="Q445" t="n">
        <v>460.69</v>
      </c>
      <c r="R445" t="n">
        <v>76.59</v>
      </c>
      <c r="S445" t="n">
        <v>32.19</v>
      </c>
      <c r="T445" t="n">
        <v>18137.03</v>
      </c>
      <c r="U445" t="n">
        <v>0.42</v>
      </c>
      <c r="V445" t="n">
        <v>0.71</v>
      </c>
      <c r="W445" t="n">
        <v>1.5</v>
      </c>
      <c r="X445" t="n">
        <v>1.1</v>
      </c>
      <c r="Y445" t="n">
        <v>1</v>
      </c>
      <c r="Z445" t="n">
        <v>10</v>
      </c>
    </row>
    <row r="446">
      <c r="A446" t="n">
        <v>9</v>
      </c>
      <c r="B446" t="n">
        <v>90</v>
      </c>
      <c r="C446" t="inlineStr">
        <is>
          <t xml:space="preserve">CONCLUIDO	</t>
        </is>
      </c>
      <c r="D446" t="n">
        <v>6.1352</v>
      </c>
      <c r="E446" t="n">
        <v>16.3</v>
      </c>
      <c r="F446" t="n">
        <v>12.56</v>
      </c>
      <c r="G446" t="n">
        <v>20.37</v>
      </c>
      <c r="H446" t="n">
        <v>0.32</v>
      </c>
      <c r="I446" t="n">
        <v>37</v>
      </c>
      <c r="J446" t="n">
        <v>180.07</v>
      </c>
      <c r="K446" t="n">
        <v>52.44</v>
      </c>
      <c r="L446" t="n">
        <v>3.25</v>
      </c>
      <c r="M446" t="n">
        <v>35</v>
      </c>
      <c r="N446" t="n">
        <v>34.38</v>
      </c>
      <c r="O446" t="n">
        <v>22443.18</v>
      </c>
      <c r="P446" t="n">
        <v>159.98</v>
      </c>
      <c r="Q446" t="n">
        <v>460.7</v>
      </c>
      <c r="R446" t="n">
        <v>74.05</v>
      </c>
      <c r="S446" t="n">
        <v>32.19</v>
      </c>
      <c r="T446" t="n">
        <v>16881.96</v>
      </c>
      <c r="U446" t="n">
        <v>0.43</v>
      </c>
      <c r="V446" t="n">
        <v>0.71</v>
      </c>
      <c r="W446" t="n">
        <v>1.5</v>
      </c>
      <c r="X446" t="n">
        <v>1.03</v>
      </c>
      <c r="Y446" t="n">
        <v>1</v>
      </c>
      <c r="Z446" t="n">
        <v>10</v>
      </c>
    </row>
    <row r="447">
      <c r="A447" t="n">
        <v>10</v>
      </c>
      <c r="B447" t="n">
        <v>90</v>
      </c>
      <c r="C447" t="inlineStr">
        <is>
          <t xml:space="preserve">CONCLUIDO	</t>
        </is>
      </c>
      <c r="D447" t="n">
        <v>6.204</v>
      </c>
      <c r="E447" t="n">
        <v>16.12</v>
      </c>
      <c r="F447" t="n">
        <v>12.49</v>
      </c>
      <c r="G447" t="n">
        <v>22.04</v>
      </c>
      <c r="H447" t="n">
        <v>0.34</v>
      </c>
      <c r="I447" t="n">
        <v>34</v>
      </c>
      <c r="J447" t="n">
        <v>180.45</v>
      </c>
      <c r="K447" t="n">
        <v>52.44</v>
      </c>
      <c r="L447" t="n">
        <v>3.5</v>
      </c>
      <c r="M447" t="n">
        <v>32</v>
      </c>
      <c r="N447" t="n">
        <v>34.51</v>
      </c>
      <c r="O447" t="n">
        <v>22489.16</v>
      </c>
      <c r="P447" t="n">
        <v>158.69</v>
      </c>
      <c r="Q447" t="n">
        <v>460.74</v>
      </c>
      <c r="R447" t="n">
        <v>71.5</v>
      </c>
      <c r="S447" t="n">
        <v>32.19</v>
      </c>
      <c r="T447" t="n">
        <v>15620.68</v>
      </c>
      <c r="U447" t="n">
        <v>0.45</v>
      </c>
      <c r="V447" t="n">
        <v>0.72</v>
      </c>
      <c r="W447" t="n">
        <v>1.5</v>
      </c>
      <c r="X447" t="n">
        <v>0.95</v>
      </c>
      <c r="Y447" t="n">
        <v>1</v>
      </c>
      <c r="Z447" t="n">
        <v>10</v>
      </c>
    </row>
    <row r="448">
      <c r="A448" t="n">
        <v>11</v>
      </c>
      <c r="B448" t="n">
        <v>90</v>
      </c>
      <c r="C448" t="inlineStr">
        <is>
          <t xml:space="preserve">CONCLUIDO	</t>
        </is>
      </c>
      <c r="D448" t="n">
        <v>6.2458</v>
      </c>
      <c r="E448" t="n">
        <v>16.01</v>
      </c>
      <c r="F448" t="n">
        <v>12.45</v>
      </c>
      <c r="G448" t="n">
        <v>23.35</v>
      </c>
      <c r="H448" t="n">
        <v>0.37</v>
      </c>
      <c r="I448" t="n">
        <v>32</v>
      </c>
      <c r="J448" t="n">
        <v>180.82</v>
      </c>
      <c r="K448" t="n">
        <v>52.44</v>
      </c>
      <c r="L448" t="n">
        <v>3.75</v>
      </c>
      <c r="M448" t="n">
        <v>30</v>
      </c>
      <c r="N448" t="n">
        <v>34.63</v>
      </c>
      <c r="O448" t="n">
        <v>22535.19</v>
      </c>
      <c r="P448" t="n">
        <v>157.76</v>
      </c>
      <c r="Q448" t="n">
        <v>460.73</v>
      </c>
      <c r="R448" t="n">
        <v>70.51000000000001</v>
      </c>
      <c r="S448" t="n">
        <v>32.19</v>
      </c>
      <c r="T448" t="n">
        <v>15138.01</v>
      </c>
      <c r="U448" t="n">
        <v>0.46</v>
      </c>
      <c r="V448" t="n">
        <v>0.72</v>
      </c>
      <c r="W448" t="n">
        <v>1.5</v>
      </c>
      <c r="X448" t="n">
        <v>0.92</v>
      </c>
      <c r="Y448" t="n">
        <v>1</v>
      </c>
      <c r="Z448" t="n">
        <v>10</v>
      </c>
    </row>
    <row r="449">
      <c r="A449" t="n">
        <v>12</v>
      </c>
      <c r="B449" t="n">
        <v>90</v>
      </c>
      <c r="C449" t="inlineStr">
        <is>
          <t xml:space="preserve">CONCLUIDO	</t>
        </is>
      </c>
      <c r="D449" t="n">
        <v>6.3364</v>
      </c>
      <c r="E449" t="n">
        <v>15.78</v>
      </c>
      <c r="F449" t="n">
        <v>12.33</v>
      </c>
      <c r="G449" t="n">
        <v>25.51</v>
      </c>
      <c r="H449" t="n">
        <v>0.39</v>
      </c>
      <c r="I449" t="n">
        <v>29</v>
      </c>
      <c r="J449" t="n">
        <v>181.19</v>
      </c>
      <c r="K449" t="n">
        <v>52.44</v>
      </c>
      <c r="L449" t="n">
        <v>4</v>
      </c>
      <c r="M449" t="n">
        <v>27</v>
      </c>
      <c r="N449" t="n">
        <v>34.75</v>
      </c>
      <c r="O449" t="n">
        <v>22581.25</v>
      </c>
      <c r="P449" t="n">
        <v>155.72</v>
      </c>
      <c r="Q449" t="n">
        <v>460.74</v>
      </c>
      <c r="R449" t="n">
        <v>66.36</v>
      </c>
      <c r="S449" t="n">
        <v>32.19</v>
      </c>
      <c r="T449" t="n">
        <v>13075.91</v>
      </c>
      <c r="U449" t="n">
        <v>0.49</v>
      </c>
      <c r="V449" t="n">
        <v>0.72</v>
      </c>
      <c r="W449" t="n">
        <v>1.49</v>
      </c>
      <c r="X449" t="n">
        <v>0.8</v>
      </c>
      <c r="Y449" t="n">
        <v>1</v>
      </c>
      <c r="Z449" t="n">
        <v>10</v>
      </c>
    </row>
    <row r="450">
      <c r="A450" t="n">
        <v>13</v>
      </c>
      <c r="B450" t="n">
        <v>90</v>
      </c>
      <c r="C450" t="inlineStr">
        <is>
          <t xml:space="preserve">CONCLUIDO	</t>
        </is>
      </c>
      <c r="D450" t="n">
        <v>6.3602</v>
      </c>
      <c r="E450" t="n">
        <v>15.72</v>
      </c>
      <c r="F450" t="n">
        <v>12.31</v>
      </c>
      <c r="G450" t="n">
        <v>26.37</v>
      </c>
      <c r="H450" t="n">
        <v>0.42</v>
      </c>
      <c r="I450" t="n">
        <v>28</v>
      </c>
      <c r="J450" t="n">
        <v>181.57</v>
      </c>
      <c r="K450" t="n">
        <v>52.44</v>
      </c>
      <c r="L450" t="n">
        <v>4.25</v>
      </c>
      <c r="M450" t="n">
        <v>26</v>
      </c>
      <c r="N450" t="n">
        <v>34.88</v>
      </c>
      <c r="O450" t="n">
        <v>22627.36</v>
      </c>
      <c r="P450" t="n">
        <v>155.03</v>
      </c>
      <c r="Q450" t="n">
        <v>460.73</v>
      </c>
      <c r="R450" t="n">
        <v>65.75</v>
      </c>
      <c r="S450" t="n">
        <v>32.19</v>
      </c>
      <c r="T450" t="n">
        <v>12779.92</v>
      </c>
      <c r="U450" t="n">
        <v>0.49</v>
      </c>
      <c r="V450" t="n">
        <v>0.73</v>
      </c>
      <c r="W450" t="n">
        <v>1.49</v>
      </c>
      <c r="X450" t="n">
        <v>0.77</v>
      </c>
      <c r="Y450" t="n">
        <v>1</v>
      </c>
      <c r="Z450" t="n">
        <v>10</v>
      </c>
    </row>
    <row r="451">
      <c r="A451" t="n">
        <v>14</v>
      </c>
      <c r="B451" t="n">
        <v>90</v>
      </c>
      <c r="C451" t="inlineStr">
        <is>
          <t xml:space="preserve">CONCLUIDO	</t>
        </is>
      </c>
      <c r="D451" t="n">
        <v>6.4145</v>
      </c>
      <c r="E451" t="n">
        <v>15.59</v>
      </c>
      <c r="F451" t="n">
        <v>12.24</v>
      </c>
      <c r="G451" t="n">
        <v>28.26</v>
      </c>
      <c r="H451" t="n">
        <v>0.44</v>
      </c>
      <c r="I451" t="n">
        <v>26</v>
      </c>
      <c r="J451" t="n">
        <v>181.94</v>
      </c>
      <c r="K451" t="n">
        <v>52.44</v>
      </c>
      <c r="L451" t="n">
        <v>4.5</v>
      </c>
      <c r="M451" t="n">
        <v>24</v>
      </c>
      <c r="N451" t="n">
        <v>35</v>
      </c>
      <c r="O451" t="n">
        <v>22673.63</v>
      </c>
      <c r="P451" t="n">
        <v>153.77</v>
      </c>
      <c r="Q451" t="n">
        <v>460.74</v>
      </c>
      <c r="R451" t="n">
        <v>63.51</v>
      </c>
      <c r="S451" t="n">
        <v>32.19</v>
      </c>
      <c r="T451" t="n">
        <v>11666.4</v>
      </c>
      <c r="U451" t="n">
        <v>0.51</v>
      </c>
      <c r="V451" t="n">
        <v>0.73</v>
      </c>
      <c r="W451" t="n">
        <v>1.49</v>
      </c>
      <c r="X451" t="n">
        <v>0.71</v>
      </c>
      <c r="Y451" t="n">
        <v>1</v>
      </c>
      <c r="Z451" t="n">
        <v>10</v>
      </c>
    </row>
    <row r="452">
      <c r="A452" t="n">
        <v>15</v>
      </c>
      <c r="B452" t="n">
        <v>90</v>
      </c>
      <c r="C452" t="inlineStr">
        <is>
          <t xml:space="preserve">CONCLUIDO	</t>
        </is>
      </c>
      <c r="D452" t="n">
        <v>6.4671</v>
      </c>
      <c r="E452" t="n">
        <v>15.46</v>
      </c>
      <c r="F452" t="n">
        <v>12.19</v>
      </c>
      <c r="G452" t="n">
        <v>30.47</v>
      </c>
      <c r="H452" t="n">
        <v>0.46</v>
      </c>
      <c r="I452" t="n">
        <v>24</v>
      </c>
      <c r="J452" t="n">
        <v>182.32</v>
      </c>
      <c r="K452" t="n">
        <v>52.44</v>
      </c>
      <c r="L452" t="n">
        <v>4.75</v>
      </c>
      <c r="M452" t="n">
        <v>22</v>
      </c>
      <c r="N452" t="n">
        <v>35.12</v>
      </c>
      <c r="O452" t="n">
        <v>22719.83</v>
      </c>
      <c r="P452" t="n">
        <v>152.44</v>
      </c>
      <c r="Q452" t="n">
        <v>460.71</v>
      </c>
      <c r="R452" t="n">
        <v>61.84</v>
      </c>
      <c r="S452" t="n">
        <v>32.19</v>
      </c>
      <c r="T452" t="n">
        <v>10844.02</v>
      </c>
      <c r="U452" t="n">
        <v>0.52</v>
      </c>
      <c r="V452" t="n">
        <v>0.73</v>
      </c>
      <c r="W452" t="n">
        <v>1.48</v>
      </c>
      <c r="X452" t="n">
        <v>0.65</v>
      </c>
      <c r="Y452" t="n">
        <v>1</v>
      </c>
      <c r="Z452" t="n">
        <v>10</v>
      </c>
    </row>
    <row r="453">
      <c r="A453" t="n">
        <v>16</v>
      </c>
      <c r="B453" t="n">
        <v>90</v>
      </c>
      <c r="C453" t="inlineStr">
        <is>
          <t xml:space="preserve">CONCLUIDO	</t>
        </is>
      </c>
      <c r="D453" t="n">
        <v>6.4926</v>
      </c>
      <c r="E453" t="n">
        <v>15.4</v>
      </c>
      <c r="F453" t="n">
        <v>12.16</v>
      </c>
      <c r="G453" t="n">
        <v>31.73</v>
      </c>
      <c r="H453" t="n">
        <v>0.49</v>
      </c>
      <c r="I453" t="n">
        <v>23</v>
      </c>
      <c r="J453" t="n">
        <v>182.69</v>
      </c>
      <c r="K453" t="n">
        <v>52.44</v>
      </c>
      <c r="L453" t="n">
        <v>5</v>
      </c>
      <c r="M453" t="n">
        <v>21</v>
      </c>
      <c r="N453" t="n">
        <v>35.25</v>
      </c>
      <c r="O453" t="n">
        <v>22766.06</v>
      </c>
      <c r="P453" t="n">
        <v>151.71</v>
      </c>
      <c r="Q453" t="n">
        <v>460.69</v>
      </c>
      <c r="R453" t="n">
        <v>61.07</v>
      </c>
      <c r="S453" t="n">
        <v>32.19</v>
      </c>
      <c r="T453" t="n">
        <v>10461.34</v>
      </c>
      <c r="U453" t="n">
        <v>0.53</v>
      </c>
      <c r="V453" t="n">
        <v>0.73</v>
      </c>
      <c r="W453" t="n">
        <v>1.48</v>
      </c>
      <c r="X453" t="n">
        <v>0.63</v>
      </c>
      <c r="Y453" t="n">
        <v>1</v>
      </c>
      <c r="Z453" t="n">
        <v>10</v>
      </c>
    </row>
    <row r="454">
      <c r="A454" t="n">
        <v>17</v>
      </c>
      <c r="B454" t="n">
        <v>90</v>
      </c>
      <c r="C454" t="inlineStr">
        <is>
          <t xml:space="preserve">CONCLUIDO	</t>
        </is>
      </c>
      <c r="D454" t="n">
        <v>6.5143</v>
      </c>
      <c r="E454" t="n">
        <v>15.35</v>
      </c>
      <c r="F454" t="n">
        <v>12.15</v>
      </c>
      <c r="G454" t="n">
        <v>33.13</v>
      </c>
      <c r="H454" t="n">
        <v>0.51</v>
      </c>
      <c r="I454" t="n">
        <v>22</v>
      </c>
      <c r="J454" t="n">
        <v>183.07</v>
      </c>
      <c r="K454" t="n">
        <v>52.44</v>
      </c>
      <c r="L454" t="n">
        <v>5.25</v>
      </c>
      <c r="M454" t="n">
        <v>20</v>
      </c>
      <c r="N454" t="n">
        <v>35.37</v>
      </c>
      <c r="O454" t="n">
        <v>22812.34</v>
      </c>
      <c r="P454" t="n">
        <v>151.1</v>
      </c>
      <c r="Q454" t="n">
        <v>460.71</v>
      </c>
      <c r="R454" t="n">
        <v>60.23</v>
      </c>
      <c r="S454" t="n">
        <v>32.19</v>
      </c>
      <c r="T454" t="n">
        <v>10047.75</v>
      </c>
      <c r="U454" t="n">
        <v>0.53</v>
      </c>
      <c r="V454" t="n">
        <v>0.74</v>
      </c>
      <c r="W454" t="n">
        <v>1.49</v>
      </c>
      <c r="X454" t="n">
        <v>0.61</v>
      </c>
      <c r="Y454" t="n">
        <v>1</v>
      </c>
      <c r="Z454" t="n">
        <v>10</v>
      </c>
    </row>
    <row r="455">
      <c r="A455" t="n">
        <v>18</v>
      </c>
      <c r="B455" t="n">
        <v>90</v>
      </c>
      <c r="C455" t="inlineStr">
        <is>
          <t xml:space="preserve">CONCLUIDO	</t>
        </is>
      </c>
      <c r="D455" t="n">
        <v>6.5444</v>
      </c>
      <c r="E455" t="n">
        <v>15.28</v>
      </c>
      <c r="F455" t="n">
        <v>12.11</v>
      </c>
      <c r="G455" t="n">
        <v>34.61</v>
      </c>
      <c r="H455" t="n">
        <v>0.53</v>
      </c>
      <c r="I455" t="n">
        <v>21</v>
      </c>
      <c r="J455" t="n">
        <v>183.44</v>
      </c>
      <c r="K455" t="n">
        <v>52.44</v>
      </c>
      <c r="L455" t="n">
        <v>5.5</v>
      </c>
      <c r="M455" t="n">
        <v>19</v>
      </c>
      <c r="N455" t="n">
        <v>35.5</v>
      </c>
      <c r="O455" t="n">
        <v>22858.66</v>
      </c>
      <c r="P455" t="n">
        <v>150.07</v>
      </c>
      <c r="Q455" t="n">
        <v>460.8</v>
      </c>
      <c r="R455" t="n">
        <v>59.39</v>
      </c>
      <c r="S455" t="n">
        <v>32.19</v>
      </c>
      <c r="T455" t="n">
        <v>9630.77</v>
      </c>
      <c r="U455" t="n">
        <v>0.54</v>
      </c>
      <c r="V455" t="n">
        <v>0.74</v>
      </c>
      <c r="W455" t="n">
        <v>1.48</v>
      </c>
      <c r="X455" t="n">
        <v>0.58</v>
      </c>
      <c r="Y455" t="n">
        <v>1</v>
      </c>
      <c r="Z455" t="n">
        <v>10</v>
      </c>
    </row>
    <row r="456">
      <c r="A456" t="n">
        <v>19</v>
      </c>
      <c r="B456" t="n">
        <v>90</v>
      </c>
      <c r="C456" t="inlineStr">
        <is>
          <t xml:space="preserve">CONCLUIDO	</t>
        </is>
      </c>
      <c r="D456" t="n">
        <v>6.578</v>
      </c>
      <c r="E456" t="n">
        <v>15.2</v>
      </c>
      <c r="F456" t="n">
        <v>12.07</v>
      </c>
      <c r="G456" t="n">
        <v>36.21</v>
      </c>
      <c r="H456" t="n">
        <v>0.55</v>
      </c>
      <c r="I456" t="n">
        <v>20</v>
      </c>
      <c r="J456" t="n">
        <v>183.82</v>
      </c>
      <c r="K456" t="n">
        <v>52.44</v>
      </c>
      <c r="L456" t="n">
        <v>5.75</v>
      </c>
      <c r="M456" t="n">
        <v>18</v>
      </c>
      <c r="N456" t="n">
        <v>35.63</v>
      </c>
      <c r="O456" t="n">
        <v>22905.03</v>
      </c>
      <c r="P456" t="n">
        <v>149.67</v>
      </c>
      <c r="Q456" t="n">
        <v>460.7</v>
      </c>
      <c r="R456" t="n">
        <v>57.93</v>
      </c>
      <c r="S456" t="n">
        <v>32.19</v>
      </c>
      <c r="T456" t="n">
        <v>8906.440000000001</v>
      </c>
      <c r="U456" t="n">
        <v>0.5600000000000001</v>
      </c>
      <c r="V456" t="n">
        <v>0.74</v>
      </c>
      <c r="W456" t="n">
        <v>1.48</v>
      </c>
      <c r="X456" t="n">
        <v>0.54</v>
      </c>
      <c r="Y456" t="n">
        <v>1</v>
      </c>
      <c r="Z456" t="n">
        <v>10</v>
      </c>
    </row>
    <row r="457">
      <c r="A457" t="n">
        <v>20</v>
      </c>
      <c r="B457" t="n">
        <v>90</v>
      </c>
      <c r="C457" t="inlineStr">
        <is>
          <t xml:space="preserve">CONCLUIDO	</t>
        </is>
      </c>
      <c r="D457" t="n">
        <v>6.6009</v>
      </c>
      <c r="E457" t="n">
        <v>15.15</v>
      </c>
      <c r="F457" t="n">
        <v>12.05</v>
      </c>
      <c r="G457" t="n">
        <v>38.06</v>
      </c>
      <c r="H457" t="n">
        <v>0.58</v>
      </c>
      <c r="I457" t="n">
        <v>19</v>
      </c>
      <c r="J457" t="n">
        <v>184.19</v>
      </c>
      <c r="K457" t="n">
        <v>52.44</v>
      </c>
      <c r="L457" t="n">
        <v>6</v>
      </c>
      <c r="M457" t="n">
        <v>17</v>
      </c>
      <c r="N457" t="n">
        <v>35.75</v>
      </c>
      <c r="O457" t="n">
        <v>22951.43</v>
      </c>
      <c r="P457" t="n">
        <v>148.69</v>
      </c>
      <c r="Q457" t="n">
        <v>460.69</v>
      </c>
      <c r="R457" t="n">
        <v>57.35</v>
      </c>
      <c r="S457" t="n">
        <v>32.19</v>
      </c>
      <c r="T457" t="n">
        <v>8621.91</v>
      </c>
      <c r="U457" t="n">
        <v>0.5600000000000001</v>
      </c>
      <c r="V457" t="n">
        <v>0.74</v>
      </c>
      <c r="W457" t="n">
        <v>1.48</v>
      </c>
      <c r="X457" t="n">
        <v>0.52</v>
      </c>
      <c r="Y457" t="n">
        <v>1</v>
      </c>
      <c r="Z457" t="n">
        <v>10</v>
      </c>
    </row>
    <row r="458">
      <c r="A458" t="n">
        <v>21</v>
      </c>
      <c r="B458" t="n">
        <v>90</v>
      </c>
      <c r="C458" t="inlineStr">
        <is>
          <t xml:space="preserve">CONCLUIDO	</t>
        </is>
      </c>
      <c r="D458" t="n">
        <v>6.6282</v>
      </c>
      <c r="E458" t="n">
        <v>15.09</v>
      </c>
      <c r="F458" t="n">
        <v>12.03</v>
      </c>
      <c r="G458" t="n">
        <v>40.09</v>
      </c>
      <c r="H458" t="n">
        <v>0.6</v>
      </c>
      <c r="I458" t="n">
        <v>18</v>
      </c>
      <c r="J458" t="n">
        <v>184.57</v>
      </c>
      <c r="K458" t="n">
        <v>52.44</v>
      </c>
      <c r="L458" t="n">
        <v>6.25</v>
      </c>
      <c r="M458" t="n">
        <v>16</v>
      </c>
      <c r="N458" t="n">
        <v>35.88</v>
      </c>
      <c r="O458" t="n">
        <v>22997.88</v>
      </c>
      <c r="P458" t="n">
        <v>147.75</v>
      </c>
      <c r="Q458" t="n">
        <v>460.69</v>
      </c>
      <c r="R458" t="n">
        <v>56.56</v>
      </c>
      <c r="S458" t="n">
        <v>32.19</v>
      </c>
      <c r="T458" t="n">
        <v>8234.370000000001</v>
      </c>
      <c r="U458" t="n">
        <v>0.57</v>
      </c>
      <c r="V458" t="n">
        <v>0.74</v>
      </c>
      <c r="W458" t="n">
        <v>1.48</v>
      </c>
      <c r="X458" t="n">
        <v>0.49</v>
      </c>
      <c r="Y458" t="n">
        <v>1</v>
      </c>
      <c r="Z458" t="n">
        <v>10</v>
      </c>
    </row>
    <row r="459">
      <c r="A459" t="n">
        <v>22</v>
      </c>
      <c r="B459" t="n">
        <v>90</v>
      </c>
      <c r="C459" t="inlineStr">
        <is>
          <t xml:space="preserve">CONCLUIDO	</t>
        </is>
      </c>
      <c r="D459" t="n">
        <v>6.6306</v>
      </c>
      <c r="E459" t="n">
        <v>15.08</v>
      </c>
      <c r="F459" t="n">
        <v>12.02</v>
      </c>
      <c r="G459" t="n">
        <v>40.07</v>
      </c>
      <c r="H459" t="n">
        <v>0.62</v>
      </c>
      <c r="I459" t="n">
        <v>18</v>
      </c>
      <c r="J459" t="n">
        <v>184.95</v>
      </c>
      <c r="K459" t="n">
        <v>52.44</v>
      </c>
      <c r="L459" t="n">
        <v>6.5</v>
      </c>
      <c r="M459" t="n">
        <v>16</v>
      </c>
      <c r="N459" t="n">
        <v>36.01</v>
      </c>
      <c r="O459" t="n">
        <v>23044.38</v>
      </c>
      <c r="P459" t="n">
        <v>147.13</v>
      </c>
      <c r="Q459" t="n">
        <v>460.7</v>
      </c>
      <c r="R459" t="n">
        <v>56.34</v>
      </c>
      <c r="S459" t="n">
        <v>32.19</v>
      </c>
      <c r="T459" t="n">
        <v>8124.27</v>
      </c>
      <c r="U459" t="n">
        <v>0.57</v>
      </c>
      <c r="V459" t="n">
        <v>0.74</v>
      </c>
      <c r="W459" t="n">
        <v>1.48</v>
      </c>
      <c r="X459" t="n">
        <v>0.49</v>
      </c>
      <c r="Y459" t="n">
        <v>1</v>
      </c>
      <c r="Z459" t="n">
        <v>10</v>
      </c>
    </row>
    <row r="460">
      <c r="A460" t="n">
        <v>23</v>
      </c>
      <c r="B460" t="n">
        <v>90</v>
      </c>
      <c r="C460" t="inlineStr">
        <is>
          <t xml:space="preserve">CONCLUIDO	</t>
        </is>
      </c>
      <c r="D460" t="n">
        <v>6.6669</v>
      </c>
      <c r="E460" t="n">
        <v>15</v>
      </c>
      <c r="F460" t="n">
        <v>11.97</v>
      </c>
      <c r="G460" t="n">
        <v>42.26</v>
      </c>
      <c r="H460" t="n">
        <v>0.65</v>
      </c>
      <c r="I460" t="n">
        <v>17</v>
      </c>
      <c r="J460" t="n">
        <v>185.33</v>
      </c>
      <c r="K460" t="n">
        <v>52.44</v>
      </c>
      <c r="L460" t="n">
        <v>6.75</v>
      </c>
      <c r="M460" t="n">
        <v>15</v>
      </c>
      <c r="N460" t="n">
        <v>36.13</v>
      </c>
      <c r="O460" t="n">
        <v>23090.91</v>
      </c>
      <c r="P460" t="n">
        <v>146.28</v>
      </c>
      <c r="Q460" t="n">
        <v>460.72</v>
      </c>
      <c r="R460" t="n">
        <v>54.76</v>
      </c>
      <c r="S460" t="n">
        <v>32.19</v>
      </c>
      <c r="T460" t="n">
        <v>7337.94</v>
      </c>
      <c r="U460" t="n">
        <v>0.59</v>
      </c>
      <c r="V460" t="n">
        <v>0.75</v>
      </c>
      <c r="W460" t="n">
        <v>1.47</v>
      </c>
      <c r="X460" t="n">
        <v>0.44</v>
      </c>
      <c r="Y460" t="n">
        <v>1</v>
      </c>
      <c r="Z460" t="n">
        <v>10</v>
      </c>
    </row>
    <row r="461">
      <c r="A461" t="n">
        <v>24</v>
      </c>
      <c r="B461" t="n">
        <v>90</v>
      </c>
      <c r="C461" t="inlineStr">
        <is>
          <t xml:space="preserve">CONCLUIDO	</t>
        </is>
      </c>
      <c r="D461" t="n">
        <v>6.6816</v>
      </c>
      <c r="E461" t="n">
        <v>14.97</v>
      </c>
      <c r="F461" t="n">
        <v>11.98</v>
      </c>
      <c r="G461" t="n">
        <v>44.91</v>
      </c>
      <c r="H461" t="n">
        <v>0.67</v>
      </c>
      <c r="I461" t="n">
        <v>16</v>
      </c>
      <c r="J461" t="n">
        <v>185.7</v>
      </c>
      <c r="K461" t="n">
        <v>52.44</v>
      </c>
      <c r="L461" t="n">
        <v>7</v>
      </c>
      <c r="M461" t="n">
        <v>14</v>
      </c>
      <c r="N461" t="n">
        <v>36.26</v>
      </c>
      <c r="O461" t="n">
        <v>23137.49</v>
      </c>
      <c r="P461" t="n">
        <v>145.64</v>
      </c>
      <c r="Q461" t="n">
        <v>460.71</v>
      </c>
      <c r="R461" t="n">
        <v>54.86</v>
      </c>
      <c r="S461" t="n">
        <v>32.19</v>
      </c>
      <c r="T461" t="n">
        <v>7393.74</v>
      </c>
      <c r="U461" t="n">
        <v>0.59</v>
      </c>
      <c r="V461" t="n">
        <v>0.75</v>
      </c>
      <c r="W461" t="n">
        <v>1.48</v>
      </c>
      <c r="X461" t="n">
        <v>0.44</v>
      </c>
      <c r="Y461" t="n">
        <v>1</v>
      </c>
      <c r="Z461" t="n">
        <v>10</v>
      </c>
    </row>
    <row r="462">
      <c r="A462" t="n">
        <v>25</v>
      </c>
      <c r="B462" t="n">
        <v>90</v>
      </c>
      <c r="C462" t="inlineStr">
        <is>
          <t xml:space="preserve">CONCLUIDO	</t>
        </is>
      </c>
      <c r="D462" t="n">
        <v>6.6872</v>
      </c>
      <c r="E462" t="n">
        <v>14.95</v>
      </c>
      <c r="F462" t="n">
        <v>11.96</v>
      </c>
      <c r="G462" t="n">
        <v>44.87</v>
      </c>
      <c r="H462" t="n">
        <v>0.6899999999999999</v>
      </c>
      <c r="I462" t="n">
        <v>16</v>
      </c>
      <c r="J462" t="n">
        <v>186.08</v>
      </c>
      <c r="K462" t="n">
        <v>52.44</v>
      </c>
      <c r="L462" t="n">
        <v>7.25</v>
      </c>
      <c r="M462" t="n">
        <v>14</v>
      </c>
      <c r="N462" t="n">
        <v>36.39</v>
      </c>
      <c r="O462" t="n">
        <v>23184.11</v>
      </c>
      <c r="P462" t="n">
        <v>145.2</v>
      </c>
      <c r="Q462" t="n">
        <v>460.71</v>
      </c>
      <c r="R462" t="n">
        <v>54.52</v>
      </c>
      <c r="S462" t="n">
        <v>32.19</v>
      </c>
      <c r="T462" t="n">
        <v>7220.91</v>
      </c>
      <c r="U462" t="n">
        <v>0.59</v>
      </c>
      <c r="V462" t="n">
        <v>0.75</v>
      </c>
      <c r="W462" t="n">
        <v>1.47</v>
      </c>
      <c r="X462" t="n">
        <v>0.43</v>
      </c>
      <c r="Y462" t="n">
        <v>1</v>
      </c>
      <c r="Z462" t="n">
        <v>10</v>
      </c>
    </row>
    <row r="463">
      <c r="A463" t="n">
        <v>26</v>
      </c>
      <c r="B463" t="n">
        <v>90</v>
      </c>
      <c r="C463" t="inlineStr">
        <is>
          <t xml:space="preserve">CONCLUIDO	</t>
        </is>
      </c>
      <c r="D463" t="n">
        <v>6.7118</v>
      </c>
      <c r="E463" t="n">
        <v>14.9</v>
      </c>
      <c r="F463" t="n">
        <v>11.95</v>
      </c>
      <c r="G463" t="n">
        <v>47.78</v>
      </c>
      <c r="H463" t="n">
        <v>0.71</v>
      </c>
      <c r="I463" t="n">
        <v>15</v>
      </c>
      <c r="J463" t="n">
        <v>186.46</v>
      </c>
      <c r="K463" t="n">
        <v>52.44</v>
      </c>
      <c r="L463" t="n">
        <v>7.5</v>
      </c>
      <c r="M463" t="n">
        <v>13</v>
      </c>
      <c r="N463" t="n">
        <v>36.52</v>
      </c>
      <c r="O463" t="n">
        <v>23230.78</v>
      </c>
      <c r="P463" t="n">
        <v>144.37</v>
      </c>
      <c r="Q463" t="n">
        <v>460.72</v>
      </c>
      <c r="R463" t="n">
        <v>54.04</v>
      </c>
      <c r="S463" t="n">
        <v>32.19</v>
      </c>
      <c r="T463" t="n">
        <v>6987.81</v>
      </c>
      <c r="U463" t="n">
        <v>0.6</v>
      </c>
      <c r="V463" t="n">
        <v>0.75</v>
      </c>
      <c r="W463" t="n">
        <v>1.47</v>
      </c>
      <c r="X463" t="n">
        <v>0.41</v>
      </c>
      <c r="Y463" t="n">
        <v>1</v>
      </c>
      <c r="Z463" t="n">
        <v>10</v>
      </c>
    </row>
    <row r="464">
      <c r="A464" t="n">
        <v>27</v>
      </c>
      <c r="B464" t="n">
        <v>90</v>
      </c>
      <c r="C464" t="inlineStr">
        <is>
          <t xml:space="preserve">CONCLUIDO	</t>
        </is>
      </c>
      <c r="D464" t="n">
        <v>6.7219</v>
      </c>
      <c r="E464" t="n">
        <v>14.88</v>
      </c>
      <c r="F464" t="n">
        <v>11.92</v>
      </c>
      <c r="G464" t="n">
        <v>47.69</v>
      </c>
      <c r="H464" t="n">
        <v>0.74</v>
      </c>
      <c r="I464" t="n">
        <v>15</v>
      </c>
      <c r="J464" t="n">
        <v>186.84</v>
      </c>
      <c r="K464" t="n">
        <v>52.44</v>
      </c>
      <c r="L464" t="n">
        <v>7.75</v>
      </c>
      <c r="M464" t="n">
        <v>13</v>
      </c>
      <c r="N464" t="n">
        <v>36.65</v>
      </c>
      <c r="O464" t="n">
        <v>23277.49</v>
      </c>
      <c r="P464" t="n">
        <v>144.02</v>
      </c>
      <c r="Q464" t="n">
        <v>460.71</v>
      </c>
      <c r="R464" t="n">
        <v>53.11</v>
      </c>
      <c r="S464" t="n">
        <v>32.19</v>
      </c>
      <c r="T464" t="n">
        <v>6523.84</v>
      </c>
      <c r="U464" t="n">
        <v>0.61</v>
      </c>
      <c r="V464" t="n">
        <v>0.75</v>
      </c>
      <c r="W464" t="n">
        <v>1.47</v>
      </c>
      <c r="X464" t="n">
        <v>0.39</v>
      </c>
      <c r="Y464" t="n">
        <v>1</v>
      </c>
      <c r="Z464" t="n">
        <v>10</v>
      </c>
    </row>
    <row r="465">
      <c r="A465" t="n">
        <v>28</v>
      </c>
      <c r="B465" t="n">
        <v>90</v>
      </c>
      <c r="C465" t="inlineStr">
        <is>
          <t xml:space="preserve">CONCLUIDO	</t>
        </is>
      </c>
      <c r="D465" t="n">
        <v>6.7517</v>
      </c>
      <c r="E465" t="n">
        <v>14.81</v>
      </c>
      <c r="F465" t="n">
        <v>11.89</v>
      </c>
      <c r="G465" t="n">
        <v>50.97</v>
      </c>
      <c r="H465" t="n">
        <v>0.76</v>
      </c>
      <c r="I465" t="n">
        <v>14</v>
      </c>
      <c r="J465" t="n">
        <v>187.22</v>
      </c>
      <c r="K465" t="n">
        <v>52.44</v>
      </c>
      <c r="L465" t="n">
        <v>8</v>
      </c>
      <c r="M465" t="n">
        <v>12</v>
      </c>
      <c r="N465" t="n">
        <v>36.78</v>
      </c>
      <c r="O465" t="n">
        <v>23324.24</v>
      </c>
      <c r="P465" t="n">
        <v>143.09</v>
      </c>
      <c r="Q465" t="n">
        <v>460.69</v>
      </c>
      <c r="R465" t="n">
        <v>52.18</v>
      </c>
      <c r="S465" t="n">
        <v>32.19</v>
      </c>
      <c r="T465" t="n">
        <v>6061.11</v>
      </c>
      <c r="U465" t="n">
        <v>0.62</v>
      </c>
      <c r="V465" t="n">
        <v>0.75</v>
      </c>
      <c r="W465" t="n">
        <v>1.47</v>
      </c>
      <c r="X465" t="n">
        <v>0.36</v>
      </c>
      <c r="Y465" t="n">
        <v>1</v>
      </c>
      <c r="Z465" t="n">
        <v>10</v>
      </c>
    </row>
    <row r="466">
      <c r="A466" t="n">
        <v>29</v>
      </c>
      <c r="B466" t="n">
        <v>90</v>
      </c>
      <c r="C466" t="inlineStr">
        <is>
          <t xml:space="preserve">CONCLUIDO	</t>
        </is>
      </c>
      <c r="D466" t="n">
        <v>6.7441</v>
      </c>
      <c r="E466" t="n">
        <v>14.83</v>
      </c>
      <c r="F466" t="n">
        <v>11.91</v>
      </c>
      <c r="G466" t="n">
        <v>51.04</v>
      </c>
      <c r="H466" t="n">
        <v>0.78</v>
      </c>
      <c r="I466" t="n">
        <v>14</v>
      </c>
      <c r="J466" t="n">
        <v>187.6</v>
      </c>
      <c r="K466" t="n">
        <v>52.44</v>
      </c>
      <c r="L466" t="n">
        <v>8.25</v>
      </c>
      <c r="M466" t="n">
        <v>12</v>
      </c>
      <c r="N466" t="n">
        <v>36.9</v>
      </c>
      <c r="O466" t="n">
        <v>23371.04</v>
      </c>
      <c r="P466" t="n">
        <v>142.75</v>
      </c>
      <c r="Q466" t="n">
        <v>460.72</v>
      </c>
      <c r="R466" t="n">
        <v>52.59</v>
      </c>
      <c r="S466" t="n">
        <v>32.19</v>
      </c>
      <c r="T466" t="n">
        <v>6266.51</v>
      </c>
      <c r="U466" t="n">
        <v>0.61</v>
      </c>
      <c r="V466" t="n">
        <v>0.75</v>
      </c>
      <c r="W466" t="n">
        <v>1.47</v>
      </c>
      <c r="X466" t="n">
        <v>0.38</v>
      </c>
      <c r="Y466" t="n">
        <v>1</v>
      </c>
      <c r="Z466" t="n">
        <v>10</v>
      </c>
    </row>
    <row r="467">
      <c r="A467" t="n">
        <v>30</v>
      </c>
      <c r="B467" t="n">
        <v>90</v>
      </c>
      <c r="C467" t="inlineStr">
        <is>
          <t xml:space="preserve">CONCLUIDO	</t>
        </is>
      </c>
      <c r="D467" t="n">
        <v>6.7734</v>
      </c>
      <c r="E467" t="n">
        <v>14.76</v>
      </c>
      <c r="F467" t="n">
        <v>11.88</v>
      </c>
      <c r="G467" t="n">
        <v>54.83</v>
      </c>
      <c r="H467" t="n">
        <v>0.8</v>
      </c>
      <c r="I467" t="n">
        <v>13</v>
      </c>
      <c r="J467" t="n">
        <v>187.98</v>
      </c>
      <c r="K467" t="n">
        <v>52.44</v>
      </c>
      <c r="L467" t="n">
        <v>8.5</v>
      </c>
      <c r="M467" t="n">
        <v>11</v>
      </c>
      <c r="N467" t="n">
        <v>37.03</v>
      </c>
      <c r="O467" t="n">
        <v>23417.88</v>
      </c>
      <c r="P467" t="n">
        <v>141.75</v>
      </c>
      <c r="Q467" t="n">
        <v>460.71</v>
      </c>
      <c r="R467" t="n">
        <v>51.8</v>
      </c>
      <c r="S467" t="n">
        <v>32.19</v>
      </c>
      <c r="T467" t="n">
        <v>5877.73</v>
      </c>
      <c r="U467" t="n">
        <v>0.62</v>
      </c>
      <c r="V467" t="n">
        <v>0.75</v>
      </c>
      <c r="W467" t="n">
        <v>1.47</v>
      </c>
      <c r="X467" t="n">
        <v>0.35</v>
      </c>
      <c r="Y467" t="n">
        <v>1</v>
      </c>
      <c r="Z467" t="n">
        <v>10</v>
      </c>
    </row>
    <row r="468">
      <c r="A468" t="n">
        <v>31</v>
      </c>
      <c r="B468" t="n">
        <v>90</v>
      </c>
      <c r="C468" t="inlineStr">
        <is>
          <t xml:space="preserve">CONCLUIDO	</t>
        </is>
      </c>
      <c r="D468" t="n">
        <v>6.7737</v>
      </c>
      <c r="E468" t="n">
        <v>14.76</v>
      </c>
      <c r="F468" t="n">
        <v>11.88</v>
      </c>
      <c r="G468" t="n">
        <v>54.83</v>
      </c>
      <c r="H468" t="n">
        <v>0.82</v>
      </c>
      <c r="I468" t="n">
        <v>13</v>
      </c>
      <c r="J468" t="n">
        <v>188.36</v>
      </c>
      <c r="K468" t="n">
        <v>52.44</v>
      </c>
      <c r="L468" t="n">
        <v>8.75</v>
      </c>
      <c r="M468" t="n">
        <v>11</v>
      </c>
      <c r="N468" t="n">
        <v>37.16</v>
      </c>
      <c r="O468" t="n">
        <v>23464.76</v>
      </c>
      <c r="P468" t="n">
        <v>141.65</v>
      </c>
      <c r="Q468" t="n">
        <v>460.69</v>
      </c>
      <c r="R468" t="n">
        <v>51.74</v>
      </c>
      <c r="S468" t="n">
        <v>32.19</v>
      </c>
      <c r="T468" t="n">
        <v>5846.53</v>
      </c>
      <c r="U468" t="n">
        <v>0.62</v>
      </c>
      <c r="V468" t="n">
        <v>0.75</v>
      </c>
      <c r="W468" t="n">
        <v>1.47</v>
      </c>
      <c r="X468" t="n">
        <v>0.35</v>
      </c>
      <c r="Y468" t="n">
        <v>1</v>
      </c>
      <c r="Z468" t="n">
        <v>10</v>
      </c>
    </row>
    <row r="469">
      <c r="A469" t="n">
        <v>32</v>
      </c>
      <c r="B469" t="n">
        <v>90</v>
      </c>
      <c r="C469" t="inlineStr">
        <is>
          <t xml:space="preserve">CONCLUIDO	</t>
        </is>
      </c>
      <c r="D469" t="n">
        <v>6.773</v>
      </c>
      <c r="E469" t="n">
        <v>14.76</v>
      </c>
      <c r="F469" t="n">
        <v>11.88</v>
      </c>
      <c r="G469" t="n">
        <v>54.84</v>
      </c>
      <c r="H469" t="n">
        <v>0.85</v>
      </c>
      <c r="I469" t="n">
        <v>13</v>
      </c>
      <c r="J469" t="n">
        <v>188.74</v>
      </c>
      <c r="K469" t="n">
        <v>52.44</v>
      </c>
      <c r="L469" t="n">
        <v>9</v>
      </c>
      <c r="M469" t="n">
        <v>11</v>
      </c>
      <c r="N469" t="n">
        <v>37.3</v>
      </c>
      <c r="O469" t="n">
        <v>23511.69</v>
      </c>
      <c r="P469" t="n">
        <v>141.14</v>
      </c>
      <c r="Q469" t="n">
        <v>460.73</v>
      </c>
      <c r="R469" t="n">
        <v>51.82</v>
      </c>
      <c r="S469" t="n">
        <v>32.19</v>
      </c>
      <c r="T469" t="n">
        <v>5886.83</v>
      </c>
      <c r="U469" t="n">
        <v>0.62</v>
      </c>
      <c r="V469" t="n">
        <v>0.75</v>
      </c>
      <c r="W469" t="n">
        <v>1.47</v>
      </c>
      <c r="X469" t="n">
        <v>0.35</v>
      </c>
      <c r="Y469" t="n">
        <v>1</v>
      </c>
      <c r="Z469" t="n">
        <v>10</v>
      </c>
    </row>
    <row r="470">
      <c r="A470" t="n">
        <v>33</v>
      </c>
      <c r="B470" t="n">
        <v>90</v>
      </c>
      <c r="C470" t="inlineStr">
        <is>
          <t xml:space="preserve">CONCLUIDO	</t>
        </is>
      </c>
      <c r="D470" t="n">
        <v>6.8065</v>
      </c>
      <c r="E470" t="n">
        <v>14.69</v>
      </c>
      <c r="F470" t="n">
        <v>11.84</v>
      </c>
      <c r="G470" t="n">
        <v>59.22</v>
      </c>
      <c r="H470" t="n">
        <v>0.87</v>
      </c>
      <c r="I470" t="n">
        <v>12</v>
      </c>
      <c r="J470" t="n">
        <v>189.12</v>
      </c>
      <c r="K470" t="n">
        <v>52.44</v>
      </c>
      <c r="L470" t="n">
        <v>9.25</v>
      </c>
      <c r="M470" t="n">
        <v>10</v>
      </c>
      <c r="N470" t="n">
        <v>37.43</v>
      </c>
      <c r="O470" t="n">
        <v>23558.67</v>
      </c>
      <c r="P470" t="n">
        <v>139.49</v>
      </c>
      <c r="Q470" t="n">
        <v>460.69</v>
      </c>
      <c r="R470" t="n">
        <v>50.87</v>
      </c>
      <c r="S470" t="n">
        <v>32.19</v>
      </c>
      <c r="T470" t="n">
        <v>5418.96</v>
      </c>
      <c r="U470" t="n">
        <v>0.63</v>
      </c>
      <c r="V470" t="n">
        <v>0.75</v>
      </c>
      <c r="W470" t="n">
        <v>1.46</v>
      </c>
      <c r="X470" t="n">
        <v>0.31</v>
      </c>
      <c r="Y470" t="n">
        <v>1</v>
      </c>
      <c r="Z470" t="n">
        <v>10</v>
      </c>
    </row>
    <row r="471">
      <c r="A471" t="n">
        <v>34</v>
      </c>
      <c r="B471" t="n">
        <v>90</v>
      </c>
      <c r="C471" t="inlineStr">
        <is>
          <t xml:space="preserve">CONCLUIDO	</t>
        </is>
      </c>
      <c r="D471" t="n">
        <v>6.8083</v>
      </c>
      <c r="E471" t="n">
        <v>14.69</v>
      </c>
      <c r="F471" t="n">
        <v>11.84</v>
      </c>
      <c r="G471" t="n">
        <v>59.2</v>
      </c>
      <c r="H471" t="n">
        <v>0.89</v>
      </c>
      <c r="I471" t="n">
        <v>12</v>
      </c>
      <c r="J471" t="n">
        <v>189.5</v>
      </c>
      <c r="K471" t="n">
        <v>52.44</v>
      </c>
      <c r="L471" t="n">
        <v>9.5</v>
      </c>
      <c r="M471" t="n">
        <v>10</v>
      </c>
      <c r="N471" t="n">
        <v>37.56</v>
      </c>
      <c r="O471" t="n">
        <v>23605.68</v>
      </c>
      <c r="P471" t="n">
        <v>139.91</v>
      </c>
      <c r="Q471" t="n">
        <v>460.7</v>
      </c>
      <c r="R471" t="n">
        <v>50.36</v>
      </c>
      <c r="S471" t="n">
        <v>32.19</v>
      </c>
      <c r="T471" t="n">
        <v>5163.06</v>
      </c>
      <c r="U471" t="n">
        <v>0.64</v>
      </c>
      <c r="V471" t="n">
        <v>0.75</v>
      </c>
      <c r="W471" t="n">
        <v>1.47</v>
      </c>
      <c r="X471" t="n">
        <v>0.31</v>
      </c>
      <c r="Y471" t="n">
        <v>1</v>
      </c>
      <c r="Z471" t="n">
        <v>10</v>
      </c>
    </row>
    <row r="472">
      <c r="A472" t="n">
        <v>35</v>
      </c>
      <c r="B472" t="n">
        <v>90</v>
      </c>
      <c r="C472" t="inlineStr">
        <is>
          <t xml:space="preserve">CONCLUIDO	</t>
        </is>
      </c>
      <c r="D472" t="n">
        <v>6.8066</v>
      </c>
      <c r="E472" t="n">
        <v>14.69</v>
      </c>
      <c r="F472" t="n">
        <v>11.84</v>
      </c>
      <c r="G472" t="n">
        <v>59.22</v>
      </c>
      <c r="H472" t="n">
        <v>0.91</v>
      </c>
      <c r="I472" t="n">
        <v>12</v>
      </c>
      <c r="J472" t="n">
        <v>189.88</v>
      </c>
      <c r="K472" t="n">
        <v>52.44</v>
      </c>
      <c r="L472" t="n">
        <v>9.75</v>
      </c>
      <c r="M472" t="n">
        <v>10</v>
      </c>
      <c r="N472" t="n">
        <v>37.69</v>
      </c>
      <c r="O472" t="n">
        <v>23652.75</v>
      </c>
      <c r="P472" t="n">
        <v>138.34</v>
      </c>
      <c r="Q472" t="n">
        <v>460.7</v>
      </c>
      <c r="R472" t="n">
        <v>50.65</v>
      </c>
      <c r="S472" t="n">
        <v>32.19</v>
      </c>
      <c r="T472" t="n">
        <v>5307.58</v>
      </c>
      <c r="U472" t="n">
        <v>0.64</v>
      </c>
      <c r="V472" t="n">
        <v>0.75</v>
      </c>
      <c r="W472" t="n">
        <v>1.47</v>
      </c>
      <c r="X472" t="n">
        <v>0.31</v>
      </c>
      <c r="Y472" t="n">
        <v>1</v>
      </c>
      <c r="Z472" t="n">
        <v>10</v>
      </c>
    </row>
    <row r="473">
      <c r="A473" t="n">
        <v>36</v>
      </c>
      <c r="B473" t="n">
        <v>90</v>
      </c>
      <c r="C473" t="inlineStr">
        <is>
          <t xml:space="preserve">CONCLUIDO	</t>
        </is>
      </c>
      <c r="D473" t="n">
        <v>6.8384</v>
      </c>
      <c r="E473" t="n">
        <v>14.62</v>
      </c>
      <c r="F473" t="n">
        <v>11.81</v>
      </c>
      <c r="G473" t="n">
        <v>64.43000000000001</v>
      </c>
      <c r="H473" t="n">
        <v>0.93</v>
      </c>
      <c r="I473" t="n">
        <v>11</v>
      </c>
      <c r="J473" t="n">
        <v>190.26</v>
      </c>
      <c r="K473" t="n">
        <v>52.44</v>
      </c>
      <c r="L473" t="n">
        <v>10</v>
      </c>
      <c r="M473" t="n">
        <v>9</v>
      </c>
      <c r="N473" t="n">
        <v>37.82</v>
      </c>
      <c r="O473" t="n">
        <v>23699.85</v>
      </c>
      <c r="P473" t="n">
        <v>137.19</v>
      </c>
      <c r="Q473" t="n">
        <v>460.77</v>
      </c>
      <c r="R473" t="n">
        <v>49.54</v>
      </c>
      <c r="S473" t="n">
        <v>32.19</v>
      </c>
      <c r="T473" t="n">
        <v>4758.13</v>
      </c>
      <c r="U473" t="n">
        <v>0.65</v>
      </c>
      <c r="V473" t="n">
        <v>0.76</v>
      </c>
      <c r="W473" t="n">
        <v>1.46</v>
      </c>
      <c r="X473" t="n">
        <v>0.28</v>
      </c>
      <c r="Y473" t="n">
        <v>1</v>
      </c>
      <c r="Z473" t="n">
        <v>10</v>
      </c>
    </row>
    <row r="474">
      <c r="A474" t="n">
        <v>37</v>
      </c>
      <c r="B474" t="n">
        <v>90</v>
      </c>
      <c r="C474" t="inlineStr">
        <is>
          <t xml:space="preserve">CONCLUIDO	</t>
        </is>
      </c>
      <c r="D474" t="n">
        <v>6.8389</v>
      </c>
      <c r="E474" t="n">
        <v>14.62</v>
      </c>
      <c r="F474" t="n">
        <v>11.81</v>
      </c>
      <c r="G474" t="n">
        <v>64.42</v>
      </c>
      <c r="H474" t="n">
        <v>0.95</v>
      </c>
      <c r="I474" t="n">
        <v>11</v>
      </c>
      <c r="J474" t="n">
        <v>190.65</v>
      </c>
      <c r="K474" t="n">
        <v>52.44</v>
      </c>
      <c r="L474" t="n">
        <v>10.25</v>
      </c>
      <c r="M474" t="n">
        <v>9</v>
      </c>
      <c r="N474" t="n">
        <v>37.95</v>
      </c>
      <c r="O474" t="n">
        <v>23747</v>
      </c>
      <c r="P474" t="n">
        <v>137.68</v>
      </c>
      <c r="Q474" t="n">
        <v>460.69</v>
      </c>
      <c r="R474" t="n">
        <v>49.55</v>
      </c>
      <c r="S474" t="n">
        <v>32.19</v>
      </c>
      <c r="T474" t="n">
        <v>4764.55</v>
      </c>
      <c r="U474" t="n">
        <v>0.65</v>
      </c>
      <c r="V474" t="n">
        <v>0.76</v>
      </c>
      <c r="W474" t="n">
        <v>1.46</v>
      </c>
      <c r="X474" t="n">
        <v>0.28</v>
      </c>
      <c r="Y474" t="n">
        <v>1</v>
      </c>
      <c r="Z474" t="n">
        <v>10</v>
      </c>
    </row>
    <row r="475">
      <c r="A475" t="n">
        <v>38</v>
      </c>
      <c r="B475" t="n">
        <v>90</v>
      </c>
      <c r="C475" t="inlineStr">
        <is>
          <t xml:space="preserve">CONCLUIDO	</t>
        </is>
      </c>
      <c r="D475" t="n">
        <v>6.8385</v>
      </c>
      <c r="E475" t="n">
        <v>14.62</v>
      </c>
      <c r="F475" t="n">
        <v>11.81</v>
      </c>
      <c r="G475" t="n">
        <v>64.43000000000001</v>
      </c>
      <c r="H475" t="n">
        <v>0.98</v>
      </c>
      <c r="I475" t="n">
        <v>11</v>
      </c>
      <c r="J475" t="n">
        <v>191.03</v>
      </c>
      <c r="K475" t="n">
        <v>52.44</v>
      </c>
      <c r="L475" t="n">
        <v>10.5</v>
      </c>
      <c r="M475" t="n">
        <v>9</v>
      </c>
      <c r="N475" t="n">
        <v>38.09</v>
      </c>
      <c r="O475" t="n">
        <v>23794.2</v>
      </c>
      <c r="P475" t="n">
        <v>137.63</v>
      </c>
      <c r="Q475" t="n">
        <v>460.7</v>
      </c>
      <c r="R475" t="n">
        <v>49.6</v>
      </c>
      <c r="S475" t="n">
        <v>32.19</v>
      </c>
      <c r="T475" t="n">
        <v>4786.3</v>
      </c>
      <c r="U475" t="n">
        <v>0.65</v>
      </c>
      <c r="V475" t="n">
        <v>0.76</v>
      </c>
      <c r="W475" t="n">
        <v>1.46</v>
      </c>
      <c r="X475" t="n">
        <v>0.28</v>
      </c>
      <c r="Y475" t="n">
        <v>1</v>
      </c>
      <c r="Z475" t="n">
        <v>10</v>
      </c>
    </row>
    <row r="476">
      <c r="A476" t="n">
        <v>39</v>
      </c>
      <c r="B476" t="n">
        <v>90</v>
      </c>
      <c r="C476" t="inlineStr">
        <is>
          <t xml:space="preserve">CONCLUIDO	</t>
        </is>
      </c>
      <c r="D476" t="n">
        <v>6.838</v>
      </c>
      <c r="E476" t="n">
        <v>14.62</v>
      </c>
      <c r="F476" t="n">
        <v>11.81</v>
      </c>
      <c r="G476" t="n">
        <v>64.43000000000001</v>
      </c>
      <c r="H476" t="n">
        <v>1</v>
      </c>
      <c r="I476" t="n">
        <v>11</v>
      </c>
      <c r="J476" t="n">
        <v>191.41</v>
      </c>
      <c r="K476" t="n">
        <v>52.44</v>
      </c>
      <c r="L476" t="n">
        <v>10.75</v>
      </c>
      <c r="M476" t="n">
        <v>9</v>
      </c>
      <c r="N476" t="n">
        <v>38.22</v>
      </c>
      <c r="O476" t="n">
        <v>23841.44</v>
      </c>
      <c r="P476" t="n">
        <v>136.39</v>
      </c>
      <c r="Q476" t="n">
        <v>460.69</v>
      </c>
      <c r="R476" t="n">
        <v>49.5</v>
      </c>
      <c r="S476" t="n">
        <v>32.19</v>
      </c>
      <c r="T476" t="n">
        <v>4735.12</v>
      </c>
      <c r="U476" t="n">
        <v>0.65</v>
      </c>
      <c r="V476" t="n">
        <v>0.76</v>
      </c>
      <c r="W476" t="n">
        <v>1.47</v>
      </c>
      <c r="X476" t="n">
        <v>0.28</v>
      </c>
      <c r="Y476" t="n">
        <v>1</v>
      </c>
      <c r="Z476" t="n">
        <v>10</v>
      </c>
    </row>
    <row r="477">
      <c r="A477" t="n">
        <v>40</v>
      </c>
      <c r="B477" t="n">
        <v>90</v>
      </c>
      <c r="C477" t="inlineStr">
        <is>
          <t xml:space="preserve">CONCLUIDO	</t>
        </is>
      </c>
      <c r="D477" t="n">
        <v>6.8692</v>
      </c>
      <c r="E477" t="n">
        <v>14.56</v>
      </c>
      <c r="F477" t="n">
        <v>11.78</v>
      </c>
      <c r="G477" t="n">
        <v>70.69</v>
      </c>
      <c r="H477" t="n">
        <v>1.02</v>
      </c>
      <c r="I477" t="n">
        <v>10</v>
      </c>
      <c r="J477" t="n">
        <v>191.79</v>
      </c>
      <c r="K477" t="n">
        <v>52.44</v>
      </c>
      <c r="L477" t="n">
        <v>11</v>
      </c>
      <c r="M477" t="n">
        <v>8</v>
      </c>
      <c r="N477" t="n">
        <v>38.35</v>
      </c>
      <c r="O477" t="n">
        <v>23888.73</v>
      </c>
      <c r="P477" t="n">
        <v>135.69</v>
      </c>
      <c r="Q477" t="n">
        <v>460.7</v>
      </c>
      <c r="R477" t="n">
        <v>48.53</v>
      </c>
      <c r="S477" t="n">
        <v>32.19</v>
      </c>
      <c r="T477" t="n">
        <v>4258.74</v>
      </c>
      <c r="U477" t="n">
        <v>0.66</v>
      </c>
      <c r="V477" t="n">
        <v>0.76</v>
      </c>
      <c r="W477" t="n">
        <v>1.46</v>
      </c>
      <c r="X477" t="n">
        <v>0.25</v>
      </c>
      <c r="Y477" t="n">
        <v>1</v>
      </c>
      <c r="Z477" t="n">
        <v>10</v>
      </c>
    </row>
    <row r="478">
      <c r="A478" t="n">
        <v>41</v>
      </c>
      <c r="B478" t="n">
        <v>90</v>
      </c>
      <c r="C478" t="inlineStr">
        <is>
          <t xml:space="preserve">CONCLUIDO	</t>
        </is>
      </c>
      <c r="D478" t="n">
        <v>6.8654</v>
      </c>
      <c r="E478" t="n">
        <v>14.57</v>
      </c>
      <c r="F478" t="n">
        <v>11.79</v>
      </c>
      <c r="G478" t="n">
        <v>70.73999999999999</v>
      </c>
      <c r="H478" t="n">
        <v>1.04</v>
      </c>
      <c r="I478" t="n">
        <v>10</v>
      </c>
      <c r="J478" t="n">
        <v>192.18</v>
      </c>
      <c r="K478" t="n">
        <v>52.44</v>
      </c>
      <c r="L478" t="n">
        <v>11.25</v>
      </c>
      <c r="M478" t="n">
        <v>8</v>
      </c>
      <c r="N478" t="n">
        <v>38.49</v>
      </c>
      <c r="O478" t="n">
        <v>23936.06</v>
      </c>
      <c r="P478" t="n">
        <v>135.25</v>
      </c>
      <c r="Q478" t="n">
        <v>460.69</v>
      </c>
      <c r="R478" t="n">
        <v>48.82</v>
      </c>
      <c r="S478" t="n">
        <v>32.19</v>
      </c>
      <c r="T478" t="n">
        <v>4401.57</v>
      </c>
      <c r="U478" t="n">
        <v>0.66</v>
      </c>
      <c r="V478" t="n">
        <v>0.76</v>
      </c>
      <c r="W478" t="n">
        <v>1.46</v>
      </c>
      <c r="X478" t="n">
        <v>0.26</v>
      </c>
      <c r="Y478" t="n">
        <v>1</v>
      </c>
      <c r="Z478" t="n">
        <v>10</v>
      </c>
    </row>
    <row r="479">
      <c r="A479" t="n">
        <v>42</v>
      </c>
      <c r="B479" t="n">
        <v>90</v>
      </c>
      <c r="C479" t="inlineStr">
        <is>
          <t xml:space="preserve">CONCLUIDO	</t>
        </is>
      </c>
      <c r="D479" t="n">
        <v>6.8625</v>
      </c>
      <c r="E479" t="n">
        <v>14.57</v>
      </c>
      <c r="F479" t="n">
        <v>11.8</v>
      </c>
      <c r="G479" t="n">
        <v>70.78</v>
      </c>
      <c r="H479" t="n">
        <v>1.06</v>
      </c>
      <c r="I479" t="n">
        <v>10</v>
      </c>
      <c r="J479" t="n">
        <v>192.56</v>
      </c>
      <c r="K479" t="n">
        <v>52.44</v>
      </c>
      <c r="L479" t="n">
        <v>11.5</v>
      </c>
      <c r="M479" t="n">
        <v>8</v>
      </c>
      <c r="N479" t="n">
        <v>38.62</v>
      </c>
      <c r="O479" t="n">
        <v>23983.44</v>
      </c>
      <c r="P479" t="n">
        <v>134.74</v>
      </c>
      <c r="Q479" t="n">
        <v>460.69</v>
      </c>
      <c r="R479" t="n">
        <v>48.93</v>
      </c>
      <c r="S479" t="n">
        <v>32.19</v>
      </c>
      <c r="T479" t="n">
        <v>4455.94</v>
      </c>
      <c r="U479" t="n">
        <v>0.66</v>
      </c>
      <c r="V479" t="n">
        <v>0.76</v>
      </c>
      <c r="W479" t="n">
        <v>1.47</v>
      </c>
      <c r="X479" t="n">
        <v>0.26</v>
      </c>
      <c r="Y479" t="n">
        <v>1</v>
      </c>
      <c r="Z479" t="n">
        <v>10</v>
      </c>
    </row>
    <row r="480">
      <c r="A480" t="n">
        <v>43</v>
      </c>
      <c r="B480" t="n">
        <v>90</v>
      </c>
      <c r="C480" t="inlineStr">
        <is>
          <t xml:space="preserve">CONCLUIDO	</t>
        </is>
      </c>
      <c r="D480" t="n">
        <v>6.8625</v>
      </c>
      <c r="E480" t="n">
        <v>14.57</v>
      </c>
      <c r="F480" t="n">
        <v>11.8</v>
      </c>
      <c r="G480" t="n">
        <v>70.78</v>
      </c>
      <c r="H480" t="n">
        <v>1.08</v>
      </c>
      <c r="I480" t="n">
        <v>10</v>
      </c>
      <c r="J480" t="n">
        <v>192.95</v>
      </c>
      <c r="K480" t="n">
        <v>52.44</v>
      </c>
      <c r="L480" t="n">
        <v>11.75</v>
      </c>
      <c r="M480" t="n">
        <v>8</v>
      </c>
      <c r="N480" t="n">
        <v>38.75</v>
      </c>
      <c r="O480" t="n">
        <v>24030.86</v>
      </c>
      <c r="P480" t="n">
        <v>133.48</v>
      </c>
      <c r="Q480" t="n">
        <v>460.71</v>
      </c>
      <c r="R480" t="n">
        <v>49.02</v>
      </c>
      <c r="S480" t="n">
        <v>32.19</v>
      </c>
      <c r="T480" t="n">
        <v>4501.84</v>
      </c>
      <c r="U480" t="n">
        <v>0.66</v>
      </c>
      <c r="V480" t="n">
        <v>0.76</v>
      </c>
      <c r="W480" t="n">
        <v>1.46</v>
      </c>
      <c r="X480" t="n">
        <v>0.26</v>
      </c>
      <c r="Y480" t="n">
        <v>1</v>
      </c>
      <c r="Z480" t="n">
        <v>10</v>
      </c>
    </row>
    <row r="481">
      <c r="A481" t="n">
        <v>44</v>
      </c>
      <c r="B481" t="n">
        <v>90</v>
      </c>
      <c r="C481" t="inlineStr">
        <is>
          <t xml:space="preserve">CONCLUIDO	</t>
        </is>
      </c>
      <c r="D481" t="n">
        <v>6.894</v>
      </c>
      <c r="E481" t="n">
        <v>14.51</v>
      </c>
      <c r="F481" t="n">
        <v>11.76</v>
      </c>
      <c r="G481" t="n">
        <v>78.43000000000001</v>
      </c>
      <c r="H481" t="n">
        <v>1.1</v>
      </c>
      <c r="I481" t="n">
        <v>9</v>
      </c>
      <c r="J481" t="n">
        <v>193.33</v>
      </c>
      <c r="K481" t="n">
        <v>52.44</v>
      </c>
      <c r="L481" t="n">
        <v>12</v>
      </c>
      <c r="M481" t="n">
        <v>7</v>
      </c>
      <c r="N481" t="n">
        <v>38.89</v>
      </c>
      <c r="O481" t="n">
        <v>24078.33</v>
      </c>
      <c r="P481" t="n">
        <v>132.59</v>
      </c>
      <c r="Q481" t="n">
        <v>460.73</v>
      </c>
      <c r="R481" t="n">
        <v>47.88</v>
      </c>
      <c r="S481" t="n">
        <v>32.19</v>
      </c>
      <c r="T481" t="n">
        <v>3938.64</v>
      </c>
      <c r="U481" t="n">
        <v>0.67</v>
      </c>
      <c r="V481" t="n">
        <v>0.76</v>
      </c>
      <c r="W481" t="n">
        <v>1.47</v>
      </c>
      <c r="X481" t="n">
        <v>0.23</v>
      </c>
      <c r="Y481" t="n">
        <v>1</v>
      </c>
      <c r="Z481" t="n">
        <v>10</v>
      </c>
    </row>
    <row r="482">
      <c r="A482" t="n">
        <v>45</v>
      </c>
      <c r="B482" t="n">
        <v>90</v>
      </c>
      <c r="C482" t="inlineStr">
        <is>
          <t xml:space="preserve">CONCLUIDO	</t>
        </is>
      </c>
      <c r="D482" t="n">
        <v>6.8992</v>
      </c>
      <c r="E482" t="n">
        <v>14.49</v>
      </c>
      <c r="F482" t="n">
        <v>11.75</v>
      </c>
      <c r="G482" t="n">
        <v>78.36</v>
      </c>
      <c r="H482" t="n">
        <v>1.12</v>
      </c>
      <c r="I482" t="n">
        <v>9</v>
      </c>
      <c r="J482" t="n">
        <v>193.72</v>
      </c>
      <c r="K482" t="n">
        <v>52.44</v>
      </c>
      <c r="L482" t="n">
        <v>12.25</v>
      </c>
      <c r="M482" t="n">
        <v>7</v>
      </c>
      <c r="N482" t="n">
        <v>39.02</v>
      </c>
      <c r="O482" t="n">
        <v>24125.85</v>
      </c>
      <c r="P482" t="n">
        <v>132.53</v>
      </c>
      <c r="Q482" t="n">
        <v>460.69</v>
      </c>
      <c r="R482" t="n">
        <v>47.49</v>
      </c>
      <c r="S482" t="n">
        <v>32.19</v>
      </c>
      <c r="T482" t="n">
        <v>3744.19</v>
      </c>
      <c r="U482" t="n">
        <v>0.68</v>
      </c>
      <c r="V482" t="n">
        <v>0.76</v>
      </c>
      <c r="W482" t="n">
        <v>1.46</v>
      </c>
      <c r="X482" t="n">
        <v>0.22</v>
      </c>
      <c r="Y482" t="n">
        <v>1</v>
      </c>
      <c r="Z482" t="n">
        <v>10</v>
      </c>
    </row>
    <row r="483">
      <c r="A483" t="n">
        <v>46</v>
      </c>
      <c r="B483" t="n">
        <v>90</v>
      </c>
      <c r="C483" t="inlineStr">
        <is>
          <t xml:space="preserve">CONCLUIDO	</t>
        </is>
      </c>
      <c r="D483" t="n">
        <v>6.8919</v>
      </c>
      <c r="E483" t="n">
        <v>14.51</v>
      </c>
      <c r="F483" t="n">
        <v>11.77</v>
      </c>
      <c r="G483" t="n">
        <v>78.45999999999999</v>
      </c>
      <c r="H483" t="n">
        <v>1.14</v>
      </c>
      <c r="I483" t="n">
        <v>9</v>
      </c>
      <c r="J483" t="n">
        <v>194.1</v>
      </c>
      <c r="K483" t="n">
        <v>52.44</v>
      </c>
      <c r="L483" t="n">
        <v>12.5</v>
      </c>
      <c r="M483" t="n">
        <v>7</v>
      </c>
      <c r="N483" t="n">
        <v>39.16</v>
      </c>
      <c r="O483" t="n">
        <v>24173.41</v>
      </c>
      <c r="P483" t="n">
        <v>132.86</v>
      </c>
      <c r="Q483" t="n">
        <v>460.7</v>
      </c>
      <c r="R483" t="n">
        <v>48.16</v>
      </c>
      <c r="S483" t="n">
        <v>32.19</v>
      </c>
      <c r="T483" t="n">
        <v>4078.49</v>
      </c>
      <c r="U483" t="n">
        <v>0.67</v>
      </c>
      <c r="V483" t="n">
        <v>0.76</v>
      </c>
      <c r="W483" t="n">
        <v>1.46</v>
      </c>
      <c r="X483" t="n">
        <v>0.23</v>
      </c>
      <c r="Y483" t="n">
        <v>1</v>
      </c>
      <c r="Z483" t="n">
        <v>10</v>
      </c>
    </row>
    <row r="484">
      <c r="A484" t="n">
        <v>47</v>
      </c>
      <c r="B484" t="n">
        <v>90</v>
      </c>
      <c r="C484" t="inlineStr">
        <is>
          <t xml:space="preserve">CONCLUIDO	</t>
        </is>
      </c>
      <c r="D484" t="n">
        <v>6.8958</v>
      </c>
      <c r="E484" t="n">
        <v>14.5</v>
      </c>
      <c r="F484" t="n">
        <v>11.76</v>
      </c>
      <c r="G484" t="n">
        <v>78.41</v>
      </c>
      <c r="H484" t="n">
        <v>1.16</v>
      </c>
      <c r="I484" t="n">
        <v>9</v>
      </c>
      <c r="J484" t="n">
        <v>194.49</v>
      </c>
      <c r="K484" t="n">
        <v>52.44</v>
      </c>
      <c r="L484" t="n">
        <v>12.75</v>
      </c>
      <c r="M484" t="n">
        <v>7</v>
      </c>
      <c r="N484" t="n">
        <v>39.3</v>
      </c>
      <c r="O484" t="n">
        <v>24221.02</v>
      </c>
      <c r="P484" t="n">
        <v>131.92</v>
      </c>
      <c r="Q484" t="n">
        <v>460.69</v>
      </c>
      <c r="R484" t="n">
        <v>47.87</v>
      </c>
      <c r="S484" t="n">
        <v>32.19</v>
      </c>
      <c r="T484" t="n">
        <v>3933.84</v>
      </c>
      <c r="U484" t="n">
        <v>0.67</v>
      </c>
      <c r="V484" t="n">
        <v>0.76</v>
      </c>
      <c r="W484" t="n">
        <v>1.46</v>
      </c>
      <c r="X484" t="n">
        <v>0.23</v>
      </c>
      <c r="Y484" t="n">
        <v>1</v>
      </c>
      <c r="Z484" t="n">
        <v>10</v>
      </c>
    </row>
    <row r="485">
      <c r="A485" t="n">
        <v>48</v>
      </c>
      <c r="B485" t="n">
        <v>90</v>
      </c>
      <c r="C485" t="inlineStr">
        <is>
          <t xml:space="preserve">CONCLUIDO	</t>
        </is>
      </c>
      <c r="D485" t="n">
        <v>6.8926</v>
      </c>
      <c r="E485" t="n">
        <v>14.51</v>
      </c>
      <c r="F485" t="n">
        <v>11.77</v>
      </c>
      <c r="G485" t="n">
        <v>78.45</v>
      </c>
      <c r="H485" t="n">
        <v>1.18</v>
      </c>
      <c r="I485" t="n">
        <v>9</v>
      </c>
      <c r="J485" t="n">
        <v>194.88</v>
      </c>
      <c r="K485" t="n">
        <v>52.44</v>
      </c>
      <c r="L485" t="n">
        <v>13</v>
      </c>
      <c r="M485" t="n">
        <v>7</v>
      </c>
      <c r="N485" t="n">
        <v>39.43</v>
      </c>
      <c r="O485" t="n">
        <v>24268.67</v>
      </c>
      <c r="P485" t="n">
        <v>131.25</v>
      </c>
      <c r="Q485" t="n">
        <v>460.69</v>
      </c>
      <c r="R485" t="n">
        <v>48.15</v>
      </c>
      <c r="S485" t="n">
        <v>32.19</v>
      </c>
      <c r="T485" t="n">
        <v>4073.94</v>
      </c>
      <c r="U485" t="n">
        <v>0.67</v>
      </c>
      <c r="V485" t="n">
        <v>0.76</v>
      </c>
      <c r="W485" t="n">
        <v>1.46</v>
      </c>
      <c r="X485" t="n">
        <v>0.23</v>
      </c>
      <c r="Y485" t="n">
        <v>1</v>
      </c>
      <c r="Z485" t="n">
        <v>10</v>
      </c>
    </row>
    <row r="486">
      <c r="A486" t="n">
        <v>49</v>
      </c>
      <c r="B486" t="n">
        <v>90</v>
      </c>
      <c r="C486" t="inlineStr">
        <is>
          <t xml:space="preserve">CONCLUIDO	</t>
        </is>
      </c>
      <c r="D486" t="n">
        <v>6.9277</v>
      </c>
      <c r="E486" t="n">
        <v>14.43</v>
      </c>
      <c r="F486" t="n">
        <v>11.73</v>
      </c>
      <c r="G486" t="n">
        <v>87.97</v>
      </c>
      <c r="H486" t="n">
        <v>1.2</v>
      </c>
      <c r="I486" t="n">
        <v>8</v>
      </c>
      <c r="J486" t="n">
        <v>195.26</v>
      </c>
      <c r="K486" t="n">
        <v>52.44</v>
      </c>
      <c r="L486" t="n">
        <v>13.25</v>
      </c>
      <c r="M486" t="n">
        <v>6</v>
      </c>
      <c r="N486" t="n">
        <v>39.57</v>
      </c>
      <c r="O486" t="n">
        <v>24316.37</v>
      </c>
      <c r="P486" t="n">
        <v>129.43</v>
      </c>
      <c r="Q486" t="n">
        <v>460.69</v>
      </c>
      <c r="R486" t="n">
        <v>46.74</v>
      </c>
      <c r="S486" t="n">
        <v>32.19</v>
      </c>
      <c r="T486" t="n">
        <v>3372.2</v>
      </c>
      <c r="U486" t="n">
        <v>0.6899999999999999</v>
      </c>
      <c r="V486" t="n">
        <v>0.76</v>
      </c>
      <c r="W486" t="n">
        <v>1.46</v>
      </c>
      <c r="X486" t="n">
        <v>0.2</v>
      </c>
      <c r="Y486" t="n">
        <v>1</v>
      </c>
      <c r="Z486" t="n">
        <v>10</v>
      </c>
    </row>
    <row r="487">
      <c r="A487" t="n">
        <v>50</v>
      </c>
      <c r="B487" t="n">
        <v>90</v>
      </c>
      <c r="C487" t="inlineStr">
        <is>
          <t xml:space="preserve">CONCLUIDO	</t>
        </is>
      </c>
      <c r="D487" t="n">
        <v>6.9289</v>
      </c>
      <c r="E487" t="n">
        <v>14.43</v>
      </c>
      <c r="F487" t="n">
        <v>11.73</v>
      </c>
      <c r="G487" t="n">
        <v>87.95</v>
      </c>
      <c r="H487" t="n">
        <v>1.22</v>
      </c>
      <c r="I487" t="n">
        <v>8</v>
      </c>
      <c r="J487" t="n">
        <v>195.65</v>
      </c>
      <c r="K487" t="n">
        <v>52.44</v>
      </c>
      <c r="L487" t="n">
        <v>13.5</v>
      </c>
      <c r="M487" t="n">
        <v>6</v>
      </c>
      <c r="N487" t="n">
        <v>39.71</v>
      </c>
      <c r="O487" t="n">
        <v>24364.12</v>
      </c>
      <c r="P487" t="n">
        <v>129.35</v>
      </c>
      <c r="Q487" t="n">
        <v>460.71</v>
      </c>
      <c r="R487" t="n">
        <v>46.79</v>
      </c>
      <c r="S487" t="n">
        <v>32.19</v>
      </c>
      <c r="T487" t="n">
        <v>3395.64</v>
      </c>
      <c r="U487" t="n">
        <v>0.6899999999999999</v>
      </c>
      <c r="V487" t="n">
        <v>0.76</v>
      </c>
      <c r="W487" t="n">
        <v>1.46</v>
      </c>
      <c r="X487" t="n">
        <v>0.19</v>
      </c>
      <c r="Y487" t="n">
        <v>1</v>
      </c>
      <c r="Z487" t="n">
        <v>10</v>
      </c>
    </row>
    <row r="488">
      <c r="A488" t="n">
        <v>51</v>
      </c>
      <c r="B488" t="n">
        <v>90</v>
      </c>
      <c r="C488" t="inlineStr">
        <is>
          <t xml:space="preserve">CONCLUIDO	</t>
        </is>
      </c>
      <c r="D488" t="n">
        <v>6.93</v>
      </c>
      <c r="E488" t="n">
        <v>14.43</v>
      </c>
      <c r="F488" t="n">
        <v>11.72</v>
      </c>
      <c r="G488" t="n">
        <v>87.94</v>
      </c>
      <c r="H488" t="n">
        <v>1.25</v>
      </c>
      <c r="I488" t="n">
        <v>8</v>
      </c>
      <c r="J488" t="n">
        <v>196.04</v>
      </c>
      <c r="K488" t="n">
        <v>52.44</v>
      </c>
      <c r="L488" t="n">
        <v>13.75</v>
      </c>
      <c r="M488" t="n">
        <v>6</v>
      </c>
      <c r="N488" t="n">
        <v>39.84</v>
      </c>
      <c r="O488" t="n">
        <v>24411.91</v>
      </c>
      <c r="P488" t="n">
        <v>129.05</v>
      </c>
      <c r="Q488" t="n">
        <v>460.69</v>
      </c>
      <c r="R488" t="n">
        <v>46.74</v>
      </c>
      <c r="S488" t="n">
        <v>32.19</v>
      </c>
      <c r="T488" t="n">
        <v>3370.26</v>
      </c>
      <c r="U488" t="n">
        <v>0.6899999999999999</v>
      </c>
      <c r="V488" t="n">
        <v>0.76</v>
      </c>
      <c r="W488" t="n">
        <v>1.46</v>
      </c>
      <c r="X488" t="n">
        <v>0.19</v>
      </c>
      <c r="Y488" t="n">
        <v>1</v>
      </c>
      <c r="Z488" t="n">
        <v>10</v>
      </c>
    </row>
    <row r="489">
      <c r="A489" t="n">
        <v>52</v>
      </c>
      <c r="B489" t="n">
        <v>90</v>
      </c>
      <c r="C489" t="inlineStr">
        <is>
          <t xml:space="preserve">CONCLUIDO	</t>
        </is>
      </c>
      <c r="D489" t="n">
        <v>6.9275</v>
      </c>
      <c r="E489" t="n">
        <v>14.44</v>
      </c>
      <c r="F489" t="n">
        <v>11.73</v>
      </c>
      <c r="G489" t="n">
        <v>87.98</v>
      </c>
      <c r="H489" t="n">
        <v>1.27</v>
      </c>
      <c r="I489" t="n">
        <v>8</v>
      </c>
      <c r="J489" t="n">
        <v>196.42</v>
      </c>
      <c r="K489" t="n">
        <v>52.44</v>
      </c>
      <c r="L489" t="n">
        <v>14</v>
      </c>
      <c r="M489" t="n">
        <v>6</v>
      </c>
      <c r="N489" t="n">
        <v>39.98</v>
      </c>
      <c r="O489" t="n">
        <v>24459.75</v>
      </c>
      <c r="P489" t="n">
        <v>128.75</v>
      </c>
      <c r="Q489" t="n">
        <v>460.71</v>
      </c>
      <c r="R489" t="n">
        <v>46.94</v>
      </c>
      <c r="S489" t="n">
        <v>32.19</v>
      </c>
      <c r="T489" t="n">
        <v>3474.36</v>
      </c>
      <c r="U489" t="n">
        <v>0.6899999999999999</v>
      </c>
      <c r="V489" t="n">
        <v>0.76</v>
      </c>
      <c r="W489" t="n">
        <v>1.46</v>
      </c>
      <c r="X489" t="n">
        <v>0.2</v>
      </c>
      <c r="Y489" t="n">
        <v>1</v>
      </c>
      <c r="Z489" t="n">
        <v>10</v>
      </c>
    </row>
    <row r="490">
      <c r="A490" t="n">
        <v>53</v>
      </c>
      <c r="B490" t="n">
        <v>90</v>
      </c>
      <c r="C490" t="inlineStr">
        <is>
          <t xml:space="preserve">CONCLUIDO	</t>
        </is>
      </c>
      <c r="D490" t="n">
        <v>6.9296</v>
      </c>
      <c r="E490" t="n">
        <v>14.43</v>
      </c>
      <c r="F490" t="n">
        <v>11.73</v>
      </c>
      <c r="G490" t="n">
        <v>87.94</v>
      </c>
      <c r="H490" t="n">
        <v>1.29</v>
      </c>
      <c r="I490" t="n">
        <v>8</v>
      </c>
      <c r="J490" t="n">
        <v>196.81</v>
      </c>
      <c r="K490" t="n">
        <v>52.44</v>
      </c>
      <c r="L490" t="n">
        <v>14.25</v>
      </c>
      <c r="M490" t="n">
        <v>6</v>
      </c>
      <c r="N490" t="n">
        <v>40.12</v>
      </c>
      <c r="O490" t="n">
        <v>24507.64</v>
      </c>
      <c r="P490" t="n">
        <v>128.32</v>
      </c>
      <c r="Q490" t="n">
        <v>460.69</v>
      </c>
      <c r="R490" t="n">
        <v>46.81</v>
      </c>
      <c r="S490" t="n">
        <v>32.19</v>
      </c>
      <c r="T490" t="n">
        <v>3409.67</v>
      </c>
      <c r="U490" t="n">
        <v>0.6899999999999999</v>
      </c>
      <c r="V490" t="n">
        <v>0.76</v>
      </c>
      <c r="W490" t="n">
        <v>1.46</v>
      </c>
      <c r="X490" t="n">
        <v>0.19</v>
      </c>
      <c r="Y490" t="n">
        <v>1</v>
      </c>
      <c r="Z490" t="n">
        <v>10</v>
      </c>
    </row>
    <row r="491">
      <c r="A491" t="n">
        <v>54</v>
      </c>
      <c r="B491" t="n">
        <v>90</v>
      </c>
      <c r="C491" t="inlineStr">
        <is>
          <t xml:space="preserve">CONCLUIDO	</t>
        </is>
      </c>
      <c r="D491" t="n">
        <v>6.9287</v>
      </c>
      <c r="E491" t="n">
        <v>14.43</v>
      </c>
      <c r="F491" t="n">
        <v>11.73</v>
      </c>
      <c r="G491" t="n">
        <v>87.95999999999999</v>
      </c>
      <c r="H491" t="n">
        <v>1.31</v>
      </c>
      <c r="I491" t="n">
        <v>8</v>
      </c>
      <c r="J491" t="n">
        <v>197.2</v>
      </c>
      <c r="K491" t="n">
        <v>52.44</v>
      </c>
      <c r="L491" t="n">
        <v>14.5</v>
      </c>
      <c r="M491" t="n">
        <v>6</v>
      </c>
      <c r="N491" t="n">
        <v>40.26</v>
      </c>
      <c r="O491" t="n">
        <v>24555.57</v>
      </c>
      <c r="P491" t="n">
        <v>126.99</v>
      </c>
      <c r="Q491" t="n">
        <v>460.69</v>
      </c>
      <c r="R491" t="n">
        <v>46.79</v>
      </c>
      <c r="S491" t="n">
        <v>32.19</v>
      </c>
      <c r="T491" t="n">
        <v>3395.93</v>
      </c>
      <c r="U491" t="n">
        <v>0.6899999999999999</v>
      </c>
      <c r="V491" t="n">
        <v>0.76</v>
      </c>
      <c r="W491" t="n">
        <v>1.46</v>
      </c>
      <c r="X491" t="n">
        <v>0.19</v>
      </c>
      <c r="Y491" t="n">
        <v>1</v>
      </c>
      <c r="Z491" t="n">
        <v>10</v>
      </c>
    </row>
    <row r="492">
      <c r="A492" t="n">
        <v>55</v>
      </c>
      <c r="B492" t="n">
        <v>90</v>
      </c>
      <c r="C492" t="inlineStr">
        <is>
          <t xml:space="preserve">CONCLUIDO	</t>
        </is>
      </c>
      <c r="D492" t="n">
        <v>6.9205</v>
      </c>
      <c r="E492" t="n">
        <v>14.45</v>
      </c>
      <c r="F492" t="n">
        <v>11.74</v>
      </c>
      <c r="G492" t="n">
        <v>88.09</v>
      </c>
      <c r="H492" t="n">
        <v>1.33</v>
      </c>
      <c r="I492" t="n">
        <v>8</v>
      </c>
      <c r="J492" t="n">
        <v>197.59</v>
      </c>
      <c r="K492" t="n">
        <v>52.44</v>
      </c>
      <c r="L492" t="n">
        <v>14.75</v>
      </c>
      <c r="M492" t="n">
        <v>6</v>
      </c>
      <c r="N492" t="n">
        <v>40.4</v>
      </c>
      <c r="O492" t="n">
        <v>24603.55</v>
      </c>
      <c r="P492" t="n">
        <v>126.02</v>
      </c>
      <c r="Q492" t="n">
        <v>460.69</v>
      </c>
      <c r="R492" t="n">
        <v>47.29</v>
      </c>
      <c r="S492" t="n">
        <v>32.19</v>
      </c>
      <c r="T492" t="n">
        <v>3648.78</v>
      </c>
      <c r="U492" t="n">
        <v>0.68</v>
      </c>
      <c r="V492" t="n">
        <v>0.76</v>
      </c>
      <c r="W492" t="n">
        <v>1.46</v>
      </c>
      <c r="X492" t="n">
        <v>0.21</v>
      </c>
      <c r="Y492" t="n">
        <v>1</v>
      </c>
      <c r="Z492" t="n">
        <v>10</v>
      </c>
    </row>
    <row r="493">
      <c r="A493" t="n">
        <v>56</v>
      </c>
      <c r="B493" t="n">
        <v>90</v>
      </c>
      <c r="C493" t="inlineStr">
        <is>
          <t xml:space="preserve">CONCLUIDO	</t>
        </is>
      </c>
      <c r="D493" t="n">
        <v>6.9505</v>
      </c>
      <c r="E493" t="n">
        <v>14.39</v>
      </c>
      <c r="F493" t="n">
        <v>11.72</v>
      </c>
      <c r="G493" t="n">
        <v>100.44</v>
      </c>
      <c r="H493" t="n">
        <v>1.35</v>
      </c>
      <c r="I493" t="n">
        <v>7</v>
      </c>
      <c r="J493" t="n">
        <v>197.98</v>
      </c>
      <c r="K493" t="n">
        <v>52.44</v>
      </c>
      <c r="L493" t="n">
        <v>15</v>
      </c>
      <c r="M493" t="n">
        <v>5</v>
      </c>
      <c r="N493" t="n">
        <v>40.54</v>
      </c>
      <c r="O493" t="n">
        <v>24651.58</v>
      </c>
      <c r="P493" t="n">
        <v>125.42</v>
      </c>
      <c r="Q493" t="n">
        <v>460.69</v>
      </c>
      <c r="R493" t="n">
        <v>46.62</v>
      </c>
      <c r="S493" t="n">
        <v>32.19</v>
      </c>
      <c r="T493" t="n">
        <v>3317.02</v>
      </c>
      <c r="U493" t="n">
        <v>0.6899999999999999</v>
      </c>
      <c r="V493" t="n">
        <v>0.76</v>
      </c>
      <c r="W493" t="n">
        <v>1.46</v>
      </c>
      <c r="X493" t="n">
        <v>0.18</v>
      </c>
      <c r="Y493" t="n">
        <v>1</v>
      </c>
      <c r="Z493" t="n">
        <v>10</v>
      </c>
    </row>
    <row r="494">
      <c r="A494" t="n">
        <v>57</v>
      </c>
      <c r="B494" t="n">
        <v>90</v>
      </c>
      <c r="C494" t="inlineStr">
        <is>
          <t xml:space="preserve">CONCLUIDO	</t>
        </is>
      </c>
      <c r="D494" t="n">
        <v>6.9592</v>
      </c>
      <c r="E494" t="n">
        <v>14.37</v>
      </c>
      <c r="F494" t="n">
        <v>11.7</v>
      </c>
      <c r="G494" t="n">
        <v>100.29</v>
      </c>
      <c r="H494" t="n">
        <v>1.36</v>
      </c>
      <c r="I494" t="n">
        <v>7</v>
      </c>
      <c r="J494" t="n">
        <v>198.37</v>
      </c>
      <c r="K494" t="n">
        <v>52.44</v>
      </c>
      <c r="L494" t="n">
        <v>15.25</v>
      </c>
      <c r="M494" t="n">
        <v>5</v>
      </c>
      <c r="N494" t="n">
        <v>40.68</v>
      </c>
      <c r="O494" t="n">
        <v>24699.65</v>
      </c>
      <c r="P494" t="n">
        <v>125.18</v>
      </c>
      <c r="Q494" t="n">
        <v>460.69</v>
      </c>
      <c r="R494" t="n">
        <v>45.91</v>
      </c>
      <c r="S494" t="n">
        <v>32.19</v>
      </c>
      <c r="T494" t="n">
        <v>2964.76</v>
      </c>
      <c r="U494" t="n">
        <v>0.7</v>
      </c>
      <c r="V494" t="n">
        <v>0.76</v>
      </c>
      <c r="W494" t="n">
        <v>1.46</v>
      </c>
      <c r="X494" t="n">
        <v>0.17</v>
      </c>
      <c r="Y494" t="n">
        <v>1</v>
      </c>
      <c r="Z494" t="n">
        <v>10</v>
      </c>
    </row>
    <row r="495">
      <c r="A495" t="n">
        <v>58</v>
      </c>
      <c r="B495" t="n">
        <v>90</v>
      </c>
      <c r="C495" t="inlineStr">
        <is>
          <t xml:space="preserve">CONCLUIDO	</t>
        </is>
      </c>
      <c r="D495" t="n">
        <v>6.9541</v>
      </c>
      <c r="E495" t="n">
        <v>14.38</v>
      </c>
      <c r="F495" t="n">
        <v>11.71</v>
      </c>
      <c r="G495" t="n">
        <v>100.38</v>
      </c>
      <c r="H495" t="n">
        <v>1.38</v>
      </c>
      <c r="I495" t="n">
        <v>7</v>
      </c>
      <c r="J495" t="n">
        <v>198.76</v>
      </c>
      <c r="K495" t="n">
        <v>52.44</v>
      </c>
      <c r="L495" t="n">
        <v>15.5</v>
      </c>
      <c r="M495" t="n">
        <v>3</v>
      </c>
      <c r="N495" t="n">
        <v>40.82</v>
      </c>
      <c r="O495" t="n">
        <v>24747.78</v>
      </c>
      <c r="P495" t="n">
        <v>125.18</v>
      </c>
      <c r="Q495" t="n">
        <v>460.69</v>
      </c>
      <c r="R495" t="n">
        <v>46.2</v>
      </c>
      <c r="S495" t="n">
        <v>32.19</v>
      </c>
      <c r="T495" t="n">
        <v>3109.89</v>
      </c>
      <c r="U495" t="n">
        <v>0.7</v>
      </c>
      <c r="V495" t="n">
        <v>0.76</v>
      </c>
      <c r="W495" t="n">
        <v>1.46</v>
      </c>
      <c r="X495" t="n">
        <v>0.18</v>
      </c>
      <c r="Y495" t="n">
        <v>1</v>
      </c>
      <c r="Z495" t="n">
        <v>10</v>
      </c>
    </row>
    <row r="496">
      <c r="A496" t="n">
        <v>59</v>
      </c>
      <c r="B496" t="n">
        <v>90</v>
      </c>
      <c r="C496" t="inlineStr">
        <is>
          <t xml:space="preserve">CONCLUIDO	</t>
        </is>
      </c>
      <c r="D496" t="n">
        <v>6.9564</v>
      </c>
      <c r="E496" t="n">
        <v>14.38</v>
      </c>
      <c r="F496" t="n">
        <v>11.71</v>
      </c>
      <c r="G496" t="n">
        <v>100.34</v>
      </c>
      <c r="H496" t="n">
        <v>1.4</v>
      </c>
      <c r="I496" t="n">
        <v>7</v>
      </c>
      <c r="J496" t="n">
        <v>199.15</v>
      </c>
      <c r="K496" t="n">
        <v>52.44</v>
      </c>
      <c r="L496" t="n">
        <v>15.75</v>
      </c>
      <c r="M496" t="n">
        <v>3</v>
      </c>
      <c r="N496" t="n">
        <v>40.96</v>
      </c>
      <c r="O496" t="n">
        <v>24795.95</v>
      </c>
      <c r="P496" t="n">
        <v>125.26</v>
      </c>
      <c r="Q496" t="n">
        <v>460.69</v>
      </c>
      <c r="R496" t="n">
        <v>45.93</v>
      </c>
      <c r="S496" t="n">
        <v>32.19</v>
      </c>
      <c r="T496" t="n">
        <v>2974.59</v>
      </c>
      <c r="U496" t="n">
        <v>0.7</v>
      </c>
      <c r="V496" t="n">
        <v>0.76</v>
      </c>
      <c r="W496" t="n">
        <v>1.46</v>
      </c>
      <c r="X496" t="n">
        <v>0.17</v>
      </c>
      <c r="Y496" t="n">
        <v>1</v>
      </c>
      <c r="Z496" t="n">
        <v>10</v>
      </c>
    </row>
    <row r="497">
      <c r="A497" t="n">
        <v>60</v>
      </c>
      <c r="B497" t="n">
        <v>90</v>
      </c>
      <c r="C497" t="inlineStr">
        <is>
          <t xml:space="preserve">CONCLUIDO	</t>
        </is>
      </c>
      <c r="D497" t="n">
        <v>6.9579</v>
      </c>
      <c r="E497" t="n">
        <v>14.37</v>
      </c>
      <c r="F497" t="n">
        <v>11.7</v>
      </c>
      <c r="G497" t="n">
        <v>100.31</v>
      </c>
      <c r="H497" t="n">
        <v>1.42</v>
      </c>
      <c r="I497" t="n">
        <v>7</v>
      </c>
      <c r="J497" t="n">
        <v>199.54</v>
      </c>
      <c r="K497" t="n">
        <v>52.44</v>
      </c>
      <c r="L497" t="n">
        <v>16</v>
      </c>
      <c r="M497" t="n">
        <v>3</v>
      </c>
      <c r="N497" t="n">
        <v>41.1</v>
      </c>
      <c r="O497" t="n">
        <v>24844.17</v>
      </c>
      <c r="P497" t="n">
        <v>125.04</v>
      </c>
      <c r="Q497" t="n">
        <v>460.79</v>
      </c>
      <c r="R497" t="n">
        <v>45.91</v>
      </c>
      <c r="S497" t="n">
        <v>32.19</v>
      </c>
      <c r="T497" t="n">
        <v>2962.78</v>
      </c>
      <c r="U497" t="n">
        <v>0.7</v>
      </c>
      <c r="V497" t="n">
        <v>0.76</v>
      </c>
      <c r="W497" t="n">
        <v>1.46</v>
      </c>
      <c r="X497" t="n">
        <v>0.17</v>
      </c>
      <c r="Y497" t="n">
        <v>1</v>
      </c>
      <c r="Z497" t="n">
        <v>10</v>
      </c>
    </row>
    <row r="498">
      <c r="A498" t="n">
        <v>61</v>
      </c>
      <c r="B498" t="n">
        <v>90</v>
      </c>
      <c r="C498" t="inlineStr">
        <is>
          <t xml:space="preserve">CONCLUIDO	</t>
        </is>
      </c>
      <c r="D498" t="n">
        <v>6.9571</v>
      </c>
      <c r="E498" t="n">
        <v>14.37</v>
      </c>
      <c r="F498" t="n">
        <v>11.7</v>
      </c>
      <c r="G498" t="n">
        <v>100.32</v>
      </c>
      <c r="H498" t="n">
        <v>1.44</v>
      </c>
      <c r="I498" t="n">
        <v>7</v>
      </c>
      <c r="J498" t="n">
        <v>199.93</v>
      </c>
      <c r="K498" t="n">
        <v>52.44</v>
      </c>
      <c r="L498" t="n">
        <v>16.25</v>
      </c>
      <c r="M498" t="n">
        <v>2</v>
      </c>
      <c r="N498" t="n">
        <v>41.24</v>
      </c>
      <c r="O498" t="n">
        <v>24892.44</v>
      </c>
      <c r="P498" t="n">
        <v>124.78</v>
      </c>
      <c r="Q498" t="n">
        <v>460.69</v>
      </c>
      <c r="R498" t="n">
        <v>45.96</v>
      </c>
      <c r="S498" t="n">
        <v>32.19</v>
      </c>
      <c r="T498" t="n">
        <v>2985.19</v>
      </c>
      <c r="U498" t="n">
        <v>0.7</v>
      </c>
      <c r="V498" t="n">
        <v>0.76</v>
      </c>
      <c r="W498" t="n">
        <v>1.46</v>
      </c>
      <c r="X498" t="n">
        <v>0.17</v>
      </c>
      <c r="Y498" t="n">
        <v>1</v>
      </c>
      <c r="Z498" t="n">
        <v>10</v>
      </c>
    </row>
    <row r="499">
      <c r="A499" t="n">
        <v>62</v>
      </c>
      <c r="B499" t="n">
        <v>90</v>
      </c>
      <c r="C499" t="inlineStr">
        <is>
          <t xml:space="preserve">CONCLUIDO	</t>
        </is>
      </c>
      <c r="D499" t="n">
        <v>6.9595</v>
      </c>
      <c r="E499" t="n">
        <v>14.37</v>
      </c>
      <c r="F499" t="n">
        <v>11.7</v>
      </c>
      <c r="G499" t="n">
        <v>100.28</v>
      </c>
      <c r="H499" t="n">
        <v>1.46</v>
      </c>
      <c r="I499" t="n">
        <v>7</v>
      </c>
      <c r="J499" t="n">
        <v>200.32</v>
      </c>
      <c r="K499" t="n">
        <v>52.44</v>
      </c>
      <c r="L499" t="n">
        <v>16.5</v>
      </c>
      <c r="M499" t="n">
        <v>2</v>
      </c>
      <c r="N499" t="n">
        <v>41.38</v>
      </c>
      <c r="O499" t="n">
        <v>24940.75</v>
      </c>
      <c r="P499" t="n">
        <v>124.07</v>
      </c>
      <c r="Q499" t="n">
        <v>460.69</v>
      </c>
      <c r="R499" t="n">
        <v>45.73</v>
      </c>
      <c r="S499" t="n">
        <v>32.19</v>
      </c>
      <c r="T499" t="n">
        <v>2871.3</v>
      </c>
      <c r="U499" t="n">
        <v>0.7</v>
      </c>
      <c r="V499" t="n">
        <v>0.76</v>
      </c>
      <c r="W499" t="n">
        <v>1.46</v>
      </c>
      <c r="X499" t="n">
        <v>0.17</v>
      </c>
      <c r="Y499" t="n">
        <v>1</v>
      </c>
      <c r="Z499" t="n">
        <v>10</v>
      </c>
    </row>
    <row r="500">
      <c r="A500" t="n">
        <v>63</v>
      </c>
      <c r="B500" t="n">
        <v>90</v>
      </c>
      <c r="C500" t="inlineStr">
        <is>
          <t xml:space="preserve">CONCLUIDO	</t>
        </is>
      </c>
      <c r="D500" t="n">
        <v>6.9572</v>
      </c>
      <c r="E500" t="n">
        <v>14.37</v>
      </c>
      <c r="F500" t="n">
        <v>11.7</v>
      </c>
      <c r="G500" t="n">
        <v>100.32</v>
      </c>
      <c r="H500" t="n">
        <v>1.48</v>
      </c>
      <c r="I500" t="n">
        <v>7</v>
      </c>
      <c r="J500" t="n">
        <v>200.72</v>
      </c>
      <c r="K500" t="n">
        <v>52.44</v>
      </c>
      <c r="L500" t="n">
        <v>16.75</v>
      </c>
      <c r="M500" t="n">
        <v>2</v>
      </c>
      <c r="N500" t="n">
        <v>41.52</v>
      </c>
      <c r="O500" t="n">
        <v>24989.11</v>
      </c>
      <c r="P500" t="n">
        <v>124.03</v>
      </c>
      <c r="Q500" t="n">
        <v>460.72</v>
      </c>
      <c r="R500" t="n">
        <v>45.97</v>
      </c>
      <c r="S500" t="n">
        <v>32.19</v>
      </c>
      <c r="T500" t="n">
        <v>2993.72</v>
      </c>
      <c r="U500" t="n">
        <v>0.7</v>
      </c>
      <c r="V500" t="n">
        <v>0.76</v>
      </c>
      <c r="W500" t="n">
        <v>1.46</v>
      </c>
      <c r="X500" t="n">
        <v>0.17</v>
      </c>
      <c r="Y500" t="n">
        <v>1</v>
      </c>
      <c r="Z500" t="n">
        <v>10</v>
      </c>
    </row>
    <row r="501">
      <c r="A501" t="n">
        <v>64</v>
      </c>
      <c r="B501" t="n">
        <v>90</v>
      </c>
      <c r="C501" t="inlineStr">
        <is>
          <t xml:space="preserve">CONCLUIDO	</t>
        </is>
      </c>
      <c r="D501" t="n">
        <v>6.9565</v>
      </c>
      <c r="E501" t="n">
        <v>14.38</v>
      </c>
      <c r="F501" t="n">
        <v>11.71</v>
      </c>
      <c r="G501" t="n">
        <v>100.33</v>
      </c>
      <c r="H501" t="n">
        <v>1.5</v>
      </c>
      <c r="I501" t="n">
        <v>7</v>
      </c>
      <c r="J501" t="n">
        <v>201.11</v>
      </c>
      <c r="K501" t="n">
        <v>52.44</v>
      </c>
      <c r="L501" t="n">
        <v>17</v>
      </c>
      <c r="M501" t="n">
        <v>2</v>
      </c>
      <c r="N501" t="n">
        <v>41.67</v>
      </c>
      <c r="O501" t="n">
        <v>25037.53</v>
      </c>
      <c r="P501" t="n">
        <v>123.91</v>
      </c>
      <c r="Q501" t="n">
        <v>460.69</v>
      </c>
      <c r="R501" t="n">
        <v>45.99</v>
      </c>
      <c r="S501" t="n">
        <v>32.19</v>
      </c>
      <c r="T501" t="n">
        <v>3000.16</v>
      </c>
      <c r="U501" t="n">
        <v>0.7</v>
      </c>
      <c r="V501" t="n">
        <v>0.76</v>
      </c>
      <c r="W501" t="n">
        <v>1.46</v>
      </c>
      <c r="X501" t="n">
        <v>0.17</v>
      </c>
      <c r="Y501" t="n">
        <v>1</v>
      </c>
      <c r="Z501" t="n">
        <v>10</v>
      </c>
    </row>
    <row r="502">
      <c r="A502" t="n">
        <v>65</v>
      </c>
      <c r="B502" t="n">
        <v>90</v>
      </c>
      <c r="C502" t="inlineStr">
        <is>
          <t xml:space="preserve">CONCLUIDO	</t>
        </is>
      </c>
      <c r="D502" t="n">
        <v>6.9585</v>
      </c>
      <c r="E502" t="n">
        <v>14.37</v>
      </c>
      <c r="F502" t="n">
        <v>11.7</v>
      </c>
      <c r="G502" t="n">
        <v>100.3</v>
      </c>
      <c r="H502" t="n">
        <v>1.52</v>
      </c>
      <c r="I502" t="n">
        <v>7</v>
      </c>
      <c r="J502" t="n">
        <v>201.5</v>
      </c>
      <c r="K502" t="n">
        <v>52.44</v>
      </c>
      <c r="L502" t="n">
        <v>17.25</v>
      </c>
      <c r="M502" t="n">
        <v>2</v>
      </c>
      <c r="N502" t="n">
        <v>41.81</v>
      </c>
      <c r="O502" t="n">
        <v>25085.99</v>
      </c>
      <c r="P502" t="n">
        <v>123.47</v>
      </c>
      <c r="Q502" t="n">
        <v>460.69</v>
      </c>
      <c r="R502" t="n">
        <v>45.89</v>
      </c>
      <c r="S502" t="n">
        <v>32.19</v>
      </c>
      <c r="T502" t="n">
        <v>2951.01</v>
      </c>
      <c r="U502" t="n">
        <v>0.7</v>
      </c>
      <c r="V502" t="n">
        <v>0.76</v>
      </c>
      <c r="W502" t="n">
        <v>1.46</v>
      </c>
      <c r="X502" t="n">
        <v>0.17</v>
      </c>
      <c r="Y502" t="n">
        <v>1</v>
      </c>
      <c r="Z502" t="n">
        <v>10</v>
      </c>
    </row>
    <row r="503">
      <c r="A503" t="n">
        <v>66</v>
      </c>
      <c r="B503" t="n">
        <v>90</v>
      </c>
      <c r="C503" t="inlineStr">
        <is>
          <t xml:space="preserve">CONCLUIDO	</t>
        </is>
      </c>
      <c r="D503" t="n">
        <v>6.9571</v>
      </c>
      <c r="E503" t="n">
        <v>14.37</v>
      </c>
      <c r="F503" t="n">
        <v>11.7</v>
      </c>
      <c r="G503" t="n">
        <v>100.32</v>
      </c>
      <c r="H503" t="n">
        <v>1.54</v>
      </c>
      <c r="I503" t="n">
        <v>7</v>
      </c>
      <c r="J503" t="n">
        <v>201.9</v>
      </c>
      <c r="K503" t="n">
        <v>52.44</v>
      </c>
      <c r="L503" t="n">
        <v>17.5</v>
      </c>
      <c r="M503" t="n">
        <v>1</v>
      </c>
      <c r="N503" t="n">
        <v>41.95</v>
      </c>
      <c r="O503" t="n">
        <v>25134.5</v>
      </c>
      <c r="P503" t="n">
        <v>123.25</v>
      </c>
      <c r="Q503" t="n">
        <v>460.69</v>
      </c>
      <c r="R503" t="n">
        <v>45.92</v>
      </c>
      <c r="S503" t="n">
        <v>32.19</v>
      </c>
      <c r="T503" t="n">
        <v>2968.74</v>
      </c>
      <c r="U503" t="n">
        <v>0.7</v>
      </c>
      <c r="V503" t="n">
        <v>0.76</v>
      </c>
      <c r="W503" t="n">
        <v>1.46</v>
      </c>
      <c r="X503" t="n">
        <v>0.17</v>
      </c>
      <c r="Y503" t="n">
        <v>1</v>
      </c>
      <c r="Z503" t="n">
        <v>10</v>
      </c>
    </row>
    <row r="504">
      <c r="A504" t="n">
        <v>67</v>
      </c>
      <c r="B504" t="n">
        <v>90</v>
      </c>
      <c r="C504" t="inlineStr">
        <is>
          <t xml:space="preserve">CONCLUIDO	</t>
        </is>
      </c>
      <c r="D504" t="n">
        <v>6.9587</v>
      </c>
      <c r="E504" t="n">
        <v>14.37</v>
      </c>
      <c r="F504" t="n">
        <v>11.7</v>
      </c>
      <c r="G504" t="n">
        <v>100.3</v>
      </c>
      <c r="H504" t="n">
        <v>1.56</v>
      </c>
      <c r="I504" t="n">
        <v>7</v>
      </c>
      <c r="J504" t="n">
        <v>202.29</v>
      </c>
      <c r="K504" t="n">
        <v>52.44</v>
      </c>
      <c r="L504" t="n">
        <v>17.75</v>
      </c>
      <c r="M504" t="n">
        <v>1</v>
      </c>
      <c r="N504" t="n">
        <v>42.1</v>
      </c>
      <c r="O504" t="n">
        <v>25183.06</v>
      </c>
      <c r="P504" t="n">
        <v>122.87</v>
      </c>
      <c r="Q504" t="n">
        <v>460.69</v>
      </c>
      <c r="R504" t="n">
        <v>45.91</v>
      </c>
      <c r="S504" t="n">
        <v>32.19</v>
      </c>
      <c r="T504" t="n">
        <v>2959.98</v>
      </c>
      <c r="U504" t="n">
        <v>0.7</v>
      </c>
      <c r="V504" t="n">
        <v>0.76</v>
      </c>
      <c r="W504" t="n">
        <v>1.46</v>
      </c>
      <c r="X504" t="n">
        <v>0.17</v>
      </c>
      <c r="Y504" t="n">
        <v>1</v>
      </c>
      <c r="Z504" t="n">
        <v>10</v>
      </c>
    </row>
    <row r="505">
      <c r="A505" t="n">
        <v>68</v>
      </c>
      <c r="B505" t="n">
        <v>90</v>
      </c>
      <c r="C505" t="inlineStr">
        <is>
          <t xml:space="preserve">CONCLUIDO	</t>
        </is>
      </c>
      <c r="D505" t="n">
        <v>6.9572</v>
      </c>
      <c r="E505" t="n">
        <v>14.37</v>
      </c>
      <c r="F505" t="n">
        <v>11.7</v>
      </c>
      <c r="G505" t="n">
        <v>100.32</v>
      </c>
      <c r="H505" t="n">
        <v>1.58</v>
      </c>
      <c r="I505" t="n">
        <v>7</v>
      </c>
      <c r="J505" t="n">
        <v>202.68</v>
      </c>
      <c r="K505" t="n">
        <v>52.44</v>
      </c>
      <c r="L505" t="n">
        <v>18</v>
      </c>
      <c r="M505" t="n">
        <v>0</v>
      </c>
      <c r="N505" t="n">
        <v>42.24</v>
      </c>
      <c r="O505" t="n">
        <v>25231.66</v>
      </c>
      <c r="P505" t="n">
        <v>123.08</v>
      </c>
      <c r="Q505" t="n">
        <v>460.7</v>
      </c>
      <c r="R505" t="n">
        <v>45.94</v>
      </c>
      <c r="S505" t="n">
        <v>32.19</v>
      </c>
      <c r="T505" t="n">
        <v>2978.24</v>
      </c>
      <c r="U505" t="n">
        <v>0.7</v>
      </c>
      <c r="V505" t="n">
        <v>0.76</v>
      </c>
      <c r="W505" t="n">
        <v>1.46</v>
      </c>
      <c r="X505" t="n">
        <v>0.17</v>
      </c>
      <c r="Y505" t="n">
        <v>1</v>
      </c>
      <c r="Z505" t="n">
        <v>10</v>
      </c>
    </row>
    <row r="506">
      <c r="A506" t="n">
        <v>0</v>
      </c>
      <c r="B506" t="n">
        <v>110</v>
      </c>
      <c r="C506" t="inlineStr">
        <is>
          <t xml:space="preserve">CONCLUIDO	</t>
        </is>
      </c>
      <c r="D506" t="n">
        <v>3.6598</v>
      </c>
      <c r="E506" t="n">
        <v>27.32</v>
      </c>
      <c r="F506" t="n">
        <v>16.98</v>
      </c>
      <c r="G506" t="n">
        <v>5.57</v>
      </c>
      <c r="H506" t="n">
        <v>0.08</v>
      </c>
      <c r="I506" t="n">
        <v>183</v>
      </c>
      <c r="J506" t="n">
        <v>213.37</v>
      </c>
      <c r="K506" t="n">
        <v>56.13</v>
      </c>
      <c r="L506" t="n">
        <v>1</v>
      </c>
      <c r="M506" t="n">
        <v>181</v>
      </c>
      <c r="N506" t="n">
        <v>46.25</v>
      </c>
      <c r="O506" t="n">
        <v>26550.29</v>
      </c>
      <c r="P506" t="n">
        <v>250.88</v>
      </c>
      <c r="Q506" t="n">
        <v>460.82</v>
      </c>
      <c r="R506" t="n">
        <v>218.82</v>
      </c>
      <c r="S506" t="n">
        <v>32.19</v>
      </c>
      <c r="T506" t="n">
        <v>88537.39</v>
      </c>
      <c r="U506" t="n">
        <v>0.15</v>
      </c>
      <c r="V506" t="n">
        <v>0.53</v>
      </c>
      <c r="W506" t="n">
        <v>1.74</v>
      </c>
      <c r="X506" t="n">
        <v>5.45</v>
      </c>
      <c r="Y506" t="n">
        <v>1</v>
      </c>
      <c r="Z506" t="n">
        <v>10</v>
      </c>
    </row>
    <row r="507">
      <c r="A507" t="n">
        <v>1</v>
      </c>
      <c r="B507" t="n">
        <v>110</v>
      </c>
      <c r="C507" t="inlineStr">
        <is>
          <t xml:space="preserve">CONCLUIDO	</t>
        </is>
      </c>
      <c r="D507" t="n">
        <v>4.2186</v>
      </c>
      <c r="E507" t="n">
        <v>23.7</v>
      </c>
      <c r="F507" t="n">
        <v>15.48</v>
      </c>
      <c r="G507" t="n">
        <v>6.98</v>
      </c>
      <c r="H507" t="n">
        <v>0.1</v>
      </c>
      <c r="I507" t="n">
        <v>133</v>
      </c>
      <c r="J507" t="n">
        <v>213.78</v>
      </c>
      <c r="K507" t="n">
        <v>56.13</v>
      </c>
      <c r="L507" t="n">
        <v>1.25</v>
      </c>
      <c r="M507" t="n">
        <v>131</v>
      </c>
      <c r="N507" t="n">
        <v>46.4</v>
      </c>
      <c r="O507" t="n">
        <v>26600.32</v>
      </c>
      <c r="P507" t="n">
        <v>228.15</v>
      </c>
      <c r="Q507" t="n">
        <v>460.87</v>
      </c>
      <c r="R507" t="n">
        <v>169.08</v>
      </c>
      <c r="S507" t="n">
        <v>32.19</v>
      </c>
      <c r="T507" t="n">
        <v>63916.37</v>
      </c>
      <c r="U507" t="n">
        <v>0.19</v>
      </c>
      <c r="V507" t="n">
        <v>0.58</v>
      </c>
      <c r="W507" t="n">
        <v>1.66</v>
      </c>
      <c r="X507" t="n">
        <v>3.94</v>
      </c>
      <c r="Y507" t="n">
        <v>1</v>
      </c>
      <c r="Z507" t="n">
        <v>10</v>
      </c>
    </row>
    <row r="508">
      <c r="A508" t="n">
        <v>2</v>
      </c>
      <c r="B508" t="n">
        <v>110</v>
      </c>
      <c r="C508" t="inlineStr">
        <is>
          <t xml:space="preserve">CONCLUIDO	</t>
        </is>
      </c>
      <c r="D508" t="n">
        <v>4.6373</v>
      </c>
      <c r="E508" t="n">
        <v>21.56</v>
      </c>
      <c r="F508" t="n">
        <v>14.56</v>
      </c>
      <c r="G508" t="n">
        <v>8.4</v>
      </c>
      <c r="H508" t="n">
        <v>0.12</v>
      </c>
      <c r="I508" t="n">
        <v>104</v>
      </c>
      <c r="J508" t="n">
        <v>214.19</v>
      </c>
      <c r="K508" t="n">
        <v>56.13</v>
      </c>
      <c r="L508" t="n">
        <v>1.5</v>
      </c>
      <c r="M508" t="n">
        <v>102</v>
      </c>
      <c r="N508" t="n">
        <v>46.56</v>
      </c>
      <c r="O508" t="n">
        <v>26650.41</v>
      </c>
      <c r="P508" t="n">
        <v>214.25</v>
      </c>
      <c r="Q508" t="n">
        <v>460.79</v>
      </c>
      <c r="R508" t="n">
        <v>139.23</v>
      </c>
      <c r="S508" t="n">
        <v>32.19</v>
      </c>
      <c r="T508" t="n">
        <v>49139.75</v>
      </c>
      <c r="U508" t="n">
        <v>0.23</v>
      </c>
      <c r="V508" t="n">
        <v>0.61</v>
      </c>
      <c r="W508" t="n">
        <v>1.61</v>
      </c>
      <c r="X508" t="n">
        <v>3.02</v>
      </c>
      <c r="Y508" t="n">
        <v>1</v>
      </c>
      <c r="Z508" t="n">
        <v>10</v>
      </c>
    </row>
    <row r="509">
      <c r="A509" t="n">
        <v>3</v>
      </c>
      <c r="B509" t="n">
        <v>110</v>
      </c>
      <c r="C509" t="inlineStr">
        <is>
          <t xml:space="preserve">CONCLUIDO	</t>
        </is>
      </c>
      <c r="D509" t="n">
        <v>4.9351</v>
      </c>
      <c r="E509" t="n">
        <v>20.26</v>
      </c>
      <c r="F509" t="n">
        <v>14.02</v>
      </c>
      <c r="G509" t="n">
        <v>9.779999999999999</v>
      </c>
      <c r="H509" t="n">
        <v>0.14</v>
      </c>
      <c r="I509" t="n">
        <v>86</v>
      </c>
      <c r="J509" t="n">
        <v>214.59</v>
      </c>
      <c r="K509" t="n">
        <v>56.13</v>
      </c>
      <c r="L509" t="n">
        <v>1.75</v>
      </c>
      <c r="M509" t="n">
        <v>84</v>
      </c>
      <c r="N509" t="n">
        <v>46.72</v>
      </c>
      <c r="O509" t="n">
        <v>26700.55</v>
      </c>
      <c r="P509" t="n">
        <v>205.87</v>
      </c>
      <c r="Q509" t="n">
        <v>460.73</v>
      </c>
      <c r="R509" t="n">
        <v>121.5</v>
      </c>
      <c r="S509" t="n">
        <v>32.19</v>
      </c>
      <c r="T509" t="n">
        <v>40362.18</v>
      </c>
      <c r="U509" t="n">
        <v>0.26</v>
      </c>
      <c r="V509" t="n">
        <v>0.64</v>
      </c>
      <c r="W509" t="n">
        <v>1.59</v>
      </c>
      <c r="X509" t="n">
        <v>2.48</v>
      </c>
      <c r="Y509" t="n">
        <v>1</v>
      </c>
      <c r="Z509" t="n">
        <v>10</v>
      </c>
    </row>
    <row r="510">
      <c r="A510" t="n">
        <v>4</v>
      </c>
      <c r="B510" t="n">
        <v>110</v>
      </c>
      <c r="C510" t="inlineStr">
        <is>
          <t xml:space="preserve">CONCLUIDO	</t>
        </is>
      </c>
      <c r="D510" t="n">
        <v>5.1717</v>
      </c>
      <c r="E510" t="n">
        <v>19.34</v>
      </c>
      <c r="F510" t="n">
        <v>13.64</v>
      </c>
      <c r="G510" t="n">
        <v>11.21</v>
      </c>
      <c r="H510" t="n">
        <v>0.17</v>
      </c>
      <c r="I510" t="n">
        <v>73</v>
      </c>
      <c r="J510" t="n">
        <v>215</v>
      </c>
      <c r="K510" t="n">
        <v>56.13</v>
      </c>
      <c r="L510" t="n">
        <v>2</v>
      </c>
      <c r="M510" t="n">
        <v>71</v>
      </c>
      <c r="N510" t="n">
        <v>46.87</v>
      </c>
      <c r="O510" t="n">
        <v>26750.75</v>
      </c>
      <c r="P510" t="n">
        <v>199.94</v>
      </c>
      <c r="Q510" t="n">
        <v>460.73</v>
      </c>
      <c r="R510" t="n">
        <v>109.08</v>
      </c>
      <c r="S510" t="n">
        <v>32.19</v>
      </c>
      <c r="T510" t="n">
        <v>34216.23</v>
      </c>
      <c r="U510" t="n">
        <v>0.3</v>
      </c>
      <c r="V510" t="n">
        <v>0.66</v>
      </c>
      <c r="W510" t="n">
        <v>1.57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110</v>
      </c>
      <c r="C511" t="inlineStr">
        <is>
          <t xml:space="preserve">CONCLUIDO	</t>
        </is>
      </c>
      <c r="D511" t="n">
        <v>5.3487</v>
      </c>
      <c r="E511" t="n">
        <v>18.7</v>
      </c>
      <c r="F511" t="n">
        <v>13.38</v>
      </c>
      <c r="G511" t="n">
        <v>12.54</v>
      </c>
      <c r="H511" t="n">
        <v>0.19</v>
      </c>
      <c r="I511" t="n">
        <v>64</v>
      </c>
      <c r="J511" t="n">
        <v>215.41</v>
      </c>
      <c r="K511" t="n">
        <v>56.13</v>
      </c>
      <c r="L511" t="n">
        <v>2.25</v>
      </c>
      <c r="M511" t="n">
        <v>62</v>
      </c>
      <c r="N511" t="n">
        <v>47.03</v>
      </c>
      <c r="O511" t="n">
        <v>26801</v>
      </c>
      <c r="P511" t="n">
        <v>195.77</v>
      </c>
      <c r="Q511" t="n">
        <v>460.73</v>
      </c>
      <c r="R511" t="n">
        <v>100.57</v>
      </c>
      <c r="S511" t="n">
        <v>32.19</v>
      </c>
      <c r="T511" t="n">
        <v>30005.5</v>
      </c>
      <c r="U511" t="n">
        <v>0.32</v>
      </c>
      <c r="V511" t="n">
        <v>0.67</v>
      </c>
      <c r="W511" t="n">
        <v>1.56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110</v>
      </c>
      <c r="C512" t="inlineStr">
        <is>
          <t xml:space="preserve">CONCLUIDO	</t>
        </is>
      </c>
      <c r="D512" t="n">
        <v>5.4981</v>
      </c>
      <c r="E512" t="n">
        <v>18.19</v>
      </c>
      <c r="F512" t="n">
        <v>13.17</v>
      </c>
      <c r="G512" t="n">
        <v>13.86</v>
      </c>
      <c r="H512" t="n">
        <v>0.21</v>
      </c>
      <c r="I512" t="n">
        <v>57</v>
      </c>
      <c r="J512" t="n">
        <v>215.82</v>
      </c>
      <c r="K512" t="n">
        <v>56.13</v>
      </c>
      <c r="L512" t="n">
        <v>2.5</v>
      </c>
      <c r="M512" t="n">
        <v>55</v>
      </c>
      <c r="N512" t="n">
        <v>47.19</v>
      </c>
      <c r="O512" t="n">
        <v>26851.31</v>
      </c>
      <c r="P512" t="n">
        <v>192.36</v>
      </c>
      <c r="Q512" t="n">
        <v>460.79</v>
      </c>
      <c r="R512" t="n">
        <v>93.38</v>
      </c>
      <c r="S512" t="n">
        <v>32.19</v>
      </c>
      <c r="T512" t="n">
        <v>26446.76</v>
      </c>
      <c r="U512" t="n">
        <v>0.34</v>
      </c>
      <c r="V512" t="n">
        <v>0.68</v>
      </c>
      <c r="W512" t="n">
        <v>1.55</v>
      </c>
      <c r="X512" t="n">
        <v>1.63</v>
      </c>
      <c r="Y512" t="n">
        <v>1</v>
      </c>
      <c r="Z512" t="n">
        <v>10</v>
      </c>
    </row>
    <row r="513">
      <c r="A513" t="n">
        <v>7</v>
      </c>
      <c r="B513" t="n">
        <v>110</v>
      </c>
      <c r="C513" t="inlineStr">
        <is>
          <t xml:space="preserve">CONCLUIDO	</t>
        </is>
      </c>
      <c r="D513" t="n">
        <v>5.6291</v>
      </c>
      <c r="E513" t="n">
        <v>17.76</v>
      </c>
      <c r="F513" t="n">
        <v>13</v>
      </c>
      <c r="G513" t="n">
        <v>15.29</v>
      </c>
      <c r="H513" t="n">
        <v>0.23</v>
      </c>
      <c r="I513" t="n">
        <v>51</v>
      </c>
      <c r="J513" t="n">
        <v>216.22</v>
      </c>
      <c r="K513" t="n">
        <v>56.13</v>
      </c>
      <c r="L513" t="n">
        <v>2.75</v>
      </c>
      <c r="M513" t="n">
        <v>49</v>
      </c>
      <c r="N513" t="n">
        <v>47.35</v>
      </c>
      <c r="O513" t="n">
        <v>26901.66</v>
      </c>
      <c r="P513" t="n">
        <v>189.39</v>
      </c>
      <c r="Q513" t="n">
        <v>460.85</v>
      </c>
      <c r="R513" t="n">
        <v>88.13</v>
      </c>
      <c r="S513" t="n">
        <v>32.19</v>
      </c>
      <c r="T513" t="n">
        <v>23852.71</v>
      </c>
      <c r="U513" t="n">
        <v>0.37</v>
      </c>
      <c r="V513" t="n">
        <v>0.6899999999999999</v>
      </c>
      <c r="W513" t="n">
        <v>1.53</v>
      </c>
      <c r="X513" t="n">
        <v>1.46</v>
      </c>
      <c r="Y513" t="n">
        <v>1</v>
      </c>
      <c r="Z513" t="n">
        <v>10</v>
      </c>
    </row>
    <row r="514">
      <c r="A514" t="n">
        <v>8</v>
      </c>
      <c r="B514" t="n">
        <v>110</v>
      </c>
      <c r="C514" t="inlineStr">
        <is>
          <t xml:space="preserve">CONCLUIDO	</t>
        </is>
      </c>
      <c r="D514" t="n">
        <v>5.7531</v>
      </c>
      <c r="E514" t="n">
        <v>17.38</v>
      </c>
      <c r="F514" t="n">
        <v>12.83</v>
      </c>
      <c r="G514" t="n">
        <v>16.73</v>
      </c>
      <c r="H514" t="n">
        <v>0.25</v>
      </c>
      <c r="I514" t="n">
        <v>46</v>
      </c>
      <c r="J514" t="n">
        <v>216.63</v>
      </c>
      <c r="K514" t="n">
        <v>56.13</v>
      </c>
      <c r="L514" t="n">
        <v>3</v>
      </c>
      <c r="M514" t="n">
        <v>44</v>
      </c>
      <c r="N514" t="n">
        <v>47.51</v>
      </c>
      <c r="O514" t="n">
        <v>26952.08</v>
      </c>
      <c r="P514" t="n">
        <v>186.69</v>
      </c>
      <c r="Q514" t="n">
        <v>460.73</v>
      </c>
      <c r="R514" t="n">
        <v>82.48999999999999</v>
      </c>
      <c r="S514" t="n">
        <v>32.19</v>
      </c>
      <c r="T514" t="n">
        <v>21056.38</v>
      </c>
      <c r="U514" t="n">
        <v>0.39</v>
      </c>
      <c r="V514" t="n">
        <v>0.7</v>
      </c>
      <c r="W514" t="n">
        <v>1.52</v>
      </c>
      <c r="X514" t="n">
        <v>1.29</v>
      </c>
      <c r="Y514" t="n">
        <v>1</v>
      </c>
      <c r="Z514" t="n">
        <v>10</v>
      </c>
    </row>
    <row r="515">
      <c r="A515" t="n">
        <v>9</v>
      </c>
      <c r="B515" t="n">
        <v>110</v>
      </c>
      <c r="C515" t="inlineStr">
        <is>
          <t xml:space="preserve">CONCLUIDO	</t>
        </is>
      </c>
      <c r="D515" t="n">
        <v>5.8504</v>
      </c>
      <c r="E515" t="n">
        <v>17.09</v>
      </c>
      <c r="F515" t="n">
        <v>12.71</v>
      </c>
      <c r="G515" t="n">
        <v>18.15</v>
      </c>
      <c r="H515" t="n">
        <v>0.27</v>
      </c>
      <c r="I515" t="n">
        <v>42</v>
      </c>
      <c r="J515" t="n">
        <v>217.04</v>
      </c>
      <c r="K515" t="n">
        <v>56.13</v>
      </c>
      <c r="L515" t="n">
        <v>3.25</v>
      </c>
      <c r="M515" t="n">
        <v>40</v>
      </c>
      <c r="N515" t="n">
        <v>47.66</v>
      </c>
      <c r="O515" t="n">
        <v>27002.55</v>
      </c>
      <c r="P515" t="n">
        <v>184.54</v>
      </c>
      <c r="Q515" t="n">
        <v>460.7</v>
      </c>
      <c r="R515" t="n">
        <v>78.67</v>
      </c>
      <c r="S515" t="n">
        <v>32.19</v>
      </c>
      <c r="T515" t="n">
        <v>19168.49</v>
      </c>
      <c r="U515" t="n">
        <v>0.41</v>
      </c>
      <c r="V515" t="n">
        <v>0.7</v>
      </c>
      <c r="W515" t="n">
        <v>1.51</v>
      </c>
      <c r="X515" t="n">
        <v>1.17</v>
      </c>
      <c r="Y515" t="n">
        <v>1</v>
      </c>
      <c r="Z515" t="n">
        <v>10</v>
      </c>
    </row>
    <row r="516">
      <c r="A516" t="n">
        <v>10</v>
      </c>
      <c r="B516" t="n">
        <v>110</v>
      </c>
      <c r="C516" t="inlineStr">
        <is>
          <t xml:space="preserve">CONCLUIDO	</t>
        </is>
      </c>
      <c r="D516" t="n">
        <v>5.9185</v>
      </c>
      <c r="E516" t="n">
        <v>16.9</v>
      </c>
      <c r="F516" t="n">
        <v>12.64</v>
      </c>
      <c r="G516" t="n">
        <v>19.44</v>
      </c>
      <c r="H516" t="n">
        <v>0.29</v>
      </c>
      <c r="I516" t="n">
        <v>39</v>
      </c>
      <c r="J516" t="n">
        <v>217.45</v>
      </c>
      <c r="K516" t="n">
        <v>56.13</v>
      </c>
      <c r="L516" t="n">
        <v>3.5</v>
      </c>
      <c r="M516" t="n">
        <v>37</v>
      </c>
      <c r="N516" t="n">
        <v>47.82</v>
      </c>
      <c r="O516" t="n">
        <v>27053.07</v>
      </c>
      <c r="P516" t="n">
        <v>183.2</v>
      </c>
      <c r="Q516" t="n">
        <v>460.73</v>
      </c>
      <c r="R516" t="n">
        <v>76.28</v>
      </c>
      <c r="S516" t="n">
        <v>32.19</v>
      </c>
      <c r="T516" t="n">
        <v>17989.7</v>
      </c>
      <c r="U516" t="n">
        <v>0.42</v>
      </c>
      <c r="V516" t="n">
        <v>0.71</v>
      </c>
      <c r="W516" t="n">
        <v>1.51</v>
      </c>
      <c r="X516" t="n">
        <v>1.1</v>
      </c>
      <c r="Y516" t="n">
        <v>1</v>
      </c>
      <c r="Z516" t="n">
        <v>10</v>
      </c>
    </row>
    <row r="517">
      <c r="A517" t="n">
        <v>11</v>
      </c>
      <c r="B517" t="n">
        <v>110</v>
      </c>
      <c r="C517" t="inlineStr">
        <is>
          <t xml:space="preserve">CONCLUIDO	</t>
        </is>
      </c>
      <c r="D517" t="n">
        <v>5.9954</v>
      </c>
      <c r="E517" t="n">
        <v>16.68</v>
      </c>
      <c r="F517" t="n">
        <v>12.55</v>
      </c>
      <c r="G517" t="n">
        <v>20.91</v>
      </c>
      <c r="H517" t="n">
        <v>0.31</v>
      </c>
      <c r="I517" t="n">
        <v>36</v>
      </c>
      <c r="J517" t="n">
        <v>217.86</v>
      </c>
      <c r="K517" t="n">
        <v>56.13</v>
      </c>
      <c r="L517" t="n">
        <v>3.75</v>
      </c>
      <c r="M517" t="n">
        <v>34</v>
      </c>
      <c r="N517" t="n">
        <v>47.98</v>
      </c>
      <c r="O517" t="n">
        <v>27103.65</v>
      </c>
      <c r="P517" t="n">
        <v>181.47</v>
      </c>
      <c r="Q517" t="n">
        <v>460.71</v>
      </c>
      <c r="R517" t="n">
        <v>73.54000000000001</v>
      </c>
      <c r="S517" t="n">
        <v>32.19</v>
      </c>
      <c r="T517" t="n">
        <v>16632.36</v>
      </c>
      <c r="U517" t="n">
        <v>0.44</v>
      </c>
      <c r="V517" t="n">
        <v>0.71</v>
      </c>
      <c r="W517" t="n">
        <v>1.5</v>
      </c>
      <c r="X517" t="n">
        <v>1.01</v>
      </c>
      <c r="Y517" t="n">
        <v>1</v>
      </c>
      <c r="Z517" t="n">
        <v>10</v>
      </c>
    </row>
    <row r="518">
      <c r="A518" t="n">
        <v>12</v>
      </c>
      <c r="B518" t="n">
        <v>110</v>
      </c>
      <c r="C518" t="inlineStr">
        <is>
          <t xml:space="preserve">CONCLUIDO	</t>
        </is>
      </c>
      <c r="D518" t="n">
        <v>6.0421</v>
      </c>
      <c r="E518" t="n">
        <v>16.55</v>
      </c>
      <c r="F518" t="n">
        <v>12.5</v>
      </c>
      <c r="G518" t="n">
        <v>22.06</v>
      </c>
      <c r="H518" t="n">
        <v>0.33</v>
      </c>
      <c r="I518" t="n">
        <v>34</v>
      </c>
      <c r="J518" t="n">
        <v>218.27</v>
      </c>
      <c r="K518" t="n">
        <v>56.13</v>
      </c>
      <c r="L518" t="n">
        <v>4</v>
      </c>
      <c r="M518" t="n">
        <v>32</v>
      </c>
      <c r="N518" t="n">
        <v>48.15</v>
      </c>
      <c r="O518" t="n">
        <v>27154.29</v>
      </c>
      <c r="P518" t="n">
        <v>180.45</v>
      </c>
      <c r="Q518" t="n">
        <v>460.73</v>
      </c>
      <c r="R518" t="n">
        <v>71.91</v>
      </c>
      <c r="S518" t="n">
        <v>32.19</v>
      </c>
      <c r="T518" t="n">
        <v>15824.99</v>
      </c>
      <c r="U518" t="n">
        <v>0.45</v>
      </c>
      <c r="V518" t="n">
        <v>0.71</v>
      </c>
      <c r="W518" t="n">
        <v>1.5</v>
      </c>
      <c r="X518" t="n">
        <v>0.97</v>
      </c>
      <c r="Y518" t="n">
        <v>1</v>
      </c>
      <c r="Z518" t="n">
        <v>10</v>
      </c>
    </row>
    <row r="519">
      <c r="A519" t="n">
        <v>13</v>
      </c>
      <c r="B519" t="n">
        <v>110</v>
      </c>
      <c r="C519" t="inlineStr">
        <is>
          <t xml:space="preserve">CONCLUIDO	</t>
        </is>
      </c>
      <c r="D519" t="n">
        <v>6.0891</v>
      </c>
      <c r="E519" t="n">
        <v>16.42</v>
      </c>
      <c r="F519" t="n">
        <v>12.46</v>
      </c>
      <c r="G519" t="n">
        <v>23.36</v>
      </c>
      <c r="H519" t="n">
        <v>0.35</v>
      </c>
      <c r="I519" t="n">
        <v>32</v>
      </c>
      <c r="J519" t="n">
        <v>218.68</v>
      </c>
      <c r="K519" t="n">
        <v>56.13</v>
      </c>
      <c r="L519" t="n">
        <v>4.25</v>
      </c>
      <c r="M519" t="n">
        <v>30</v>
      </c>
      <c r="N519" t="n">
        <v>48.31</v>
      </c>
      <c r="O519" t="n">
        <v>27204.98</v>
      </c>
      <c r="P519" t="n">
        <v>179.53</v>
      </c>
      <c r="Q519" t="n">
        <v>460.79</v>
      </c>
      <c r="R519" t="n">
        <v>70.84</v>
      </c>
      <c r="S519" t="n">
        <v>32.19</v>
      </c>
      <c r="T519" t="n">
        <v>15303.7</v>
      </c>
      <c r="U519" t="n">
        <v>0.45</v>
      </c>
      <c r="V519" t="n">
        <v>0.72</v>
      </c>
      <c r="W519" t="n">
        <v>1.5</v>
      </c>
      <c r="X519" t="n">
        <v>0.92</v>
      </c>
      <c r="Y519" t="n">
        <v>1</v>
      </c>
      <c r="Z519" t="n">
        <v>10</v>
      </c>
    </row>
    <row r="520">
      <c r="A520" t="n">
        <v>14</v>
      </c>
      <c r="B520" t="n">
        <v>110</v>
      </c>
      <c r="C520" t="inlineStr">
        <is>
          <t xml:space="preserve">CONCLUIDO	</t>
        </is>
      </c>
      <c r="D520" t="n">
        <v>6.1511</v>
      </c>
      <c r="E520" t="n">
        <v>16.26</v>
      </c>
      <c r="F520" t="n">
        <v>12.38</v>
      </c>
      <c r="G520" t="n">
        <v>24.76</v>
      </c>
      <c r="H520" t="n">
        <v>0.36</v>
      </c>
      <c r="I520" t="n">
        <v>30</v>
      </c>
      <c r="J520" t="n">
        <v>219.09</v>
      </c>
      <c r="K520" t="n">
        <v>56.13</v>
      </c>
      <c r="L520" t="n">
        <v>4.5</v>
      </c>
      <c r="M520" t="n">
        <v>28</v>
      </c>
      <c r="N520" t="n">
        <v>48.47</v>
      </c>
      <c r="O520" t="n">
        <v>27255.72</v>
      </c>
      <c r="P520" t="n">
        <v>178.02</v>
      </c>
      <c r="Q520" t="n">
        <v>460.71</v>
      </c>
      <c r="R520" t="n">
        <v>67.89</v>
      </c>
      <c r="S520" t="n">
        <v>32.19</v>
      </c>
      <c r="T520" t="n">
        <v>13837.36</v>
      </c>
      <c r="U520" t="n">
        <v>0.47</v>
      </c>
      <c r="V520" t="n">
        <v>0.72</v>
      </c>
      <c r="W520" t="n">
        <v>1.5</v>
      </c>
      <c r="X520" t="n">
        <v>0.84</v>
      </c>
      <c r="Y520" t="n">
        <v>1</v>
      </c>
      <c r="Z520" t="n">
        <v>10</v>
      </c>
    </row>
    <row r="521">
      <c r="A521" t="n">
        <v>15</v>
      </c>
      <c r="B521" t="n">
        <v>110</v>
      </c>
      <c r="C521" t="inlineStr">
        <is>
          <t xml:space="preserve">CONCLUIDO	</t>
        </is>
      </c>
      <c r="D521" t="n">
        <v>6.2165</v>
      </c>
      <c r="E521" t="n">
        <v>16.09</v>
      </c>
      <c r="F521" t="n">
        <v>12.29</v>
      </c>
      <c r="G521" t="n">
        <v>26.34</v>
      </c>
      <c r="H521" t="n">
        <v>0.38</v>
      </c>
      <c r="I521" t="n">
        <v>28</v>
      </c>
      <c r="J521" t="n">
        <v>219.51</v>
      </c>
      <c r="K521" t="n">
        <v>56.13</v>
      </c>
      <c r="L521" t="n">
        <v>4.75</v>
      </c>
      <c r="M521" t="n">
        <v>26</v>
      </c>
      <c r="N521" t="n">
        <v>48.63</v>
      </c>
      <c r="O521" t="n">
        <v>27306.53</v>
      </c>
      <c r="P521" t="n">
        <v>176.43</v>
      </c>
      <c r="Q521" t="n">
        <v>460.69</v>
      </c>
      <c r="R521" t="n">
        <v>64.98999999999999</v>
      </c>
      <c r="S521" t="n">
        <v>32.19</v>
      </c>
      <c r="T521" t="n">
        <v>12399.51</v>
      </c>
      <c r="U521" t="n">
        <v>0.5</v>
      </c>
      <c r="V521" t="n">
        <v>0.73</v>
      </c>
      <c r="W521" t="n">
        <v>1.5</v>
      </c>
      <c r="X521" t="n">
        <v>0.76</v>
      </c>
      <c r="Y521" t="n">
        <v>1</v>
      </c>
      <c r="Z521" t="n">
        <v>10</v>
      </c>
    </row>
    <row r="522">
      <c r="A522" t="n">
        <v>16</v>
      </c>
      <c r="B522" t="n">
        <v>110</v>
      </c>
      <c r="C522" t="inlineStr">
        <is>
          <t xml:space="preserve">CONCLUIDO	</t>
        </is>
      </c>
      <c r="D522" t="n">
        <v>6.2345</v>
      </c>
      <c r="E522" t="n">
        <v>16.04</v>
      </c>
      <c r="F522" t="n">
        <v>12.29</v>
      </c>
      <c r="G522" t="n">
        <v>27.3</v>
      </c>
      <c r="H522" t="n">
        <v>0.4</v>
      </c>
      <c r="I522" t="n">
        <v>27</v>
      </c>
      <c r="J522" t="n">
        <v>219.92</v>
      </c>
      <c r="K522" t="n">
        <v>56.13</v>
      </c>
      <c r="L522" t="n">
        <v>5</v>
      </c>
      <c r="M522" t="n">
        <v>25</v>
      </c>
      <c r="N522" t="n">
        <v>48.79</v>
      </c>
      <c r="O522" t="n">
        <v>27357.39</v>
      </c>
      <c r="P522" t="n">
        <v>176.11</v>
      </c>
      <c r="Q522" t="n">
        <v>460.7</v>
      </c>
      <c r="R522" t="n">
        <v>64.87</v>
      </c>
      <c r="S522" t="n">
        <v>32.19</v>
      </c>
      <c r="T522" t="n">
        <v>12344.63</v>
      </c>
      <c r="U522" t="n">
        <v>0.5</v>
      </c>
      <c r="V522" t="n">
        <v>0.73</v>
      </c>
      <c r="W522" t="n">
        <v>1.5</v>
      </c>
      <c r="X522" t="n">
        <v>0.75</v>
      </c>
      <c r="Y522" t="n">
        <v>1</v>
      </c>
      <c r="Z522" t="n">
        <v>10</v>
      </c>
    </row>
    <row r="523">
      <c r="A523" t="n">
        <v>17</v>
      </c>
      <c r="B523" t="n">
        <v>110</v>
      </c>
      <c r="C523" t="inlineStr">
        <is>
          <t xml:space="preserve">CONCLUIDO	</t>
        </is>
      </c>
      <c r="D523" t="n">
        <v>6.2929</v>
      </c>
      <c r="E523" t="n">
        <v>15.89</v>
      </c>
      <c r="F523" t="n">
        <v>12.22</v>
      </c>
      <c r="G523" t="n">
        <v>29.33</v>
      </c>
      <c r="H523" t="n">
        <v>0.42</v>
      </c>
      <c r="I523" t="n">
        <v>25</v>
      </c>
      <c r="J523" t="n">
        <v>220.33</v>
      </c>
      <c r="K523" t="n">
        <v>56.13</v>
      </c>
      <c r="L523" t="n">
        <v>5.25</v>
      </c>
      <c r="M523" t="n">
        <v>23</v>
      </c>
      <c r="N523" t="n">
        <v>48.95</v>
      </c>
      <c r="O523" t="n">
        <v>27408.3</v>
      </c>
      <c r="P523" t="n">
        <v>174.74</v>
      </c>
      <c r="Q523" t="n">
        <v>460.7</v>
      </c>
      <c r="R523" t="n">
        <v>62.92</v>
      </c>
      <c r="S523" t="n">
        <v>32.19</v>
      </c>
      <c r="T523" t="n">
        <v>11375.69</v>
      </c>
      <c r="U523" t="n">
        <v>0.51</v>
      </c>
      <c r="V523" t="n">
        <v>0.73</v>
      </c>
      <c r="W523" t="n">
        <v>1.49</v>
      </c>
      <c r="X523" t="n">
        <v>0.6899999999999999</v>
      </c>
      <c r="Y523" t="n">
        <v>1</v>
      </c>
      <c r="Z523" t="n">
        <v>10</v>
      </c>
    </row>
    <row r="524">
      <c r="A524" t="n">
        <v>18</v>
      </c>
      <c r="B524" t="n">
        <v>110</v>
      </c>
      <c r="C524" t="inlineStr">
        <is>
          <t xml:space="preserve">CONCLUIDO	</t>
        </is>
      </c>
      <c r="D524" t="n">
        <v>6.3244</v>
      </c>
      <c r="E524" t="n">
        <v>15.81</v>
      </c>
      <c r="F524" t="n">
        <v>12.19</v>
      </c>
      <c r="G524" t="n">
        <v>30.46</v>
      </c>
      <c r="H524" t="n">
        <v>0.44</v>
      </c>
      <c r="I524" t="n">
        <v>24</v>
      </c>
      <c r="J524" t="n">
        <v>220.74</v>
      </c>
      <c r="K524" t="n">
        <v>56.13</v>
      </c>
      <c r="L524" t="n">
        <v>5.5</v>
      </c>
      <c r="M524" t="n">
        <v>22</v>
      </c>
      <c r="N524" t="n">
        <v>49.12</v>
      </c>
      <c r="O524" t="n">
        <v>27459.27</v>
      </c>
      <c r="P524" t="n">
        <v>174.02</v>
      </c>
      <c r="Q524" t="n">
        <v>460.69</v>
      </c>
      <c r="R524" t="n">
        <v>61.75</v>
      </c>
      <c r="S524" t="n">
        <v>32.19</v>
      </c>
      <c r="T524" t="n">
        <v>10799.62</v>
      </c>
      <c r="U524" t="n">
        <v>0.52</v>
      </c>
      <c r="V524" t="n">
        <v>0.73</v>
      </c>
      <c r="W524" t="n">
        <v>1.48</v>
      </c>
      <c r="X524" t="n">
        <v>0.65</v>
      </c>
      <c r="Y524" t="n">
        <v>1</v>
      </c>
      <c r="Z524" t="n">
        <v>10</v>
      </c>
    </row>
    <row r="525">
      <c r="A525" t="n">
        <v>19</v>
      </c>
      <c r="B525" t="n">
        <v>110</v>
      </c>
      <c r="C525" t="inlineStr">
        <is>
          <t xml:space="preserve">CONCLUIDO	</t>
        </is>
      </c>
      <c r="D525" t="n">
        <v>6.3542</v>
      </c>
      <c r="E525" t="n">
        <v>15.74</v>
      </c>
      <c r="F525" t="n">
        <v>12.15</v>
      </c>
      <c r="G525" t="n">
        <v>31.71</v>
      </c>
      <c r="H525" t="n">
        <v>0.46</v>
      </c>
      <c r="I525" t="n">
        <v>23</v>
      </c>
      <c r="J525" t="n">
        <v>221.16</v>
      </c>
      <c r="K525" t="n">
        <v>56.13</v>
      </c>
      <c r="L525" t="n">
        <v>5.75</v>
      </c>
      <c r="M525" t="n">
        <v>21</v>
      </c>
      <c r="N525" t="n">
        <v>49.28</v>
      </c>
      <c r="O525" t="n">
        <v>27510.3</v>
      </c>
      <c r="P525" t="n">
        <v>172.95</v>
      </c>
      <c r="Q525" t="n">
        <v>460.71</v>
      </c>
      <c r="R525" t="n">
        <v>60.7</v>
      </c>
      <c r="S525" t="n">
        <v>32.19</v>
      </c>
      <c r="T525" t="n">
        <v>10279.75</v>
      </c>
      <c r="U525" t="n">
        <v>0.53</v>
      </c>
      <c r="V525" t="n">
        <v>0.74</v>
      </c>
      <c r="W525" t="n">
        <v>1.48</v>
      </c>
      <c r="X525" t="n">
        <v>0.62</v>
      </c>
      <c r="Y525" t="n">
        <v>1</v>
      </c>
      <c r="Z525" t="n">
        <v>10</v>
      </c>
    </row>
    <row r="526">
      <c r="A526" t="n">
        <v>20</v>
      </c>
      <c r="B526" t="n">
        <v>110</v>
      </c>
      <c r="C526" t="inlineStr">
        <is>
          <t xml:space="preserve">CONCLUIDO	</t>
        </is>
      </c>
      <c r="D526" t="n">
        <v>6.3757</v>
      </c>
      <c r="E526" t="n">
        <v>15.68</v>
      </c>
      <c r="F526" t="n">
        <v>12.14</v>
      </c>
      <c r="G526" t="n">
        <v>33.12</v>
      </c>
      <c r="H526" t="n">
        <v>0.48</v>
      </c>
      <c r="I526" t="n">
        <v>22</v>
      </c>
      <c r="J526" t="n">
        <v>221.57</v>
      </c>
      <c r="K526" t="n">
        <v>56.13</v>
      </c>
      <c r="L526" t="n">
        <v>6</v>
      </c>
      <c r="M526" t="n">
        <v>20</v>
      </c>
      <c r="N526" t="n">
        <v>49.45</v>
      </c>
      <c r="O526" t="n">
        <v>27561.39</v>
      </c>
      <c r="P526" t="n">
        <v>172.45</v>
      </c>
      <c r="Q526" t="n">
        <v>460.69</v>
      </c>
      <c r="R526" t="n">
        <v>60.16</v>
      </c>
      <c r="S526" t="n">
        <v>32.19</v>
      </c>
      <c r="T526" t="n">
        <v>10014.12</v>
      </c>
      <c r="U526" t="n">
        <v>0.53</v>
      </c>
      <c r="V526" t="n">
        <v>0.74</v>
      </c>
      <c r="W526" t="n">
        <v>1.49</v>
      </c>
      <c r="X526" t="n">
        <v>0.61</v>
      </c>
      <c r="Y526" t="n">
        <v>1</v>
      </c>
      <c r="Z526" t="n">
        <v>10</v>
      </c>
    </row>
    <row r="527">
      <c r="A527" t="n">
        <v>21</v>
      </c>
      <c r="B527" t="n">
        <v>110</v>
      </c>
      <c r="C527" t="inlineStr">
        <is>
          <t xml:space="preserve">CONCLUIDO	</t>
        </is>
      </c>
      <c r="D527" t="n">
        <v>6.4046</v>
      </c>
      <c r="E527" t="n">
        <v>15.61</v>
      </c>
      <c r="F527" t="n">
        <v>12.11</v>
      </c>
      <c r="G527" t="n">
        <v>34.61</v>
      </c>
      <c r="H527" t="n">
        <v>0.5</v>
      </c>
      <c r="I527" t="n">
        <v>21</v>
      </c>
      <c r="J527" t="n">
        <v>221.99</v>
      </c>
      <c r="K527" t="n">
        <v>56.13</v>
      </c>
      <c r="L527" t="n">
        <v>6.25</v>
      </c>
      <c r="M527" t="n">
        <v>19</v>
      </c>
      <c r="N527" t="n">
        <v>49.61</v>
      </c>
      <c r="O527" t="n">
        <v>27612.53</v>
      </c>
      <c r="P527" t="n">
        <v>171.6</v>
      </c>
      <c r="Q527" t="n">
        <v>460.73</v>
      </c>
      <c r="R527" t="n">
        <v>59.33</v>
      </c>
      <c r="S527" t="n">
        <v>32.19</v>
      </c>
      <c r="T527" t="n">
        <v>9603</v>
      </c>
      <c r="U527" t="n">
        <v>0.54</v>
      </c>
      <c r="V527" t="n">
        <v>0.74</v>
      </c>
      <c r="W527" t="n">
        <v>1.48</v>
      </c>
      <c r="X527" t="n">
        <v>0.58</v>
      </c>
      <c r="Y527" t="n">
        <v>1</v>
      </c>
      <c r="Z527" t="n">
        <v>10</v>
      </c>
    </row>
    <row r="528">
      <c r="A528" t="n">
        <v>22</v>
      </c>
      <c r="B528" t="n">
        <v>110</v>
      </c>
      <c r="C528" t="inlineStr">
        <is>
          <t xml:space="preserve">CONCLUIDO	</t>
        </is>
      </c>
      <c r="D528" t="n">
        <v>6.4375</v>
      </c>
      <c r="E528" t="n">
        <v>15.53</v>
      </c>
      <c r="F528" t="n">
        <v>12.08</v>
      </c>
      <c r="G528" t="n">
        <v>36.23</v>
      </c>
      <c r="H528" t="n">
        <v>0.52</v>
      </c>
      <c r="I528" t="n">
        <v>20</v>
      </c>
      <c r="J528" t="n">
        <v>222.4</v>
      </c>
      <c r="K528" t="n">
        <v>56.13</v>
      </c>
      <c r="L528" t="n">
        <v>6.5</v>
      </c>
      <c r="M528" t="n">
        <v>18</v>
      </c>
      <c r="N528" t="n">
        <v>49.78</v>
      </c>
      <c r="O528" t="n">
        <v>27663.85</v>
      </c>
      <c r="P528" t="n">
        <v>171.06</v>
      </c>
      <c r="Q528" t="n">
        <v>460.7</v>
      </c>
      <c r="R528" t="n">
        <v>58.09</v>
      </c>
      <c r="S528" t="n">
        <v>32.19</v>
      </c>
      <c r="T528" t="n">
        <v>8988.709999999999</v>
      </c>
      <c r="U528" t="n">
        <v>0.55</v>
      </c>
      <c r="V528" t="n">
        <v>0.74</v>
      </c>
      <c r="W528" t="n">
        <v>1.48</v>
      </c>
      <c r="X528" t="n">
        <v>0.54</v>
      </c>
      <c r="Y528" t="n">
        <v>1</v>
      </c>
      <c r="Z528" t="n">
        <v>10</v>
      </c>
    </row>
    <row r="529">
      <c r="A529" t="n">
        <v>23</v>
      </c>
      <c r="B529" t="n">
        <v>110</v>
      </c>
      <c r="C529" t="inlineStr">
        <is>
          <t xml:space="preserve">CONCLUIDO	</t>
        </is>
      </c>
      <c r="D529" t="n">
        <v>6.4379</v>
      </c>
      <c r="E529" t="n">
        <v>15.53</v>
      </c>
      <c r="F529" t="n">
        <v>12.08</v>
      </c>
      <c r="G529" t="n">
        <v>36.23</v>
      </c>
      <c r="H529" t="n">
        <v>0.54</v>
      </c>
      <c r="I529" t="n">
        <v>20</v>
      </c>
      <c r="J529" t="n">
        <v>222.82</v>
      </c>
      <c r="K529" t="n">
        <v>56.13</v>
      </c>
      <c r="L529" t="n">
        <v>6.75</v>
      </c>
      <c r="M529" t="n">
        <v>18</v>
      </c>
      <c r="N529" t="n">
        <v>49.94</v>
      </c>
      <c r="O529" t="n">
        <v>27715.11</v>
      </c>
      <c r="P529" t="n">
        <v>170.41</v>
      </c>
      <c r="Q529" t="n">
        <v>460.79</v>
      </c>
      <c r="R529" t="n">
        <v>58.2</v>
      </c>
      <c r="S529" t="n">
        <v>32.19</v>
      </c>
      <c r="T529" t="n">
        <v>9043.99</v>
      </c>
      <c r="U529" t="n">
        <v>0.55</v>
      </c>
      <c r="V529" t="n">
        <v>0.74</v>
      </c>
      <c r="W529" t="n">
        <v>1.48</v>
      </c>
      <c r="X529" t="n">
        <v>0.54</v>
      </c>
      <c r="Y529" t="n">
        <v>1</v>
      </c>
      <c r="Z529" t="n">
        <v>10</v>
      </c>
    </row>
    <row r="530">
      <c r="A530" t="n">
        <v>24</v>
      </c>
      <c r="B530" t="n">
        <v>110</v>
      </c>
      <c r="C530" t="inlineStr">
        <is>
          <t xml:space="preserve">CONCLUIDO	</t>
        </is>
      </c>
      <c r="D530" t="n">
        <v>6.4699</v>
      </c>
      <c r="E530" t="n">
        <v>15.46</v>
      </c>
      <c r="F530" t="n">
        <v>12.04</v>
      </c>
      <c r="G530" t="n">
        <v>38.02</v>
      </c>
      <c r="H530" t="n">
        <v>0.5600000000000001</v>
      </c>
      <c r="I530" t="n">
        <v>19</v>
      </c>
      <c r="J530" t="n">
        <v>223.23</v>
      </c>
      <c r="K530" t="n">
        <v>56.13</v>
      </c>
      <c r="L530" t="n">
        <v>7</v>
      </c>
      <c r="M530" t="n">
        <v>17</v>
      </c>
      <c r="N530" t="n">
        <v>50.11</v>
      </c>
      <c r="O530" t="n">
        <v>27766.43</v>
      </c>
      <c r="P530" t="n">
        <v>169.69</v>
      </c>
      <c r="Q530" t="n">
        <v>460.69</v>
      </c>
      <c r="R530" t="n">
        <v>57.06</v>
      </c>
      <c r="S530" t="n">
        <v>32.19</v>
      </c>
      <c r="T530" t="n">
        <v>8477.200000000001</v>
      </c>
      <c r="U530" t="n">
        <v>0.5600000000000001</v>
      </c>
      <c r="V530" t="n">
        <v>0.74</v>
      </c>
      <c r="W530" t="n">
        <v>1.48</v>
      </c>
      <c r="X530" t="n">
        <v>0.51</v>
      </c>
      <c r="Y530" t="n">
        <v>1</v>
      </c>
      <c r="Z530" t="n">
        <v>10</v>
      </c>
    </row>
    <row r="531">
      <c r="A531" t="n">
        <v>25</v>
      </c>
      <c r="B531" t="n">
        <v>110</v>
      </c>
      <c r="C531" t="inlineStr">
        <is>
          <t xml:space="preserve">CONCLUIDO	</t>
        </is>
      </c>
      <c r="D531" t="n">
        <v>6.4918</v>
      </c>
      <c r="E531" t="n">
        <v>15.4</v>
      </c>
      <c r="F531" t="n">
        <v>12.03</v>
      </c>
      <c r="G531" t="n">
        <v>40.1</v>
      </c>
      <c r="H531" t="n">
        <v>0.58</v>
      </c>
      <c r="I531" t="n">
        <v>18</v>
      </c>
      <c r="J531" t="n">
        <v>223.65</v>
      </c>
      <c r="K531" t="n">
        <v>56.13</v>
      </c>
      <c r="L531" t="n">
        <v>7.25</v>
      </c>
      <c r="M531" t="n">
        <v>16</v>
      </c>
      <c r="N531" t="n">
        <v>50.27</v>
      </c>
      <c r="O531" t="n">
        <v>27817.81</v>
      </c>
      <c r="P531" t="n">
        <v>169.32</v>
      </c>
      <c r="Q531" t="n">
        <v>460.7</v>
      </c>
      <c r="R531" t="n">
        <v>56.73</v>
      </c>
      <c r="S531" t="n">
        <v>32.19</v>
      </c>
      <c r="T531" t="n">
        <v>8318.76</v>
      </c>
      <c r="U531" t="n">
        <v>0.57</v>
      </c>
      <c r="V531" t="n">
        <v>0.74</v>
      </c>
      <c r="W531" t="n">
        <v>1.48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110</v>
      </c>
      <c r="C532" t="inlineStr">
        <is>
          <t xml:space="preserve">CONCLUIDO	</t>
        </is>
      </c>
      <c r="D532" t="n">
        <v>6.4957</v>
      </c>
      <c r="E532" t="n">
        <v>15.39</v>
      </c>
      <c r="F532" t="n">
        <v>12.02</v>
      </c>
      <c r="G532" t="n">
        <v>40.07</v>
      </c>
      <c r="H532" t="n">
        <v>0.59</v>
      </c>
      <c r="I532" t="n">
        <v>18</v>
      </c>
      <c r="J532" t="n">
        <v>224.07</v>
      </c>
      <c r="K532" t="n">
        <v>56.13</v>
      </c>
      <c r="L532" t="n">
        <v>7.5</v>
      </c>
      <c r="M532" t="n">
        <v>16</v>
      </c>
      <c r="N532" t="n">
        <v>50.44</v>
      </c>
      <c r="O532" t="n">
        <v>27869.24</v>
      </c>
      <c r="P532" t="n">
        <v>168.44</v>
      </c>
      <c r="Q532" t="n">
        <v>460.69</v>
      </c>
      <c r="R532" t="n">
        <v>56.57</v>
      </c>
      <c r="S532" t="n">
        <v>32.19</v>
      </c>
      <c r="T532" t="n">
        <v>8238.92</v>
      </c>
      <c r="U532" t="n">
        <v>0.57</v>
      </c>
      <c r="V532" t="n">
        <v>0.74</v>
      </c>
      <c r="W532" t="n">
        <v>1.47</v>
      </c>
      <c r="X532" t="n">
        <v>0.49</v>
      </c>
      <c r="Y532" t="n">
        <v>1</v>
      </c>
      <c r="Z532" t="n">
        <v>10</v>
      </c>
    </row>
    <row r="533">
      <c r="A533" t="n">
        <v>27</v>
      </c>
      <c r="B533" t="n">
        <v>110</v>
      </c>
      <c r="C533" t="inlineStr">
        <is>
          <t xml:space="preserve">CONCLUIDO	</t>
        </is>
      </c>
      <c r="D533" t="n">
        <v>6.534</v>
      </c>
      <c r="E533" t="n">
        <v>15.3</v>
      </c>
      <c r="F533" t="n">
        <v>11.97</v>
      </c>
      <c r="G533" t="n">
        <v>42.26</v>
      </c>
      <c r="H533" t="n">
        <v>0.61</v>
      </c>
      <c r="I533" t="n">
        <v>17</v>
      </c>
      <c r="J533" t="n">
        <v>224.49</v>
      </c>
      <c r="K533" t="n">
        <v>56.13</v>
      </c>
      <c r="L533" t="n">
        <v>7.75</v>
      </c>
      <c r="M533" t="n">
        <v>15</v>
      </c>
      <c r="N533" t="n">
        <v>50.61</v>
      </c>
      <c r="O533" t="n">
        <v>27920.73</v>
      </c>
      <c r="P533" t="n">
        <v>167.78</v>
      </c>
      <c r="Q533" t="n">
        <v>460.75</v>
      </c>
      <c r="R533" t="n">
        <v>54.87</v>
      </c>
      <c r="S533" t="n">
        <v>32.19</v>
      </c>
      <c r="T533" t="n">
        <v>7392.85</v>
      </c>
      <c r="U533" t="n">
        <v>0.59</v>
      </c>
      <c r="V533" t="n">
        <v>0.75</v>
      </c>
      <c r="W533" t="n">
        <v>1.47</v>
      </c>
      <c r="X533" t="n">
        <v>0.44</v>
      </c>
      <c r="Y533" t="n">
        <v>1</v>
      </c>
      <c r="Z533" t="n">
        <v>10</v>
      </c>
    </row>
    <row r="534">
      <c r="A534" t="n">
        <v>28</v>
      </c>
      <c r="B534" t="n">
        <v>110</v>
      </c>
      <c r="C534" t="inlineStr">
        <is>
          <t xml:space="preserve">CONCLUIDO	</t>
        </is>
      </c>
      <c r="D534" t="n">
        <v>6.5511</v>
      </c>
      <c r="E534" t="n">
        <v>15.26</v>
      </c>
      <c r="F534" t="n">
        <v>11.98</v>
      </c>
      <c r="G534" t="n">
        <v>44.91</v>
      </c>
      <c r="H534" t="n">
        <v>0.63</v>
      </c>
      <c r="I534" t="n">
        <v>16</v>
      </c>
      <c r="J534" t="n">
        <v>224.9</v>
      </c>
      <c r="K534" t="n">
        <v>56.13</v>
      </c>
      <c r="L534" t="n">
        <v>8</v>
      </c>
      <c r="M534" t="n">
        <v>14</v>
      </c>
      <c r="N534" t="n">
        <v>50.78</v>
      </c>
      <c r="O534" t="n">
        <v>27972.28</v>
      </c>
      <c r="P534" t="n">
        <v>167.24</v>
      </c>
      <c r="Q534" t="n">
        <v>460.7</v>
      </c>
      <c r="R534" t="n">
        <v>54.9</v>
      </c>
      <c r="S534" t="n">
        <v>32.19</v>
      </c>
      <c r="T534" t="n">
        <v>7410.1</v>
      </c>
      <c r="U534" t="n">
        <v>0.59</v>
      </c>
      <c r="V534" t="n">
        <v>0.75</v>
      </c>
      <c r="W534" t="n">
        <v>1.47</v>
      </c>
      <c r="X534" t="n">
        <v>0.44</v>
      </c>
      <c r="Y534" t="n">
        <v>1</v>
      </c>
      <c r="Z534" t="n">
        <v>10</v>
      </c>
    </row>
    <row r="535">
      <c r="A535" t="n">
        <v>29</v>
      </c>
      <c r="B535" t="n">
        <v>110</v>
      </c>
      <c r="C535" t="inlineStr">
        <is>
          <t xml:space="preserve">CONCLUIDO	</t>
        </is>
      </c>
      <c r="D535" t="n">
        <v>6.5563</v>
      </c>
      <c r="E535" t="n">
        <v>15.25</v>
      </c>
      <c r="F535" t="n">
        <v>11.96</v>
      </c>
      <c r="G535" t="n">
        <v>44.87</v>
      </c>
      <c r="H535" t="n">
        <v>0.65</v>
      </c>
      <c r="I535" t="n">
        <v>16</v>
      </c>
      <c r="J535" t="n">
        <v>225.32</v>
      </c>
      <c r="K535" t="n">
        <v>56.13</v>
      </c>
      <c r="L535" t="n">
        <v>8.25</v>
      </c>
      <c r="M535" t="n">
        <v>14</v>
      </c>
      <c r="N535" t="n">
        <v>50.95</v>
      </c>
      <c r="O535" t="n">
        <v>28023.89</v>
      </c>
      <c r="P535" t="n">
        <v>166.74</v>
      </c>
      <c r="Q535" t="n">
        <v>460.71</v>
      </c>
      <c r="R535" t="n">
        <v>54.53</v>
      </c>
      <c r="S535" t="n">
        <v>32.19</v>
      </c>
      <c r="T535" t="n">
        <v>7226.46</v>
      </c>
      <c r="U535" t="n">
        <v>0.59</v>
      </c>
      <c r="V535" t="n">
        <v>0.75</v>
      </c>
      <c r="W535" t="n">
        <v>1.47</v>
      </c>
      <c r="X535" t="n">
        <v>0.43</v>
      </c>
      <c r="Y535" t="n">
        <v>1</v>
      </c>
      <c r="Z535" t="n">
        <v>10</v>
      </c>
    </row>
    <row r="536">
      <c r="A536" t="n">
        <v>30</v>
      </c>
      <c r="B536" t="n">
        <v>110</v>
      </c>
      <c r="C536" t="inlineStr">
        <is>
          <t xml:space="preserve">CONCLUIDO	</t>
        </is>
      </c>
      <c r="D536" t="n">
        <v>6.586</v>
      </c>
      <c r="E536" t="n">
        <v>15.18</v>
      </c>
      <c r="F536" t="n">
        <v>11.94</v>
      </c>
      <c r="G536" t="n">
        <v>47.75</v>
      </c>
      <c r="H536" t="n">
        <v>0.67</v>
      </c>
      <c r="I536" t="n">
        <v>15</v>
      </c>
      <c r="J536" t="n">
        <v>225.74</v>
      </c>
      <c r="K536" t="n">
        <v>56.13</v>
      </c>
      <c r="L536" t="n">
        <v>8.5</v>
      </c>
      <c r="M536" t="n">
        <v>13</v>
      </c>
      <c r="N536" t="n">
        <v>51.11</v>
      </c>
      <c r="O536" t="n">
        <v>28075.56</v>
      </c>
      <c r="P536" t="n">
        <v>165.9</v>
      </c>
      <c r="Q536" t="n">
        <v>460.69</v>
      </c>
      <c r="R536" t="n">
        <v>53.52</v>
      </c>
      <c r="S536" t="n">
        <v>32.19</v>
      </c>
      <c r="T536" t="n">
        <v>6727.01</v>
      </c>
      <c r="U536" t="n">
        <v>0.6</v>
      </c>
      <c r="V536" t="n">
        <v>0.75</v>
      </c>
      <c r="W536" t="n">
        <v>1.47</v>
      </c>
      <c r="X536" t="n">
        <v>0.4</v>
      </c>
      <c r="Y536" t="n">
        <v>1</v>
      </c>
      <c r="Z536" t="n">
        <v>10</v>
      </c>
    </row>
    <row r="537">
      <c r="A537" t="n">
        <v>31</v>
      </c>
      <c r="B537" t="n">
        <v>110</v>
      </c>
      <c r="C537" t="inlineStr">
        <is>
          <t xml:space="preserve">CONCLUIDO	</t>
        </is>
      </c>
      <c r="D537" t="n">
        <v>6.5918</v>
      </c>
      <c r="E537" t="n">
        <v>15.17</v>
      </c>
      <c r="F537" t="n">
        <v>11.92</v>
      </c>
      <c r="G537" t="n">
        <v>47.7</v>
      </c>
      <c r="H537" t="n">
        <v>0.6899999999999999</v>
      </c>
      <c r="I537" t="n">
        <v>15</v>
      </c>
      <c r="J537" t="n">
        <v>226.16</v>
      </c>
      <c r="K537" t="n">
        <v>56.13</v>
      </c>
      <c r="L537" t="n">
        <v>8.75</v>
      </c>
      <c r="M537" t="n">
        <v>13</v>
      </c>
      <c r="N537" t="n">
        <v>51.28</v>
      </c>
      <c r="O537" t="n">
        <v>28127.29</v>
      </c>
      <c r="P537" t="n">
        <v>165.73</v>
      </c>
      <c r="Q537" t="n">
        <v>460.72</v>
      </c>
      <c r="R537" t="n">
        <v>53.25</v>
      </c>
      <c r="S537" t="n">
        <v>32.19</v>
      </c>
      <c r="T537" t="n">
        <v>6593.45</v>
      </c>
      <c r="U537" t="n">
        <v>0.6</v>
      </c>
      <c r="V537" t="n">
        <v>0.75</v>
      </c>
      <c r="W537" t="n">
        <v>1.47</v>
      </c>
      <c r="X537" t="n">
        <v>0.39</v>
      </c>
      <c r="Y537" t="n">
        <v>1</v>
      </c>
      <c r="Z537" t="n">
        <v>10</v>
      </c>
    </row>
    <row r="538">
      <c r="A538" t="n">
        <v>32</v>
      </c>
      <c r="B538" t="n">
        <v>110</v>
      </c>
      <c r="C538" t="inlineStr">
        <is>
          <t xml:space="preserve">CONCLUIDO	</t>
        </is>
      </c>
      <c r="D538" t="n">
        <v>6.5862</v>
      </c>
      <c r="E538" t="n">
        <v>15.18</v>
      </c>
      <c r="F538" t="n">
        <v>11.94</v>
      </c>
      <c r="G538" t="n">
        <v>47.75</v>
      </c>
      <c r="H538" t="n">
        <v>0.71</v>
      </c>
      <c r="I538" t="n">
        <v>15</v>
      </c>
      <c r="J538" t="n">
        <v>226.58</v>
      </c>
      <c r="K538" t="n">
        <v>56.13</v>
      </c>
      <c r="L538" t="n">
        <v>9</v>
      </c>
      <c r="M538" t="n">
        <v>13</v>
      </c>
      <c r="N538" t="n">
        <v>51.45</v>
      </c>
      <c r="O538" t="n">
        <v>28179.08</v>
      </c>
      <c r="P538" t="n">
        <v>165.46</v>
      </c>
      <c r="Q538" t="n">
        <v>460.69</v>
      </c>
      <c r="R538" t="n">
        <v>53.49</v>
      </c>
      <c r="S538" t="n">
        <v>32.19</v>
      </c>
      <c r="T538" t="n">
        <v>6710.52</v>
      </c>
      <c r="U538" t="n">
        <v>0.6</v>
      </c>
      <c r="V538" t="n">
        <v>0.75</v>
      </c>
      <c r="W538" t="n">
        <v>1.48</v>
      </c>
      <c r="X538" t="n">
        <v>0.4</v>
      </c>
      <c r="Y538" t="n">
        <v>1</v>
      </c>
      <c r="Z538" t="n">
        <v>10</v>
      </c>
    </row>
    <row r="539">
      <c r="A539" t="n">
        <v>33</v>
      </c>
      <c r="B539" t="n">
        <v>110</v>
      </c>
      <c r="C539" t="inlineStr">
        <is>
          <t xml:space="preserve">CONCLUIDO	</t>
        </is>
      </c>
      <c r="D539" t="n">
        <v>6.624</v>
      </c>
      <c r="E539" t="n">
        <v>15.1</v>
      </c>
      <c r="F539" t="n">
        <v>11.89</v>
      </c>
      <c r="G539" t="n">
        <v>50.97</v>
      </c>
      <c r="H539" t="n">
        <v>0.72</v>
      </c>
      <c r="I539" t="n">
        <v>14</v>
      </c>
      <c r="J539" t="n">
        <v>227</v>
      </c>
      <c r="K539" t="n">
        <v>56.13</v>
      </c>
      <c r="L539" t="n">
        <v>9.25</v>
      </c>
      <c r="M539" t="n">
        <v>12</v>
      </c>
      <c r="N539" t="n">
        <v>51.62</v>
      </c>
      <c r="O539" t="n">
        <v>28230.92</v>
      </c>
      <c r="P539" t="n">
        <v>164.87</v>
      </c>
      <c r="Q539" t="n">
        <v>460.71</v>
      </c>
      <c r="R539" t="n">
        <v>52.2</v>
      </c>
      <c r="S539" t="n">
        <v>32.19</v>
      </c>
      <c r="T539" t="n">
        <v>6071.44</v>
      </c>
      <c r="U539" t="n">
        <v>0.62</v>
      </c>
      <c r="V539" t="n">
        <v>0.75</v>
      </c>
      <c r="W539" t="n">
        <v>1.47</v>
      </c>
      <c r="X539" t="n">
        <v>0.36</v>
      </c>
      <c r="Y539" t="n">
        <v>1</v>
      </c>
      <c r="Z539" t="n">
        <v>10</v>
      </c>
    </row>
    <row r="540">
      <c r="A540" t="n">
        <v>34</v>
      </c>
      <c r="B540" t="n">
        <v>110</v>
      </c>
      <c r="C540" t="inlineStr">
        <is>
          <t xml:space="preserve">CONCLUIDO	</t>
        </is>
      </c>
      <c r="D540" t="n">
        <v>6.619</v>
      </c>
      <c r="E540" t="n">
        <v>15.11</v>
      </c>
      <c r="F540" t="n">
        <v>11.9</v>
      </c>
      <c r="G540" t="n">
        <v>51.02</v>
      </c>
      <c r="H540" t="n">
        <v>0.74</v>
      </c>
      <c r="I540" t="n">
        <v>14</v>
      </c>
      <c r="J540" t="n">
        <v>227.42</v>
      </c>
      <c r="K540" t="n">
        <v>56.13</v>
      </c>
      <c r="L540" t="n">
        <v>9.5</v>
      </c>
      <c r="M540" t="n">
        <v>12</v>
      </c>
      <c r="N540" t="n">
        <v>51.8</v>
      </c>
      <c r="O540" t="n">
        <v>28282.83</v>
      </c>
      <c r="P540" t="n">
        <v>164.52</v>
      </c>
      <c r="Q540" t="n">
        <v>460.72</v>
      </c>
      <c r="R540" t="n">
        <v>52.4</v>
      </c>
      <c r="S540" t="n">
        <v>32.19</v>
      </c>
      <c r="T540" t="n">
        <v>6171.34</v>
      </c>
      <c r="U540" t="n">
        <v>0.61</v>
      </c>
      <c r="V540" t="n">
        <v>0.75</v>
      </c>
      <c r="W540" t="n">
        <v>1.47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110</v>
      </c>
      <c r="C541" t="inlineStr">
        <is>
          <t xml:space="preserve">CONCLUIDO	</t>
        </is>
      </c>
      <c r="D541" t="n">
        <v>6.6471</v>
      </c>
      <c r="E541" t="n">
        <v>15.04</v>
      </c>
      <c r="F541" t="n">
        <v>11.88</v>
      </c>
      <c r="G541" t="n">
        <v>54.84</v>
      </c>
      <c r="H541" t="n">
        <v>0.76</v>
      </c>
      <c r="I541" t="n">
        <v>13</v>
      </c>
      <c r="J541" t="n">
        <v>227.84</v>
      </c>
      <c r="K541" t="n">
        <v>56.13</v>
      </c>
      <c r="L541" t="n">
        <v>9.75</v>
      </c>
      <c r="M541" t="n">
        <v>11</v>
      </c>
      <c r="N541" t="n">
        <v>51.97</v>
      </c>
      <c r="O541" t="n">
        <v>28334.8</v>
      </c>
      <c r="P541" t="n">
        <v>163.39</v>
      </c>
      <c r="Q541" t="n">
        <v>460.69</v>
      </c>
      <c r="R541" t="n">
        <v>52.01</v>
      </c>
      <c r="S541" t="n">
        <v>32.19</v>
      </c>
      <c r="T541" t="n">
        <v>5984.21</v>
      </c>
      <c r="U541" t="n">
        <v>0.62</v>
      </c>
      <c r="V541" t="n">
        <v>0.75</v>
      </c>
      <c r="W541" t="n">
        <v>1.46</v>
      </c>
      <c r="X541" t="n">
        <v>0.35</v>
      </c>
      <c r="Y541" t="n">
        <v>1</v>
      </c>
      <c r="Z541" t="n">
        <v>10</v>
      </c>
    </row>
    <row r="542">
      <c r="A542" t="n">
        <v>36</v>
      </c>
      <c r="B542" t="n">
        <v>110</v>
      </c>
      <c r="C542" t="inlineStr">
        <is>
          <t xml:space="preserve">CONCLUIDO	</t>
        </is>
      </c>
      <c r="D542" t="n">
        <v>6.6433</v>
      </c>
      <c r="E542" t="n">
        <v>15.05</v>
      </c>
      <c r="F542" t="n">
        <v>11.89</v>
      </c>
      <c r="G542" t="n">
        <v>54.88</v>
      </c>
      <c r="H542" t="n">
        <v>0.78</v>
      </c>
      <c r="I542" t="n">
        <v>13</v>
      </c>
      <c r="J542" t="n">
        <v>228.27</v>
      </c>
      <c r="K542" t="n">
        <v>56.13</v>
      </c>
      <c r="L542" t="n">
        <v>10</v>
      </c>
      <c r="M542" t="n">
        <v>11</v>
      </c>
      <c r="N542" t="n">
        <v>52.14</v>
      </c>
      <c r="O542" t="n">
        <v>28386.82</v>
      </c>
      <c r="P542" t="n">
        <v>163.86</v>
      </c>
      <c r="Q542" t="n">
        <v>460.69</v>
      </c>
      <c r="R542" t="n">
        <v>52.19</v>
      </c>
      <c r="S542" t="n">
        <v>32.19</v>
      </c>
      <c r="T542" t="n">
        <v>6071.79</v>
      </c>
      <c r="U542" t="n">
        <v>0.62</v>
      </c>
      <c r="V542" t="n">
        <v>0.75</v>
      </c>
      <c r="W542" t="n">
        <v>1.47</v>
      </c>
      <c r="X542" t="n">
        <v>0.36</v>
      </c>
      <c r="Y542" t="n">
        <v>1</v>
      </c>
      <c r="Z542" t="n">
        <v>10</v>
      </c>
    </row>
    <row r="543">
      <c r="A543" t="n">
        <v>37</v>
      </c>
      <c r="B543" t="n">
        <v>110</v>
      </c>
      <c r="C543" t="inlineStr">
        <is>
          <t xml:space="preserve">CONCLUIDO	</t>
        </is>
      </c>
      <c r="D543" t="n">
        <v>6.6526</v>
      </c>
      <c r="E543" t="n">
        <v>15.03</v>
      </c>
      <c r="F543" t="n">
        <v>11.87</v>
      </c>
      <c r="G543" t="n">
        <v>54.78</v>
      </c>
      <c r="H543" t="n">
        <v>0.8</v>
      </c>
      <c r="I543" t="n">
        <v>13</v>
      </c>
      <c r="J543" t="n">
        <v>228.69</v>
      </c>
      <c r="K543" t="n">
        <v>56.13</v>
      </c>
      <c r="L543" t="n">
        <v>10.25</v>
      </c>
      <c r="M543" t="n">
        <v>11</v>
      </c>
      <c r="N543" t="n">
        <v>52.31</v>
      </c>
      <c r="O543" t="n">
        <v>28438.91</v>
      </c>
      <c r="P543" t="n">
        <v>163.46</v>
      </c>
      <c r="Q543" t="n">
        <v>460.73</v>
      </c>
      <c r="R543" t="n">
        <v>51.46</v>
      </c>
      <c r="S543" t="n">
        <v>32.19</v>
      </c>
      <c r="T543" t="n">
        <v>5709.39</v>
      </c>
      <c r="U543" t="n">
        <v>0.63</v>
      </c>
      <c r="V543" t="n">
        <v>0.75</v>
      </c>
      <c r="W543" t="n">
        <v>1.47</v>
      </c>
      <c r="X543" t="n">
        <v>0.34</v>
      </c>
      <c r="Y543" t="n">
        <v>1</v>
      </c>
      <c r="Z543" t="n">
        <v>10</v>
      </c>
    </row>
    <row r="544">
      <c r="A544" t="n">
        <v>38</v>
      </c>
      <c r="B544" t="n">
        <v>110</v>
      </c>
      <c r="C544" t="inlineStr">
        <is>
          <t xml:space="preserve">CONCLUIDO	</t>
        </is>
      </c>
      <c r="D544" t="n">
        <v>6.6556</v>
      </c>
      <c r="E544" t="n">
        <v>15.02</v>
      </c>
      <c r="F544" t="n">
        <v>11.86</v>
      </c>
      <c r="G544" t="n">
        <v>54.75</v>
      </c>
      <c r="H544" t="n">
        <v>0.8100000000000001</v>
      </c>
      <c r="I544" t="n">
        <v>13</v>
      </c>
      <c r="J544" t="n">
        <v>229.11</v>
      </c>
      <c r="K544" t="n">
        <v>56.13</v>
      </c>
      <c r="L544" t="n">
        <v>10.5</v>
      </c>
      <c r="M544" t="n">
        <v>11</v>
      </c>
      <c r="N544" t="n">
        <v>52.48</v>
      </c>
      <c r="O544" t="n">
        <v>28491.06</v>
      </c>
      <c r="P544" t="n">
        <v>162.04</v>
      </c>
      <c r="Q544" t="n">
        <v>460.7</v>
      </c>
      <c r="R544" t="n">
        <v>51.35</v>
      </c>
      <c r="S544" t="n">
        <v>32.19</v>
      </c>
      <c r="T544" t="n">
        <v>5651.34</v>
      </c>
      <c r="U544" t="n">
        <v>0.63</v>
      </c>
      <c r="V544" t="n">
        <v>0.75</v>
      </c>
      <c r="W544" t="n">
        <v>1.46</v>
      </c>
      <c r="X544" t="n">
        <v>0.33</v>
      </c>
      <c r="Y544" t="n">
        <v>1</v>
      </c>
      <c r="Z544" t="n">
        <v>10</v>
      </c>
    </row>
    <row r="545">
      <c r="A545" t="n">
        <v>39</v>
      </c>
      <c r="B545" t="n">
        <v>110</v>
      </c>
      <c r="C545" t="inlineStr">
        <is>
          <t xml:space="preserve">CONCLUIDO	</t>
        </is>
      </c>
      <c r="D545" t="n">
        <v>6.6828</v>
      </c>
      <c r="E545" t="n">
        <v>14.96</v>
      </c>
      <c r="F545" t="n">
        <v>11.84</v>
      </c>
      <c r="G545" t="n">
        <v>59.22</v>
      </c>
      <c r="H545" t="n">
        <v>0.83</v>
      </c>
      <c r="I545" t="n">
        <v>12</v>
      </c>
      <c r="J545" t="n">
        <v>229.53</v>
      </c>
      <c r="K545" t="n">
        <v>56.13</v>
      </c>
      <c r="L545" t="n">
        <v>10.75</v>
      </c>
      <c r="M545" t="n">
        <v>10</v>
      </c>
      <c r="N545" t="n">
        <v>52.66</v>
      </c>
      <c r="O545" t="n">
        <v>28543.27</v>
      </c>
      <c r="P545" t="n">
        <v>161.77</v>
      </c>
      <c r="Q545" t="n">
        <v>460.69</v>
      </c>
      <c r="R545" t="n">
        <v>50.72</v>
      </c>
      <c r="S545" t="n">
        <v>32.19</v>
      </c>
      <c r="T545" t="n">
        <v>5343.85</v>
      </c>
      <c r="U545" t="n">
        <v>0.63</v>
      </c>
      <c r="V545" t="n">
        <v>0.75</v>
      </c>
      <c r="W545" t="n">
        <v>1.46</v>
      </c>
      <c r="X545" t="n">
        <v>0.31</v>
      </c>
      <c r="Y545" t="n">
        <v>1</v>
      </c>
      <c r="Z545" t="n">
        <v>10</v>
      </c>
    </row>
    <row r="546">
      <c r="A546" t="n">
        <v>40</v>
      </c>
      <c r="B546" t="n">
        <v>110</v>
      </c>
      <c r="C546" t="inlineStr">
        <is>
          <t xml:space="preserve">CONCLUIDO	</t>
        </is>
      </c>
      <c r="D546" t="n">
        <v>6.6856</v>
      </c>
      <c r="E546" t="n">
        <v>14.96</v>
      </c>
      <c r="F546" t="n">
        <v>11.84</v>
      </c>
      <c r="G546" t="n">
        <v>59.19</v>
      </c>
      <c r="H546" t="n">
        <v>0.85</v>
      </c>
      <c r="I546" t="n">
        <v>12</v>
      </c>
      <c r="J546" t="n">
        <v>229.96</v>
      </c>
      <c r="K546" t="n">
        <v>56.13</v>
      </c>
      <c r="L546" t="n">
        <v>11</v>
      </c>
      <c r="M546" t="n">
        <v>10</v>
      </c>
      <c r="N546" t="n">
        <v>52.83</v>
      </c>
      <c r="O546" t="n">
        <v>28595.54</v>
      </c>
      <c r="P546" t="n">
        <v>161.81</v>
      </c>
      <c r="Q546" t="n">
        <v>460.69</v>
      </c>
      <c r="R546" t="n">
        <v>50.44</v>
      </c>
      <c r="S546" t="n">
        <v>32.19</v>
      </c>
      <c r="T546" t="n">
        <v>5203.64</v>
      </c>
      <c r="U546" t="n">
        <v>0.64</v>
      </c>
      <c r="V546" t="n">
        <v>0.75</v>
      </c>
      <c r="W546" t="n">
        <v>1.46</v>
      </c>
      <c r="X546" t="n">
        <v>0.3</v>
      </c>
      <c r="Y546" t="n">
        <v>1</v>
      </c>
      <c r="Z546" t="n">
        <v>10</v>
      </c>
    </row>
    <row r="547">
      <c r="A547" t="n">
        <v>41</v>
      </c>
      <c r="B547" t="n">
        <v>110</v>
      </c>
      <c r="C547" t="inlineStr">
        <is>
          <t xml:space="preserve">CONCLUIDO	</t>
        </is>
      </c>
      <c r="D547" t="n">
        <v>6.6799</v>
      </c>
      <c r="E547" t="n">
        <v>14.97</v>
      </c>
      <c r="F547" t="n">
        <v>11.85</v>
      </c>
      <c r="G547" t="n">
        <v>59.25</v>
      </c>
      <c r="H547" t="n">
        <v>0.87</v>
      </c>
      <c r="I547" t="n">
        <v>12</v>
      </c>
      <c r="J547" t="n">
        <v>230.38</v>
      </c>
      <c r="K547" t="n">
        <v>56.13</v>
      </c>
      <c r="L547" t="n">
        <v>11.25</v>
      </c>
      <c r="M547" t="n">
        <v>10</v>
      </c>
      <c r="N547" t="n">
        <v>53</v>
      </c>
      <c r="O547" t="n">
        <v>28647.87</v>
      </c>
      <c r="P547" t="n">
        <v>161.03</v>
      </c>
      <c r="Q547" t="n">
        <v>460.69</v>
      </c>
      <c r="R547" t="n">
        <v>50.68</v>
      </c>
      <c r="S547" t="n">
        <v>32.19</v>
      </c>
      <c r="T547" t="n">
        <v>5324.25</v>
      </c>
      <c r="U547" t="n">
        <v>0.64</v>
      </c>
      <c r="V547" t="n">
        <v>0.75</v>
      </c>
      <c r="W547" t="n">
        <v>1.47</v>
      </c>
      <c r="X547" t="n">
        <v>0.32</v>
      </c>
      <c r="Y547" t="n">
        <v>1</v>
      </c>
      <c r="Z547" t="n">
        <v>10</v>
      </c>
    </row>
    <row r="548">
      <c r="A548" t="n">
        <v>42</v>
      </c>
      <c r="B548" t="n">
        <v>110</v>
      </c>
      <c r="C548" t="inlineStr">
        <is>
          <t xml:space="preserve">CONCLUIDO	</t>
        </is>
      </c>
      <c r="D548" t="n">
        <v>6.7158</v>
      </c>
      <c r="E548" t="n">
        <v>14.89</v>
      </c>
      <c r="F548" t="n">
        <v>11.81</v>
      </c>
      <c r="G548" t="n">
        <v>64.43000000000001</v>
      </c>
      <c r="H548" t="n">
        <v>0.89</v>
      </c>
      <c r="I548" t="n">
        <v>11</v>
      </c>
      <c r="J548" t="n">
        <v>230.81</v>
      </c>
      <c r="K548" t="n">
        <v>56.13</v>
      </c>
      <c r="L548" t="n">
        <v>11.5</v>
      </c>
      <c r="M548" t="n">
        <v>9</v>
      </c>
      <c r="N548" t="n">
        <v>53.18</v>
      </c>
      <c r="O548" t="n">
        <v>28700.26</v>
      </c>
      <c r="P548" t="n">
        <v>160.01</v>
      </c>
      <c r="Q548" t="n">
        <v>460.69</v>
      </c>
      <c r="R548" t="n">
        <v>49.66</v>
      </c>
      <c r="S548" t="n">
        <v>32.19</v>
      </c>
      <c r="T548" t="n">
        <v>4817.6</v>
      </c>
      <c r="U548" t="n">
        <v>0.65</v>
      </c>
      <c r="V548" t="n">
        <v>0.76</v>
      </c>
      <c r="W548" t="n">
        <v>1.46</v>
      </c>
      <c r="X548" t="n">
        <v>0.28</v>
      </c>
      <c r="Y548" t="n">
        <v>1</v>
      </c>
      <c r="Z548" t="n">
        <v>10</v>
      </c>
    </row>
    <row r="549">
      <c r="A549" t="n">
        <v>43</v>
      </c>
      <c r="B549" t="n">
        <v>110</v>
      </c>
      <c r="C549" t="inlineStr">
        <is>
          <t xml:space="preserve">CONCLUIDO	</t>
        </is>
      </c>
      <c r="D549" t="n">
        <v>6.7167</v>
      </c>
      <c r="E549" t="n">
        <v>14.89</v>
      </c>
      <c r="F549" t="n">
        <v>11.81</v>
      </c>
      <c r="G549" t="n">
        <v>64.42</v>
      </c>
      <c r="H549" t="n">
        <v>0.9</v>
      </c>
      <c r="I549" t="n">
        <v>11</v>
      </c>
      <c r="J549" t="n">
        <v>231.23</v>
      </c>
      <c r="K549" t="n">
        <v>56.13</v>
      </c>
      <c r="L549" t="n">
        <v>11.75</v>
      </c>
      <c r="M549" t="n">
        <v>9</v>
      </c>
      <c r="N549" t="n">
        <v>53.36</v>
      </c>
      <c r="O549" t="n">
        <v>28752.71</v>
      </c>
      <c r="P549" t="n">
        <v>159.6</v>
      </c>
      <c r="Q549" t="n">
        <v>460.69</v>
      </c>
      <c r="R549" t="n">
        <v>49.51</v>
      </c>
      <c r="S549" t="n">
        <v>32.19</v>
      </c>
      <c r="T549" t="n">
        <v>4742.13</v>
      </c>
      <c r="U549" t="n">
        <v>0.65</v>
      </c>
      <c r="V549" t="n">
        <v>0.76</v>
      </c>
      <c r="W549" t="n">
        <v>1.46</v>
      </c>
      <c r="X549" t="n">
        <v>0.28</v>
      </c>
      <c r="Y549" t="n">
        <v>1</v>
      </c>
      <c r="Z549" t="n">
        <v>10</v>
      </c>
    </row>
    <row r="550">
      <c r="A550" t="n">
        <v>44</v>
      </c>
      <c r="B550" t="n">
        <v>110</v>
      </c>
      <c r="C550" t="inlineStr">
        <is>
          <t xml:space="preserve">CONCLUIDO	</t>
        </is>
      </c>
      <c r="D550" t="n">
        <v>6.7117</v>
      </c>
      <c r="E550" t="n">
        <v>14.9</v>
      </c>
      <c r="F550" t="n">
        <v>11.82</v>
      </c>
      <c r="G550" t="n">
        <v>64.48</v>
      </c>
      <c r="H550" t="n">
        <v>0.92</v>
      </c>
      <c r="I550" t="n">
        <v>11</v>
      </c>
      <c r="J550" t="n">
        <v>231.66</v>
      </c>
      <c r="K550" t="n">
        <v>56.13</v>
      </c>
      <c r="L550" t="n">
        <v>12</v>
      </c>
      <c r="M550" t="n">
        <v>9</v>
      </c>
      <c r="N550" t="n">
        <v>53.53</v>
      </c>
      <c r="O550" t="n">
        <v>28805.23</v>
      </c>
      <c r="P550" t="n">
        <v>160.21</v>
      </c>
      <c r="Q550" t="n">
        <v>460.69</v>
      </c>
      <c r="R550" t="n">
        <v>49.73</v>
      </c>
      <c r="S550" t="n">
        <v>32.19</v>
      </c>
      <c r="T550" t="n">
        <v>4854.9</v>
      </c>
      <c r="U550" t="n">
        <v>0.65</v>
      </c>
      <c r="V550" t="n">
        <v>0.76</v>
      </c>
      <c r="W550" t="n">
        <v>1.47</v>
      </c>
      <c r="X550" t="n">
        <v>0.29</v>
      </c>
      <c r="Y550" t="n">
        <v>1</v>
      </c>
      <c r="Z550" t="n">
        <v>10</v>
      </c>
    </row>
    <row r="551">
      <c r="A551" t="n">
        <v>45</v>
      </c>
      <c r="B551" t="n">
        <v>110</v>
      </c>
      <c r="C551" t="inlineStr">
        <is>
          <t xml:space="preserve">CONCLUIDO	</t>
        </is>
      </c>
      <c r="D551" t="n">
        <v>6.7174</v>
      </c>
      <c r="E551" t="n">
        <v>14.89</v>
      </c>
      <c r="F551" t="n">
        <v>11.81</v>
      </c>
      <c r="G551" t="n">
        <v>64.42</v>
      </c>
      <c r="H551" t="n">
        <v>0.9399999999999999</v>
      </c>
      <c r="I551" t="n">
        <v>11</v>
      </c>
      <c r="J551" t="n">
        <v>232.08</v>
      </c>
      <c r="K551" t="n">
        <v>56.13</v>
      </c>
      <c r="L551" t="n">
        <v>12.25</v>
      </c>
      <c r="M551" t="n">
        <v>9</v>
      </c>
      <c r="N551" t="n">
        <v>53.71</v>
      </c>
      <c r="O551" t="n">
        <v>28857.81</v>
      </c>
      <c r="P551" t="n">
        <v>159.72</v>
      </c>
      <c r="Q551" t="n">
        <v>460.69</v>
      </c>
      <c r="R551" t="n">
        <v>49.51</v>
      </c>
      <c r="S551" t="n">
        <v>32.19</v>
      </c>
      <c r="T551" t="n">
        <v>4740.77</v>
      </c>
      <c r="U551" t="n">
        <v>0.65</v>
      </c>
      <c r="V551" t="n">
        <v>0.76</v>
      </c>
      <c r="W551" t="n">
        <v>1.46</v>
      </c>
      <c r="X551" t="n">
        <v>0.28</v>
      </c>
      <c r="Y551" t="n">
        <v>1</v>
      </c>
      <c r="Z551" t="n">
        <v>10</v>
      </c>
    </row>
    <row r="552">
      <c r="A552" t="n">
        <v>46</v>
      </c>
      <c r="B552" t="n">
        <v>110</v>
      </c>
      <c r="C552" t="inlineStr">
        <is>
          <t xml:space="preserve">CONCLUIDO	</t>
        </is>
      </c>
      <c r="D552" t="n">
        <v>6.717</v>
      </c>
      <c r="E552" t="n">
        <v>14.89</v>
      </c>
      <c r="F552" t="n">
        <v>11.81</v>
      </c>
      <c r="G552" t="n">
        <v>64.42</v>
      </c>
      <c r="H552" t="n">
        <v>0.96</v>
      </c>
      <c r="I552" t="n">
        <v>11</v>
      </c>
      <c r="J552" t="n">
        <v>232.51</v>
      </c>
      <c r="K552" t="n">
        <v>56.13</v>
      </c>
      <c r="L552" t="n">
        <v>12.5</v>
      </c>
      <c r="M552" t="n">
        <v>9</v>
      </c>
      <c r="N552" t="n">
        <v>53.88</v>
      </c>
      <c r="O552" t="n">
        <v>28910.45</v>
      </c>
      <c r="P552" t="n">
        <v>158.72</v>
      </c>
      <c r="Q552" t="n">
        <v>460.69</v>
      </c>
      <c r="R552" t="n">
        <v>49.57</v>
      </c>
      <c r="S552" t="n">
        <v>32.19</v>
      </c>
      <c r="T552" t="n">
        <v>4774.05</v>
      </c>
      <c r="U552" t="n">
        <v>0.65</v>
      </c>
      <c r="V552" t="n">
        <v>0.76</v>
      </c>
      <c r="W552" t="n">
        <v>1.46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110</v>
      </c>
      <c r="C553" t="inlineStr">
        <is>
          <t xml:space="preserve">CONCLUIDO	</t>
        </is>
      </c>
      <c r="D553" t="n">
        <v>6.7517</v>
      </c>
      <c r="E553" t="n">
        <v>14.81</v>
      </c>
      <c r="F553" t="n">
        <v>11.78</v>
      </c>
      <c r="G553" t="n">
        <v>70.66</v>
      </c>
      <c r="H553" t="n">
        <v>0.97</v>
      </c>
      <c r="I553" t="n">
        <v>10</v>
      </c>
      <c r="J553" t="n">
        <v>232.94</v>
      </c>
      <c r="K553" t="n">
        <v>56.13</v>
      </c>
      <c r="L553" t="n">
        <v>12.75</v>
      </c>
      <c r="M553" t="n">
        <v>8</v>
      </c>
      <c r="N553" t="n">
        <v>54.06</v>
      </c>
      <c r="O553" t="n">
        <v>28963.15</v>
      </c>
      <c r="P553" t="n">
        <v>158.02</v>
      </c>
      <c r="Q553" t="n">
        <v>460.69</v>
      </c>
      <c r="R553" t="n">
        <v>48.44</v>
      </c>
      <c r="S553" t="n">
        <v>32.19</v>
      </c>
      <c r="T553" t="n">
        <v>4213.43</v>
      </c>
      <c r="U553" t="n">
        <v>0.66</v>
      </c>
      <c r="V553" t="n">
        <v>0.76</v>
      </c>
      <c r="W553" t="n">
        <v>1.46</v>
      </c>
      <c r="X553" t="n">
        <v>0.24</v>
      </c>
      <c r="Y553" t="n">
        <v>1</v>
      </c>
      <c r="Z553" t="n">
        <v>10</v>
      </c>
    </row>
    <row r="554">
      <c r="A554" t="n">
        <v>48</v>
      </c>
      <c r="B554" t="n">
        <v>110</v>
      </c>
      <c r="C554" t="inlineStr">
        <is>
          <t xml:space="preserve">CONCLUIDO	</t>
        </is>
      </c>
      <c r="D554" t="n">
        <v>6.7444</v>
      </c>
      <c r="E554" t="n">
        <v>14.83</v>
      </c>
      <c r="F554" t="n">
        <v>11.79</v>
      </c>
      <c r="G554" t="n">
        <v>70.75</v>
      </c>
      <c r="H554" t="n">
        <v>0.99</v>
      </c>
      <c r="I554" t="n">
        <v>10</v>
      </c>
      <c r="J554" t="n">
        <v>233.37</v>
      </c>
      <c r="K554" t="n">
        <v>56.13</v>
      </c>
      <c r="L554" t="n">
        <v>13</v>
      </c>
      <c r="M554" t="n">
        <v>8</v>
      </c>
      <c r="N554" t="n">
        <v>54.24</v>
      </c>
      <c r="O554" t="n">
        <v>29015.91</v>
      </c>
      <c r="P554" t="n">
        <v>157.53</v>
      </c>
      <c r="Q554" t="n">
        <v>460.72</v>
      </c>
      <c r="R554" t="n">
        <v>48.88</v>
      </c>
      <c r="S554" t="n">
        <v>32.19</v>
      </c>
      <c r="T554" t="n">
        <v>4432.07</v>
      </c>
      <c r="U554" t="n">
        <v>0.66</v>
      </c>
      <c r="V554" t="n">
        <v>0.76</v>
      </c>
      <c r="W554" t="n">
        <v>1.46</v>
      </c>
      <c r="X554" t="n">
        <v>0.26</v>
      </c>
      <c r="Y554" t="n">
        <v>1</v>
      </c>
      <c r="Z554" t="n">
        <v>10</v>
      </c>
    </row>
    <row r="555">
      <c r="A555" t="n">
        <v>49</v>
      </c>
      <c r="B555" t="n">
        <v>110</v>
      </c>
      <c r="C555" t="inlineStr">
        <is>
          <t xml:space="preserve">CONCLUIDO	</t>
        </is>
      </c>
      <c r="D555" t="n">
        <v>6.7442</v>
      </c>
      <c r="E555" t="n">
        <v>14.83</v>
      </c>
      <c r="F555" t="n">
        <v>11.79</v>
      </c>
      <c r="G555" t="n">
        <v>70.76000000000001</v>
      </c>
      <c r="H555" t="n">
        <v>1.01</v>
      </c>
      <c r="I555" t="n">
        <v>10</v>
      </c>
      <c r="J555" t="n">
        <v>233.79</v>
      </c>
      <c r="K555" t="n">
        <v>56.13</v>
      </c>
      <c r="L555" t="n">
        <v>13.25</v>
      </c>
      <c r="M555" t="n">
        <v>8</v>
      </c>
      <c r="N555" t="n">
        <v>54.42</v>
      </c>
      <c r="O555" t="n">
        <v>29068.74</v>
      </c>
      <c r="P555" t="n">
        <v>157.82</v>
      </c>
      <c r="Q555" t="n">
        <v>460.71</v>
      </c>
      <c r="R555" t="n">
        <v>48.88</v>
      </c>
      <c r="S555" t="n">
        <v>32.19</v>
      </c>
      <c r="T555" t="n">
        <v>4432.47</v>
      </c>
      <c r="U555" t="n">
        <v>0.66</v>
      </c>
      <c r="V555" t="n">
        <v>0.76</v>
      </c>
      <c r="W555" t="n">
        <v>1.46</v>
      </c>
      <c r="X555" t="n">
        <v>0.26</v>
      </c>
      <c r="Y555" t="n">
        <v>1</v>
      </c>
      <c r="Z555" t="n">
        <v>10</v>
      </c>
    </row>
    <row r="556">
      <c r="A556" t="n">
        <v>50</v>
      </c>
      <c r="B556" t="n">
        <v>110</v>
      </c>
      <c r="C556" t="inlineStr">
        <is>
          <t xml:space="preserve">CONCLUIDO	</t>
        </is>
      </c>
      <c r="D556" t="n">
        <v>6.7469</v>
      </c>
      <c r="E556" t="n">
        <v>14.82</v>
      </c>
      <c r="F556" t="n">
        <v>11.79</v>
      </c>
      <c r="G556" t="n">
        <v>70.72</v>
      </c>
      <c r="H556" t="n">
        <v>1.02</v>
      </c>
      <c r="I556" t="n">
        <v>10</v>
      </c>
      <c r="J556" t="n">
        <v>234.22</v>
      </c>
      <c r="K556" t="n">
        <v>56.13</v>
      </c>
      <c r="L556" t="n">
        <v>13.5</v>
      </c>
      <c r="M556" t="n">
        <v>8</v>
      </c>
      <c r="N556" t="n">
        <v>54.6</v>
      </c>
      <c r="O556" t="n">
        <v>29121.64</v>
      </c>
      <c r="P556" t="n">
        <v>157.05</v>
      </c>
      <c r="Q556" t="n">
        <v>460.72</v>
      </c>
      <c r="R556" t="n">
        <v>48.8</v>
      </c>
      <c r="S556" t="n">
        <v>32.19</v>
      </c>
      <c r="T556" t="n">
        <v>4390.61</v>
      </c>
      <c r="U556" t="n">
        <v>0.66</v>
      </c>
      <c r="V556" t="n">
        <v>0.76</v>
      </c>
      <c r="W556" t="n">
        <v>1.46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110</v>
      </c>
      <c r="C557" t="inlineStr">
        <is>
          <t xml:space="preserve">CONCLUIDO	</t>
        </is>
      </c>
      <c r="D557" t="n">
        <v>6.7426</v>
      </c>
      <c r="E557" t="n">
        <v>14.83</v>
      </c>
      <c r="F557" t="n">
        <v>11.8</v>
      </c>
      <c r="G557" t="n">
        <v>70.78</v>
      </c>
      <c r="H557" t="n">
        <v>1.04</v>
      </c>
      <c r="I557" t="n">
        <v>10</v>
      </c>
      <c r="J557" t="n">
        <v>234.65</v>
      </c>
      <c r="K557" t="n">
        <v>56.13</v>
      </c>
      <c r="L557" t="n">
        <v>13.75</v>
      </c>
      <c r="M557" t="n">
        <v>8</v>
      </c>
      <c r="N557" t="n">
        <v>54.78</v>
      </c>
      <c r="O557" t="n">
        <v>29174.59</v>
      </c>
      <c r="P557" t="n">
        <v>156.01</v>
      </c>
      <c r="Q557" t="n">
        <v>460.69</v>
      </c>
      <c r="R557" t="n">
        <v>48.99</v>
      </c>
      <c r="S557" t="n">
        <v>32.19</v>
      </c>
      <c r="T557" t="n">
        <v>4488.81</v>
      </c>
      <c r="U557" t="n">
        <v>0.66</v>
      </c>
      <c r="V557" t="n">
        <v>0.76</v>
      </c>
      <c r="W557" t="n">
        <v>1.46</v>
      </c>
      <c r="X557" t="n">
        <v>0.26</v>
      </c>
      <c r="Y557" t="n">
        <v>1</v>
      </c>
      <c r="Z557" t="n">
        <v>10</v>
      </c>
    </row>
    <row r="558">
      <c r="A558" t="n">
        <v>52</v>
      </c>
      <c r="B558" t="n">
        <v>110</v>
      </c>
      <c r="C558" t="inlineStr">
        <is>
          <t xml:space="preserve">CONCLUIDO	</t>
        </is>
      </c>
      <c r="D558" t="n">
        <v>6.7803</v>
      </c>
      <c r="E558" t="n">
        <v>14.75</v>
      </c>
      <c r="F558" t="n">
        <v>11.76</v>
      </c>
      <c r="G558" t="n">
        <v>78.37</v>
      </c>
      <c r="H558" t="n">
        <v>1.06</v>
      </c>
      <c r="I558" t="n">
        <v>9</v>
      </c>
      <c r="J558" t="n">
        <v>235.08</v>
      </c>
      <c r="K558" t="n">
        <v>56.13</v>
      </c>
      <c r="L558" t="n">
        <v>14</v>
      </c>
      <c r="M558" t="n">
        <v>7</v>
      </c>
      <c r="N558" t="n">
        <v>54.96</v>
      </c>
      <c r="O558" t="n">
        <v>29227.61</v>
      </c>
      <c r="P558" t="n">
        <v>155.16</v>
      </c>
      <c r="Q558" t="n">
        <v>460.69</v>
      </c>
      <c r="R558" t="n">
        <v>47.64</v>
      </c>
      <c r="S558" t="n">
        <v>32.19</v>
      </c>
      <c r="T558" t="n">
        <v>3818.63</v>
      </c>
      <c r="U558" t="n">
        <v>0.68</v>
      </c>
      <c r="V558" t="n">
        <v>0.76</v>
      </c>
      <c r="W558" t="n">
        <v>1.46</v>
      </c>
      <c r="X558" t="n">
        <v>0.22</v>
      </c>
      <c r="Y558" t="n">
        <v>1</v>
      </c>
      <c r="Z558" t="n">
        <v>10</v>
      </c>
    </row>
    <row r="559">
      <c r="A559" t="n">
        <v>53</v>
      </c>
      <c r="B559" t="n">
        <v>110</v>
      </c>
      <c r="C559" t="inlineStr">
        <is>
          <t xml:space="preserve">CONCLUIDO	</t>
        </is>
      </c>
      <c r="D559" t="n">
        <v>6.7809</v>
      </c>
      <c r="E559" t="n">
        <v>14.75</v>
      </c>
      <c r="F559" t="n">
        <v>11.75</v>
      </c>
      <c r="G559" t="n">
        <v>78.36</v>
      </c>
      <c r="H559" t="n">
        <v>1.08</v>
      </c>
      <c r="I559" t="n">
        <v>9</v>
      </c>
      <c r="J559" t="n">
        <v>235.51</v>
      </c>
      <c r="K559" t="n">
        <v>56.13</v>
      </c>
      <c r="L559" t="n">
        <v>14.25</v>
      </c>
      <c r="M559" t="n">
        <v>7</v>
      </c>
      <c r="N559" t="n">
        <v>55.14</v>
      </c>
      <c r="O559" t="n">
        <v>29280.69</v>
      </c>
      <c r="P559" t="n">
        <v>155.39</v>
      </c>
      <c r="Q559" t="n">
        <v>460.81</v>
      </c>
      <c r="R559" t="n">
        <v>47.58</v>
      </c>
      <c r="S559" t="n">
        <v>32.19</v>
      </c>
      <c r="T559" t="n">
        <v>3785.78</v>
      </c>
      <c r="U559" t="n">
        <v>0.68</v>
      </c>
      <c r="V559" t="n">
        <v>0.76</v>
      </c>
      <c r="W559" t="n">
        <v>1.46</v>
      </c>
      <c r="X559" t="n">
        <v>0.22</v>
      </c>
      <c r="Y559" t="n">
        <v>1</v>
      </c>
      <c r="Z559" t="n">
        <v>10</v>
      </c>
    </row>
    <row r="560">
      <c r="A560" t="n">
        <v>54</v>
      </c>
      <c r="B560" t="n">
        <v>110</v>
      </c>
      <c r="C560" t="inlineStr">
        <is>
          <t xml:space="preserve">CONCLUIDO	</t>
        </is>
      </c>
      <c r="D560" t="n">
        <v>6.7786</v>
      </c>
      <c r="E560" t="n">
        <v>14.75</v>
      </c>
      <c r="F560" t="n">
        <v>11.76</v>
      </c>
      <c r="G560" t="n">
        <v>78.40000000000001</v>
      </c>
      <c r="H560" t="n">
        <v>1.09</v>
      </c>
      <c r="I560" t="n">
        <v>9</v>
      </c>
      <c r="J560" t="n">
        <v>235.94</v>
      </c>
      <c r="K560" t="n">
        <v>56.13</v>
      </c>
      <c r="L560" t="n">
        <v>14.5</v>
      </c>
      <c r="M560" t="n">
        <v>7</v>
      </c>
      <c r="N560" t="n">
        <v>55.32</v>
      </c>
      <c r="O560" t="n">
        <v>29333.84</v>
      </c>
      <c r="P560" t="n">
        <v>155.48</v>
      </c>
      <c r="Q560" t="n">
        <v>460.69</v>
      </c>
      <c r="R560" t="n">
        <v>47.85</v>
      </c>
      <c r="S560" t="n">
        <v>32.19</v>
      </c>
      <c r="T560" t="n">
        <v>3924.68</v>
      </c>
      <c r="U560" t="n">
        <v>0.67</v>
      </c>
      <c r="V560" t="n">
        <v>0.76</v>
      </c>
      <c r="W560" t="n">
        <v>1.46</v>
      </c>
      <c r="X560" t="n">
        <v>0.23</v>
      </c>
      <c r="Y560" t="n">
        <v>1</v>
      </c>
      <c r="Z560" t="n">
        <v>10</v>
      </c>
    </row>
    <row r="561">
      <c r="A561" t="n">
        <v>55</v>
      </c>
      <c r="B561" t="n">
        <v>110</v>
      </c>
      <c r="C561" t="inlineStr">
        <is>
          <t xml:space="preserve">CONCLUIDO	</t>
        </is>
      </c>
      <c r="D561" t="n">
        <v>6.7763</v>
      </c>
      <c r="E561" t="n">
        <v>14.76</v>
      </c>
      <c r="F561" t="n">
        <v>11.76</v>
      </c>
      <c r="G561" t="n">
        <v>78.43000000000001</v>
      </c>
      <c r="H561" t="n">
        <v>1.11</v>
      </c>
      <c r="I561" t="n">
        <v>9</v>
      </c>
      <c r="J561" t="n">
        <v>236.37</v>
      </c>
      <c r="K561" t="n">
        <v>56.13</v>
      </c>
      <c r="L561" t="n">
        <v>14.75</v>
      </c>
      <c r="M561" t="n">
        <v>7</v>
      </c>
      <c r="N561" t="n">
        <v>55.5</v>
      </c>
      <c r="O561" t="n">
        <v>29387.05</v>
      </c>
      <c r="P561" t="n">
        <v>155.66</v>
      </c>
      <c r="Q561" t="n">
        <v>460.7</v>
      </c>
      <c r="R561" t="n">
        <v>48.01</v>
      </c>
      <c r="S561" t="n">
        <v>32.19</v>
      </c>
      <c r="T561" t="n">
        <v>4002.45</v>
      </c>
      <c r="U561" t="n">
        <v>0.67</v>
      </c>
      <c r="V561" t="n">
        <v>0.76</v>
      </c>
      <c r="W561" t="n">
        <v>1.46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110</v>
      </c>
      <c r="C562" t="inlineStr">
        <is>
          <t xml:space="preserve">CONCLUIDO	</t>
        </is>
      </c>
      <c r="D562" t="n">
        <v>6.7792</v>
      </c>
      <c r="E562" t="n">
        <v>14.75</v>
      </c>
      <c r="F562" t="n">
        <v>11.76</v>
      </c>
      <c r="G562" t="n">
        <v>78.39</v>
      </c>
      <c r="H562" t="n">
        <v>1.13</v>
      </c>
      <c r="I562" t="n">
        <v>9</v>
      </c>
      <c r="J562" t="n">
        <v>236.81</v>
      </c>
      <c r="K562" t="n">
        <v>56.13</v>
      </c>
      <c r="L562" t="n">
        <v>15</v>
      </c>
      <c r="M562" t="n">
        <v>7</v>
      </c>
      <c r="N562" t="n">
        <v>55.68</v>
      </c>
      <c r="O562" t="n">
        <v>29440.33</v>
      </c>
      <c r="P562" t="n">
        <v>154.78</v>
      </c>
      <c r="Q562" t="n">
        <v>460.71</v>
      </c>
      <c r="R562" t="n">
        <v>47.8</v>
      </c>
      <c r="S562" t="n">
        <v>32.19</v>
      </c>
      <c r="T562" t="n">
        <v>3899.82</v>
      </c>
      <c r="U562" t="n">
        <v>0.67</v>
      </c>
      <c r="V562" t="n">
        <v>0.76</v>
      </c>
      <c r="W562" t="n">
        <v>1.46</v>
      </c>
      <c r="X562" t="n">
        <v>0.22</v>
      </c>
      <c r="Y562" t="n">
        <v>1</v>
      </c>
      <c r="Z562" t="n">
        <v>10</v>
      </c>
    </row>
    <row r="563">
      <c r="A563" t="n">
        <v>57</v>
      </c>
      <c r="B563" t="n">
        <v>110</v>
      </c>
      <c r="C563" t="inlineStr">
        <is>
          <t xml:space="preserve">CONCLUIDO	</t>
        </is>
      </c>
      <c r="D563" t="n">
        <v>6.776</v>
      </c>
      <c r="E563" t="n">
        <v>14.76</v>
      </c>
      <c r="F563" t="n">
        <v>11.77</v>
      </c>
      <c r="G563" t="n">
        <v>78.44</v>
      </c>
      <c r="H563" t="n">
        <v>1.14</v>
      </c>
      <c r="I563" t="n">
        <v>9</v>
      </c>
      <c r="J563" t="n">
        <v>237.24</v>
      </c>
      <c r="K563" t="n">
        <v>56.13</v>
      </c>
      <c r="L563" t="n">
        <v>15.25</v>
      </c>
      <c r="M563" t="n">
        <v>7</v>
      </c>
      <c r="N563" t="n">
        <v>55.86</v>
      </c>
      <c r="O563" t="n">
        <v>29493.67</v>
      </c>
      <c r="P563" t="n">
        <v>154.14</v>
      </c>
      <c r="Q563" t="n">
        <v>460.69</v>
      </c>
      <c r="R563" t="n">
        <v>48.11</v>
      </c>
      <c r="S563" t="n">
        <v>32.19</v>
      </c>
      <c r="T563" t="n">
        <v>4053.97</v>
      </c>
      <c r="U563" t="n">
        <v>0.67</v>
      </c>
      <c r="V563" t="n">
        <v>0.76</v>
      </c>
      <c r="W563" t="n">
        <v>1.46</v>
      </c>
      <c r="X563" t="n">
        <v>0.23</v>
      </c>
      <c r="Y563" t="n">
        <v>1</v>
      </c>
      <c r="Z563" t="n">
        <v>10</v>
      </c>
    </row>
    <row r="564">
      <c r="A564" t="n">
        <v>58</v>
      </c>
      <c r="B564" t="n">
        <v>110</v>
      </c>
      <c r="C564" t="inlineStr">
        <is>
          <t xml:space="preserve">CONCLUIDO	</t>
        </is>
      </c>
      <c r="D564" t="n">
        <v>6.7766</v>
      </c>
      <c r="E564" t="n">
        <v>14.76</v>
      </c>
      <c r="F564" t="n">
        <v>11.76</v>
      </c>
      <c r="G564" t="n">
        <v>78.43000000000001</v>
      </c>
      <c r="H564" t="n">
        <v>1.16</v>
      </c>
      <c r="I564" t="n">
        <v>9</v>
      </c>
      <c r="J564" t="n">
        <v>237.67</v>
      </c>
      <c r="K564" t="n">
        <v>56.13</v>
      </c>
      <c r="L564" t="n">
        <v>15.5</v>
      </c>
      <c r="M564" t="n">
        <v>7</v>
      </c>
      <c r="N564" t="n">
        <v>56.05</v>
      </c>
      <c r="O564" t="n">
        <v>29547.07</v>
      </c>
      <c r="P564" t="n">
        <v>153.66</v>
      </c>
      <c r="Q564" t="n">
        <v>460.69</v>
      </c>
      <c r="R564" t="n">
        <v>48</v>
      </c>
      <c r="S564" t="n">
        <v>32.19</v>
      </c>
      <c r="T564" t="n">
        <v>3997.36</v>
      </c>
      <c r="U564" t="n">
        <v>0.67</v>
      </c>
      <c r="V564" t="n">
        <v>0.76</v>
      </c>
      <c r="W564" t="n">
        <v>1.46</v>
      </c>
      <c r="X564" t="n">
        <v>0.23</v>
      </c>
      <c r="Y564" t="n">
        <v>1</v>
      </c>
      <c r="Z564" t="n">
        <v>10</v>
      </c>
    </row>
    <row r="565">
      <c r="A565" t="n">
        <v>59</v>
      </c>
      <c r="B565" t="n">
        <v>110</v>
      </c>
      <c r="C565" t="inlineStr">
        <is>
          <t xml:space="preserve">CONCLUIDO	</t>
        </is>
      </c>
      <c r="D565" t="n">
        <v>6.8072</v>
      </c>
      <c r="E565" t="n">
        <v>14.69</v>
      </c>
      <c r="F565" t="n">
        <v>11.74</v>
      </c>
      <c r="G565" t="n">
        <v>88.05</v>
      </c>
      <c r="H565" t="n">
        <v>1.18</v>
      </c>
      <c r="I565" t="n">
        <v>8</v>
      </c>
      <c r="J565" t="n">
        <v>238.11</v>
      </c>
      <c r="K565" t="n">
        <v>56.13</v>
      </c>
      <c r="L565" t="n">
        <v>15.75</v>
      </c>
      <c r="M565" t="n">
        <v>6</v>
      </c>
      <c r="N565" t="n">
        <v>56.23</v>
      </c>
      <c r="O565" t="n">
        <v>29600.54</v>
      </c>
      <c r="P565" t="n">
        <v>152.72</v>
      </c>
      <c r="Q565" t="n">
        <v>460.69</v>
      </c>
      <c r="R565" t="n">
        <v>47.11</v>
      </c>
      <c r="S565" t="n">
        <v>32.19</v>
      </c>
      <c r="T565" t="n">
        <v>3556.98</v>
      </c>
      <c r="U565" t="n">
        <v>0.68</v>
      </c>
      <c r="V565" t="n">
        <v>0.76</v>
      </c>
      <c r="W565" t="n">
        <v>1.46</v>
      </c>
      <c r="X565" t="n">
        <v>0.21</v>
      </c>
      <c r="Y565" t="n">
        <v>1</v>
      </c>
      <c r="Z565" t="n">
        <v>10</v>
      </c>
    </row>
    <row r="566">
      <c r="A566" t="n">
        <v>60</v>
      </c>
      <c r="B566" t="n">
        <v>110</v>
      </c>
      <c r="C566" t="inlineStr">
        <is>
          <t xml:space="preserve">CONCLUIDO	</t>
        </is>
      </c>
      <c r="D566" t="n">
        <v>6.8137</v>
      </c>
      <c r="E566" t="n">
        <v>14.68</v>
      </c>
      <c r="F566" t="n">
        <v>11.73</v>
      </c>
      <c r="G566" t="n">
        <v>87.94</v>
      </c>
      <c r="H566" t="n">
        <v>1.19</v>
      </c>
      <c r="I566" t="n">
        <v>8</v>
      </c>
      <c r="J566" t="n">
        <v>238.54</v>
      </c>
      <c r="K566" t="n">
        <v>56.13</v>
      </c>
      <c r="L566" t="n">
        <v>16</v>
      </c>
      <c r="M566" t="n">
        <v>6</v>
      </c>
      <c r="N566" t="n">
        <v>56.41</v>
      </c>
      <c r="O566" t="n">
        <v>29654.08</v>
      </c>
      <c r="P566" t="n">
        <v>152.34</v>
      </c>
      <c r="Q566" t="n">
        <v>460.69</v>
      </c>
      <c r="R566" t="n">
        <v>46.73</v>
      </c>
      <c r="S566" t="n">
        <v>32.19</v>
      </c>
      <c r="T566" t="n">
        <v>3367.78</v>
      </c>
      <c r="U566" t="n">
        <v>0.6899999999999999</v>
      </c>
      <c r="V566" t="n">
        <v>0.76</v>
      </c>
      <c r="W566" t="n">
        <v>1.46</v>
      </c>
      <c r="X566" t="n">
        <v>0.19</v>
      </c>
      <c r="Y566" t="n">
        <v>1</v>
      </c>
      <c r="Z566" t="n">
        <v>10</v>
      </c>
    </row>
    <row r="567">
      <c r="A567" t="n">
        <v>61</v>
      </c>
      <c r="B567" t="n">
        <v>110</v>
      </c>
      <c r="C567" t="inlineStr">
        <is>
          <t xml:space="preserve">CONCLUIDO	</t>
        </is>
      </c>
      <c r="D567" t="n">
        <v>6.8131</v>
      </c>
      <c r="E567" t="n">
        <v>14.68</v>
      </c>
      <c r="F567" t="n">
        <v>11.73</v>
      </c>
      <c r="G567" t="n">
        <v>87.95</v>
      </c>
      <c r="H567" t="n">
        <v>1.21</v>
      </c>
      <c r="I567" t="n">
        <v>8</v>
      </c>
      <c r="J567" t="n">
        <v>238.97</v>
      </c>
      <c r="K567" t="n">
        <v>56.13</v>
      </c>
      <c r="L567" t="n">
        <v>16.25</v>
      </c>
      <c r="M567" t="n">
        <v>6</v>
      </c>
      <c r="N567" t="n">
        <v>56.6</v>
      </c>
      <c r="O567" t="n">
        <v>29707.68</v>
      </c>
      <c r="P567" t="n">
        <v>152.39</v>
      </c>
      <c r="Q567" t="n">
        <v>460.7</v>
      </c>
      <c r="R567" t="n">
        <v>46.79</v>
      </c>
      <c r="S567" t="n">
        <v>32.19</v>
      </c>
      <c r="T567" t="n">
        <v>3397.65</v>
      </c>
      <c r="U567" t="n">
        <v>0.6899999999999999</v>
      </c>
      <c r="V567" t="n">
        <v>0.76</v>
      </c>
      <c r="W567" t="n">
        <v>1.46</v>
      </c>
      <c r="X567" t="n">
        <v>0.19</v>
      </c>
      <c r="Y567" t="n">
        <v>1</v>
      </c>
      <c r="Z567" t="n">
        <v>10</v>
      </c>
    </row>
    <row r="568">
      <c r="A568" t="n">
        <v>62</v>
      </c>
      <c r="B568" t="n">
        <v>110</v>
      </c>
      <c r="C568" t="inlineStr">
        <is>
          <t xml:space="preserve">CONCLUIDO	</t>
        </is>
      </c>
      <c r="D568" t="n">
        <v>6.8125</v>
      </c>
      <c r="E568" t="n">
        <v>14.68</v>
      </c>
      <c r="F568" t="n">
        <v>11.73</v>
      </c>
      <c r="G568" t="n">
        <v>87.95999999999999</v>
      </c>
      <c r="H568" t="n">
        <v>1.23</v>
      </c>
      <c r="I568" t="n">
        <v>8</v>
      </c>
      <c r="J568" t="n">
        <v>239.41</v>
      </c>
      <c r="K568" t="n">
        <v>56.13</v>
      </c>
      <c r="L568" t="n">
        <v>16.5</v>
      </c>
      <c r="M568" t="n">
        <v>6</v>
      </c>
      <c r="N568" t="n">
        <v>56.78</v>
      </c>
      <c r="O568" t="n">
        <v>29761.35</v>
      </c>
      <c r="P568" t="n">
        <v>151.87</v>
      </c>
      <c r="Q568" t="n">
        <v>460.69</v>
      </c>
      <c r="R568" t="n">
        <v>46.8</v>
      </c>
      <c r="S568" t="n">
        <v>32.19</v>
      </c>
      <c r="T568" t="n">
        <v>3404.49</v>
      </c>
      <c r="U568" t="n">
        <v>0.6899999999999999</v>
      </c>
      <c r="V568" t="n">
        <v>0.76</v>
      </c>
      <c r="W568" t="n">
        <v>1.46</v>
      </c>
      <c r="X568" t="n">
        <v>0.19</v>
      </c>
      <c r="Y568" t="n">
        <v>1</v>
      </c>
      <c r="Z568" t="n">
        <v>10</v>
      </c>
    </row>
    <row r="569">
      <c r="A569" t="n">
        <v>63</v>
      </c>
      <c r="B569" t="n">
        <v>110</v>
      </c>
      <c r="C569" t="inlineStr">
        <is>
          <t xml:space="preserve">CONCLUIDO	</t>
        </is>
      </c>
      <c r="D569" t="n">
        <v>6.815</v>
      </c>
      <c r="E569" t="n">
        <v>14.67</v>
      </c>
      <c r="F569" t="n">
        <v>11.72</v>
      </c>
      <c r="G569" t="n">
        <v>87.92</v>
      </c>
      <c r="H569" t="n">
        <v>1.24</v>
      </c>
      <c r="I569" t="n">
        <v>8</v>
      </c>
      <c r="J569" t="n">
        <v>239.85</v>
      </c>
      <c r="K569" t="n">
        <v>56.13</v>
      </c>
      <c r="L569" t="n">
        <v>16.75</v>
      </c>
      <c r="M569" t="n">
        <v>6</v>
      </c>
      <c r="N569" t="n">
        <v>56.97</v>
      </c>
      <c r="O569" t="n">
        <v>29815.09</v>
      </c>
      <c r="P569" t="n">
        <v>151.85</v>
      </c>
      <c r="Q569" t="n">
        <v>460.69</v>
      </c>
      <c r="R569" t="n">
        <v>46.71</v>
      </c>
      <c r="S569" t="n">
        <v>32.19</v>
      </c>
      <c r="T569" t="n">
        <v>3355.13</v>
      </c>
      <c r="U569" t="n">
        <v>0.6899999999999999</v>
      </c>
      <c r="V569" t="n">
        <v>0.76</v>
      </c>
      <c r="W569" t="n">
        <v>1.46</v>
      </c>
      <c r="X569" t="n">
        <v>0.19</v>
      </c>
      <c r="Y569" t="n">
        <v>1</v>
      </c>
      <c r="Z569" t="n">
        <v>10</v>
      </c>
    </row>
    <row r="570">
      <c r="A570" t="n">
        <v>64</v>
      </c>
      <c r="B570" t="n">
        <v>110</v>
      </c>
      <c r="C570" t="inlineStr">
        <is>
          <t xml:space="preserve">CONCLUIDO	</t>
        </is>
      </c>
      <c r="D570" t="n">
        <v>6.8111</v>
      </c>
      <c r="E570" t="n">
        <v>14.68</v>
      </c>
      <c r="F570" t="n">
        <v>11.73</v>
      </c>
      <c r="G570" t="n">
        <v>87.98999999999999</v>
      </c>
      <c r="H570" t="n">
        <v>1.26</v>
      </c>
      <c r="I570" t="n">
        <v>8</v>
      </c>
      <c r="J570" t="n">
        <v>240.28</v>
      </c>
      <c r="K570" t="n">
        <v>56.13</v>
      </c>
      <c r="L570" t="n">
        <v>17</v>
      </c>
      <c r="M570" t="n">
        <v>6</v>
      </c>
      <c r="N570" t="n">
        <v>57.16</v>
      </c>
      <c r="O570" t="n">
        <v>29869.01</v>
      </c>
      <c r="P570" t="n">
        <v>151.5</v>
      </c>
      <c r="Q570" t="n">
        <v>460.69</v>
      </c>
      <c r="R570" t="n">
        <v>46.91</v>
      </c>
      <c r="S570" t="n">
        <v>32.19</v>
      </c>
      <c r="T570" t="n">
        <v>3459.52</v>
      </c>
      <c r="U570" t="n">
        <v>0.6899999999999999</v>
      </c>
      <c r="V570" t="n">
        <v>0.76</v>
      </c>
      <c r="W570" t="n">
        <v>1.46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110</v>
      </c>
      <c r="C571" t="inlineStr">
        <is>
          <t xml:space="preserve">CONCLUIDO	</t>
        </is>
      </c>
      <c r="D571" t="n">
        <v>6.8131</v>
      </c>
      <c r="E571" t="n">
        <v>14.68</v>
      </c>
      <c r="F571" t="n">
        <v>11.73</v>
      </c>
      <c r="G571" t="n">
        <v>87.95</v>
      </c>
      <c r="H571" t="n">
        <v>1.27</v>
      </c>
      <c r="I571" t="n">
        <v>8</v>
      </c>
      <c r="J571" t="n">
        <v>240.72</v>
      </c>
      <c r="K571" t="n">
        <v>56.13</v>
      </c>
      <c r="L571" t="n">
        <v>17.25</v>
      </c>
      <c r="M571" t="n">
        <v>6</v>
      </c>
      <c r="N571" t="n">
        <v>57.34</v>
      </c>
      <c r="O571" t="n">
        <v>29922.88</v>
      </c>
      <c r="P571" t="n">
        <v>150.56</v>
      </c>
      <c r="Q571" t="n">
        <v>460.69</v>
      </c>
      <c r="R571" t="n">
        <v>46.82</v>
      </c>
      <c r="S571" t="n">
        <v>32.19</v>
      </c>
      <c r="T571" t="n">
        <v>3414.19</v>
      </c>
      <c r="U571" t="n">
        <v>0.6899999999999999</v>
      </c>
      <c r="V571" t="n">
        <v>0.76</v>
      </c>
      <c r="W571" t="n">
        <v>1.46</v>
      </c>
      <c r="X571" t="n">
        <v>0.19</v>
      </c>
      <c r="Y571" t="n">
        <v>1</v>
      </c>
      <c r="Z571" t="n">
        <v>10</v>
      </c>
    </row>
    <row r="572">
      <c r="A572" t="n">
        <v>66</v>
      </c>
      <c r="B572" t="n">
        <v>110</v>
      </c>
      <c r="C572" t="inlineStr">
        <is>
          <t xml:space="preserve">CONCLUIDO	</t>
        </is>
      </c>
      <c r="D572" t="n">
        <v>6.8071</v>
      </c>
      <c r="E572" t="n">
        <v>14.69</v>
      </c>
      <c r="F572" t="n">
        <v>11.74</v>
      </c>
      <c r="G572" t="n">
        <v>88.05</v>
      </c>
      <c r="H572" t="n">
        <v>1.29</v>
      </c>
      <c r="I572" t="n">
        <v>8</v>
      </c>
      <c r="J572" t="n">
        <v>241.16</v>
      </c>
      <c r="K572" t="n">
        <v>56.13</v>
      </c>
      <c r="L572" t="n">
        <v>17.5</v>
      </c>
      <c r="M572" t="n">
        <v>6</v>
      </c>
      <c r="N572" t="n">
        <v>57.53</v>
      </c>
      <c r="O572" t="n">
        <v>29976.82</v>
      </c>
      <c r="P572" t="n">
        <v>149.96</v>
      </c>
      <c r="Q572" t="n">
        <v>460.69</v>
      </c>
      <c r="R572" t="n">
        <v>47.21</v>
      </c>
      <c r="S572" t="n">
        <v>32.19</v>
      </c>
      <c r="T572" t="n">
        <v>3609.09</v>
      </c>
      <c r="U572" t="n">
        <v>0.68</v>
      </c>
      <c r="V572" t="n">
        <v>0.76</v>
      </c>
      <c r="W572" t="n">
        <v>1.46</v>
      </c>
      <c r="X572" t="n">
        <v>0.21</v>
      </c>
      <c r="Y572" t="n">
        <v>1</v>
      </c>
      <c r="Z572" t="n">
        <v>10</v>
      </c>
    </row>
    <row r="573">
      <c r="A573" t="n">
        <v>67</v>
      </c>
      <c r="B573" t="n">
        <v>110</v>
      </c>
      <c r="C573" t="inlineStr">
        <is>
          <t xml:space="preserve">CONCLUIDO	</t>
        </is>
      </c>
      <c r="D573" t="n">
        <v>6.8388</v>
      </c>
      <c r="E573" t="n">
        <v>14.62</v>
      </c>
      <c r="F573" t="n">
        <v>11.71</v>
      </c>
      <c r="G573" t="n">
        <v>100.41</v>
      </c>
      <c r="H573" t="n">
        <v>1.31</v>
      </c>
      <c r="I573" t="n">
        <v>7</v>
      </c>
      <c r="J573" t="n">
        <v>241.59</v>
      </c>
      <c r="K573" t="n">
        <v>56.13</v>
      </c>
      <c r="L573" t="n">
        <v>17.75</v>
      </c>
      <c r="M573" t="n">
        <v>5</v>
      </c>
      <c r="N573" t="n">
        <v>57.72</v>
      </c>
      <c r="O573" t="n">
        <v>30030.83</v>
      </c>
      <c r="P573" t="n">
        <v>148.71</v>
      </c>
      <c r="Q573" t="n">
        <v>460.69</v>
      </c>
      <c r="R573" t="n">
        <v>46.45</v>
      </c>
      <c r="S573" t="n">
        <v>32.19</v>
      </c>
      <c r="T573" t="n">
        <v>3230.98</v>
      </c>
      <c r="U573" t="n">
        <v>0.6899999999999999</v>
      </c>
      <c r="V573" t="n">
        <v>0.76</v>
      </c>
      <c r="W573" t="n">
        <v>1.46</v>
      </c>
      <c r="X573" t="n">
        <v>0.18</v>
      </c>
      <c r="Y573" t="n">
        <v>1</v>
      </c>
      <c r="Z573" t="n">
        <v>10</v>
      </c>
    </row>
    <row r="574">
      <c r="A574" t="n">
        <v>68</v>
      </c>
      <c r="B574" t="n">
        <v>110</v>
      </c>
      <c r="C574" t="inlineStr">
        <is>
          <t xml:space="preserve">CONCLUIDO	</t>
        </is>
      </c>
      <c r="D574" t="n">
        <v>6.8372</v>
      </c>
      <c r="E574" t="n">
        <v>14.63</v>
      </c>
      <c r="F574" t="n">
        <v>11.72</v>
      </c>
      <c r="G574" t="n">
        <v>100.44</v>
      </c>
      <c r="H574" t="n">
        <v>1.32</v>
      </c>
      <c r="I574" t="n">
        <v>7</v>
      </c>
      <c r="J574" t="n">
        <v>242.03</v>
      </c>
      <c r="K574" t="n">
        <v>56.13</v>
      </c>
      <c r="L574" t="n">
        <v>18</v>
      </c>
      <c r="M574" t="n">
        <v>5</v>
      </c>
      <c r="N574" t="n">
        <v>57.91</v>
      </c>
      <c r="O574" t="n">
        <v>30084.9</v>
      </c>
      <c r="P574" t="n">
        <v>149.02</v>
      </c>
      <c r="Q574" t="n">
        <v>460.69</v>
      </c>
      <c r="R574" t="n">
        <v>46.5</v>
      </c>
      <c r="S574" t="n">
        <v>32.19</v>
      </c>
      <c r="T574" t="n">
        <v>3256.09</v>
      </c>
      <c r="U574" t="n">
        <v>0.6899999999999999</v>
      </c>
      <c r="V574" t="n">
        <v>0.76</v>
      </c>
      <c r="W574" t="n">
        <v>1.46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110</v>
      </c>
      <c r="C575" t="inlineStr">
        <is>
          <t xml:space="preserve">CONCLUIDO	</t>
        </is>
      </c>
      <c r="D575" t="n">
        <v>6.844</v>
      </c>
      <c r="E575" t="n">
        <v>14.61</v>
      </c>
      <c r="F575" t="n">
        <v>11.7</v>
      </c>
      <c r="G575" t="n">
        <v>100.31</v>
      </c>
      <c r="H575" t="n">
        <v>1.34</v>
      </c>
      <c r="I575" t="n">
        <v>7</v>
      </c>
      <c r="J575" t="n">
        <v>242.47</v>
      </c>
      <c r="K575" t="n">
        <v>56.13</v>
      </c>
      <c r="L575" t="n">
        <v>18.25</v>
      </c>
      <c r="M575" t="n">
        <v>5</v>
      </c>
      <c r="N575" t="n">
        <v>58.1</v>
      </c>
      <c r="O575" t="n">
        <v>30139.04</v>
      </c>
      <c r="P575" t="n">
        <v>148.91</v>
      </c>
      <c r="Q575" t="n">
        <v>460.69</v>
      </c>
      <c r="R575" t="n">
        <v>46.07</v>
      </c>
      <c r="S575" t="n">
        <v>32.19</v>
      </c>
      <c r="T575" t="n">
        <v>3040</v>
      </c>
      <c r="U575" t="n">
        <v>0.7</v>
      </c>
      <c r="V575" t="n">
        <v>0.76</v>
      </c>
      <c r="W575" t="n">
        <v>1.46</v>
      </c>
      <c r="X575" t="n">
        <v>0.17</v>
      </c>
      <c r="Y575" t="n">
        <v>1</v>
      </c>
      <c r="Z575" t="n">
        <v>10</v>
      </c>
    </row>
    <row r="576">
      <c r="A576" t="n">
        <v>70</v>
      </c>
      <c r="B576" t="n">
        <v>110</v>
      </c>
      <c r="C576" t="inlineStr">
        <is>
          <t xml:space="preserve">CONCLUIDO	</t>
        </is>
      </c>
      <c r="D576" t="n">
        <v>6.8399</v>
      </c>
      <c r="E576" t="n">
        <v>14.62</v>
      </c>
      <c r="F576" t="n">
        <v>11.71</v>
      </c>
      <c r="G576" t="n">
        <v>100.39</v>
      </c>
      <c r="H576" t="n">
        <v>1.35</v>
      </c>
      <c r="I576" t="n">
        <v>7</v>
      </c>
      <c r="J576" t="n">
        <v>242.91</v>
      </c>
      <c r="K576" t="n">
        <v>56.13</v>
      </c>
      <c r="L576" t="n">
        <v>18.5</v>
      </c>
      <c r="M576" t="n">
        <v>5</v>
      </c>
      <c r="N576" t="n">
        <v>58.28</v>
      </c>
      <c r="O576" t="n">
        <v>30193.25</v>
      </c>
      <c r="P576" t="n">
        <v>149.36</v>
      </c>
      <c r="Q576" t="n">
        <v>460.69</v>
      </c>
      <c r="R576" t="n">
        <v>46.28</v>
      </c>
      <c r="S576" t="n">
        <v>32.19</v>
      </c>
      <c r="T576" t="n">
        <v>3146.5</v>
      </c>
      <c r="U576" t="n">
        <v>0.7</v>
      </c>
      <c r="V576" t="n">
        <v>0.76</v>
      </c>
      <c r="W576" t="n">
        <v>1.46</v>
      </c>
      <c r="X576" t="n">
        <v>0.18</v>
      </c>
      <c r="Y576" t="n">
        <v>1</v>
      </c>
      <c r="Z576" t="n">
        <v>10</v>
      </c>
    </row>
    <row r="577">
      <c r="A577" t="n">
        <v>71</v>
      </c>
      <c r="B577" t="n">
        <v>110</v>
      </c>
      <c r="C577" t="inlineStr">
        <is>
          <t xml:space="preserve">CONCLUIDO	</t>
        </is>
      </c>
      <c r="D577" t="n">
        <v>6.8449</v>
      </c>
      <c r="E577" t="n">
        <v>14.61</v>
      </c>
      <c r="F577" t="n">
        <v>11.7</v>
      </c>
      <c r="G577" t="n">
        <v>100.3</v>
      </c>
      <c r="H577" t="n">
        <v>1.37</v>
      </c>
      <c r="I577" t="n">
        <v>7</v>
      </c>
      <c r="J577" t="n">
        <v>243.35</v>
      </c>
      <c r="K577" t="n">
        <v>56.13</v>
      </c>
      <c r="L577" t="n">
        <v>18.75</v>
      </c>
      <c r="M577" t="n">
        <v>5</v>
      </c>
      <c r="N577" t="n">
        <v>58.47</v>
      </c>
      <c r="O577" t="n">
        <v>30247.53</v>
      </c>
      <c r="P577" t="n">
        <v>149</v>
      </c>
      <c r="Q577" t="n">
        <v>460.72</v>
      </c>
      <c r="R577" t="n">
        <v>45.93</v>
      </c>
      <c r="S577" t="n">
        <v>32.19</v>
      </c>
      <c r="T577" t="n">
        <v>2974.84</v>
      </c>
      <c r="U577" t="n">
        <v>0.7</v>
      </c>
      <c r="V577" t="n">
        <v>0.76</v>
      </c>
      <c r="W577" t="n">
        <v>1.46</v>
      </c>
      <c r="X577" t="n">
        <v>0.17</v>
      </c>
      <c r="Y577" t="n">
        <v>1</v>
      </c>
      <c r="Z577" t="n">
        <v>10</v>
      </c>
    </row>
    <row r="578">
      <c r="A578" t="n">
        <v>72</v>
      </c>
      <c r="B578" t="n">
        <v>110</v>
      </c>
      <c r="C578" t="inlineStr">
        <is>
          <t xml:space="preserve">CONCLUIDO	</t>
        </is>
      </c>
      <c r="D578" t="n">
        <v>6.848</v>
      </c>
      <c r="E578" t="n">
        <v>14.6</v>
      </c>
      <c r="F578" t="n">
        <v>11.69</v>
      </c>
      <c r="G578" t="n">
        <v>100.24</v>
      </c>
      <c r="H578" t="n">
        <v>1.39</v>
      </c>
      <c r="I578" t="n">
        <v>7</v>
      </c>
      <c r="J578" t="n">
        <v>243.79</v>
      </c>
      <c r="K578" t="n">
        <v>56.13</v>
      </c>
      <c r="L578" t="n">
        <v>19</v>
      </c>
      <c r="M578" t="n">
        <v>5</v>
      </c>
      <c r="N578" t="n">
        <v>58.67</v>
      </c>
      <c r="O578" t="n">
        <v>30301.87</v>
      </c>
      <c r="P578" t="n">
        <v>147.96</v>
      </c>
      <c r="Q578" t="n">
        <v>460.71</v>
      </c>
      <c r="R578" t="n">
        <v>45.72</v>
      </c>
      <c r="S578" t="n">
        <v>32.19</v>
      </c>
      <c r="T578" t="n">
        <v>2865.22</v>
      </c>
      <c r="U578" t="n">
        <v>0.7</v>
      </c>
      <c r="V578" t="n">
        <v>0.76</v>
      </c>
      <c r="W578" t="n">
        <v>1.46</v>
      </c>
      <c r="X578" t="n">
        <v>0.16</v>
      </c>
      <c r="Y578" t="n">
        <v>1</v>
      </c>
      <c r="Z578" t="n">
        <v>10</v>
      </c>
    </row>
    <row r="579">
      <c r="A579" t="n">
        <v>73</v>
      </c>
      <c r="B579" t="n">
        <v>110</v>
      </c>
      <c r="C579" t="inlineStr">
        <is>
          <t xml:space="preserve">CONCLUIDO	</t>
        </is>
      </c>
      <c r="D579" t="n">
        <v>6.8463</v>
      </c>
      <c r="E579" t="n">
        <v>14.61</v>
      </c>
      <c r="F579" t="n">
        <v>11.7</v>
      </c>
      <c r="G579" t="n">
        <v>100.27</v>
      </c>
      <c r="H579" t="n">
        <v>1.4</v>
      </c>
      <c r="I579" t="n">
        <v>7</v>
      </c>
      <c r="J579" t="n">
        <v>244.23</v>
      </c>
      <c r="K579" t="n">
        <v>56.13</v>
      </c>
      <c r="L579" t="n">
        <v>19.25</v>
      </c>
      <c r="M579" t="n">
        <v>5</v>
      </c>
      <c r="N579" t="n">
        <v>58.86</v>
      </c>
      <c r="O579" t="n">
        <v>30356.29</v>
      </c>
      <c r="P579" t="n">
        <v>147.82</v>
      </c>
      <c r="Q579" t="n">
        <v>460.69</v>
      </c>
      <c r="R579" t="n">
        <v>45.81</v>
      </c>
      <c r="S579" t="n">
        <v>32.19</v>
      </c>
      <c r="T579" t="n">
        <v>2914.34</v>
      </c>
      <c r="U579" t="n">
        <v>0.7</v>
      </c>
      <c r="V579" t="n">
        <v>0.76</v>
      </c>
      <c r="W579" t="n">
        <v>1.46</v>
      </c>
      <c r="X579" t="n">
        <v>0.16</v>
      </c>
      <c r="Y579" t="n">
        <v>1</v>
      </c>
      <c r="Z579" t="n">
        <v>10</v>
      </c>
    </row>
    <row r="580">
      <c r="A580" t="n">
        <v>74</v>
      </c>
      <c r="B580" t="n">
        <v>110</v>
      </c>
      <c r="C580" t="inlineStr">
        <is>
          <t xml:space="preserve">CONCLUIDO	</t>
        </is>
      </c>
      <c r="D580" t="n">
        <v>6.8454</v>
      </c>
      <c r="E580" t="n">
        <v>14.61</v>
      </c>
      <c r="F580" t="n">
        <v>11.7</v>
      </c>
      <c r="G580" t="n">
        <v>100.29</v>
      </c>
      <c r="H580" t="n">
        <v>1.42</v>
      </c>
      <c r="I580" t="n">
        <v>7</v>
      </c>
      <c r="J580" t="n">
        <v>244.68</v>
      </c>
      <c r="K580" t="n">
        <v>56.13</v>
      </c>
      <c r="L580" t="n">
        <v>19.5</v>
      </c>
      <c r="M580" t="n">
        <v>5</v>
      </c>
      <c r="N580" t="n">
        <v>59.05</v>
      </c>
      <c r="O580" t="n">
        <v>30410.77</v>
      </c>
      <c r="P580" t="n">
        <v>147.47</v>
      </c>
      <c r="Q580" t="n">
        <v>460.69</v>
      </c>
      <c r="R580" t="n">
        <v>45.87</v>
      </c>
      <c r="S580" t="n">
        <v>32.19</v>
      </c>
      <c r="T580" t="n">
        <v>2943.39</v>
      </c>
      <c r="U580" t="n">
        <v>0.7</v>
      </c>
      <c r="V580" t="n">
        <v>0.76</v>
      </c>
      <c r="W580" t="n">
        <v>1.46</v>
      </c>
      <c r="X580" t="n">
        <v>0.17</v>
      </c>
      <c r="Y580" t="n">
        <v>1</v>
      </c>
      <c r="Z580" t="n">
        <v>10</v>
      </c>
    </row>
    <row r="581">
      <c r="A581" t="n">
        <v>75</v>
      </c>
      <c r="B581" t="n">
        <v>110</v>
      </c>
      <c r="C581" t="inlineStr">
        <is>
          <t xml:space="preserve">CONCLUIDO	</t>
        </is>
      </c>
      <c r="D581" t="n">
        <v>6.8483</v>
      </c>
      <c r="E581" t="n">
        <v>14.6</v>
      </c>
      <c r="F581" t="n">
        <v>11.69</v>
      </c>
      <c r="G581" t="n">
        <v>100.23</v>
      </c>
      <c r="H581" t="n">
        <v>1.43</v>
      </c>
      <c r="I581" t="n">
        <v>7</v>
      </c>
      <c r="J581" t="n">
        <v>245.12</v>
      </c>
      <c r="K581" t="n">
        <v>56.13</v>
      </c>
      <c r="L581" t="n">
        <v>19.75</v>
      </c>
      <c r="M581" t="n">
        <v>5</v>
      </c>
      <c r="N581" t="n">
        <v>59.24</v>
      </c>
      <c r="O581" t="n">
        <v>30465.32</v>
      </c>
      <c r="P581" t="n">
        <v>146.67</v>
      </c>
      <c r="Q581" t="n">
        <v>460.69</v>
      </c>
      <c r="R581" t="n">
        <v>45.71</v>
      </c>
      <c r="S581" t="n">
        <v>32.19</v>
      </c>
      <c r="T581" t="n">
        <v>2862.96</v>
      </c>
      <c r="U581" t="n">
        <v>0.7</v>
      </c>
      <c r="V581" t="n">
        <v>0.76</v>
      </c>
      <c r="W581" t="n">
        <v>1.46</v>
      </c>
      <c r="X581" t="n">
        <v>0.16</v>
      </c>
      <c r="Y581" t="n">
        <v>1</v>
      </c>
      <c r="Z581" t="n">
        <v>10</v>
      </c>
    </row>
    <row r="582">
      <c r="A582" t="n">
        <v>76</v>
      </c>
      <c r="B582" t="n">
        <v>110</v>
      </c>
      <c r="C582" t="inlineStr">
        <is>
          <t xml:space="preserve">CONCLUIDO	</t>
        </is>
      </c>
      <c r="D582" t="n">
        <v>6.8438</v>
      </c>
      <c r="E582" t="n">
        <v>14.61</v>
      </c>
      <c r="F582" t="n">
        <v>11.7</v>
      </c>
      <c r="G582" t="n">
        <v>100.31</v>
      </c>
      <c r="H582" t="n">
        <v>1.45</v>
      </c>
      <c r="I582" t="n">
        <v>7</v>
      </c>
      <c r="J582" t="n">
        <v>245.56</v>
      </c>
      <c r="K582" t="n">
        <v>56.13</v>
      </c>
      <c r="L582" t="n">
        <v>20</v>
      </c>
      <c r="M582" t="n">
        <v>5</v>
      </c>
      <c r="N582" t="n">
        <v>59.43</v>
      </c>
      <c r="O582" t="n">
        <v>30519.94</v>
      </c>
      <c r="P582" t="n">
        <v>146.15</v>
      </c>
      <c r="Q582" t="n">
        <v>460.69</v>
      </c>
      <c r="R582" t="n">
        <v>45.97</v>
      </c>
      <c r="S582" t="n">
        <v>32.19</v>
      </c>
      <c r="T582" t="n">
        <v>2993.9</v>
      </c>
      <c r="U582" t="n">
        <v>0.7</v>
      </c>
      <c r="V582" t="n">
        <v>0.76</v>
      </c>
      <c r="W582" t="n">
        <v>1.46</v>
      </c>
      <c r="X582" t="n">
        <v>0.17</v>
      </c>
      <c r="Y582" t="n">
        <v>1</v>
      </c>
      <c r="Z582" t="n">
        <v>10</v>
      </c>
    </row>
    <row r="583">
      <c r="A583" t="n">
        <v>77</v>
      </c>
      <c r="B583" t="n">
        <v>110</v>
      </c>
      <c r="C583" t="inlineStr">
        <is>
          <t xml:space="preserve">CONCLUIDO	</t>
        </is>
      </c>
      <c r="D583" t="n">
        <v>6.8435</v>
      </c>
      <c r="E583" t="n">
        <v>14.61</v>
      </c>
      <c r="F583" t="n">
        <v>11.7</v>
      </c>
      <c r="G583" t="n">
        <v>100.32</v>
      </c>
      <c r="H583" t="n">
        <v>1.46</v>
      </c>
      <c r="I583" t="n">
        <v>7</v>
      </c>
      <c r="J583" t="n">
        <v>246</v>
      </c>
      <c r="K583" t="n">
        <v>56.13</v>
      </c>
      <c r="L583" t="n">
        <v>20.25</v>
      </c>
      <c r="M583" t="n">
        <v>5</v>
      </c>
      <c r="N583" t="n">
        <v>59.63</v>
      </c>
      <c r="O583" t="n">
        <v>30574.64</v>
      </c>
      <c r="P583" t="n">
        <v>145.52</v>
      </c>
      <c r="Q583" t="n">
        <v>460.7</v>
      </c>
      <c r="R583" t="n">
        <v>45.99</v>
      </c>
      <c r="S583" t="n">
        <v>32.19</v>
      </c>
      <c r="T583" t="n">
        <v>3000.38</v>
      </c>
      <c r="U583" t="n">
        <v>0.7</v>
      </c>
      <c r="V583" t="n">
        <v>0.76</v>
      </c>
      <c r="W583" t="n">
        <v>1.46</v>
      </c>
      <c r="X583" t="n">
        <v>0.17</v>
      </c>
      <c r="Y583" t="n">
        <v>1</v>
      </c>
      <c r="Z583" t="n">
        <v>10</v>
      </c>
    </row>
    <row r="584">
      <c r="A584" t="n">
        <v>78</v>
      </c>
      <c r="B584" t="n">
        <v>110</v>
      </c>
      <c r="C584" t="inlineStr">
        <is>
          <t xml:space="preserve">CONCLUIDO	</t>
        </is>
      </c>
      <c r="D584" t="n">
        <v>6.8454</v>
      </c>
      <c r="E584" t="n">
        <v>14.61</v>
      </c>
      <c r="F584" t="n">
        <v>11.7</v>
      </c>
      <c r="G584" t="n">
        <v>100.29</v>
      </c>
      <c r="H584" t="n">
        <v>1.48</v>
      </c>
      <c r="I584" t="n">
        <v>7</v>
      </c>
      <c r="J584" t="n">
        <v>246.45</v>
      </c>
      <c r="K584" t="n">
        <v>56.13</v>
      </c>
      <c r="L584" t="n">
        <v>20.5</v>
      </c>
      <c r="M584" t="n">
        <v>5</v>
      </c>
      <c r="N584" t="n">
        <v>59.82</v>
      </c>
      <c r="O584" t="n">
        <v>30629.4</v>
      </c>
      <c r="P584" t="n">
        <v>144.04</v>
      </c>
      <c r="Q584" t="n">
        <v>460.69</v>
      </c>
      <c r="R584" t="n">
        <v>45.91</v>
      </c>
      <c r="S584" t="n">
        <v>32.19</v>
      </c>
      <c r="T584" t="n">
        <v>2961.92</v>
      </c>
      <c r="U584" t="n">
        <v>0.7</v>
      </c>
      <c r="V584" t="n">
        <v>0.76</v>
      </c>
      <c r="W584" t="n">
        <v>1.46</v>
      </c>
      <c r="X584" t="n">
        <v>0.17</v>
      </c>
      <c r="Y584" t="n">
        <v>1</v>
      </c>
      <c r="Z584" t="n">
        <v>10</v>
      </c>
    </row>
    <row r="585">
      <c r="A585" t="n">
        <v>79</v>
      </c>
      <c r="B585" t="n">
        <v>110</v>
      </c>
      <c r="C585" t="inlineStr">
        <is>
          <t xml:space="preserve">CONCLUIDO	</t>
        </is>
      </c>
      <c r="D585" t="n">
        <v>6.878</v>
      </c>
      <c r="E585" t="n">
        <v>14.54</v>
      </c>
      <c r="F585" t="n">
        <v>11.67</v>
      </c>
      <c r="G585" t="n">
        <v>116.73</v>
      </c>
      <c r="H585" t="n">
        <v>1.49</v>
      </c>
      <c r="I585" t="n">
        <v>6</v>
      </c>
      <c r="J585" t="n">
        <v>246.89</v>
      </c>
      <c r="K585" t="n">
        <v>56.13</v>
      </c>
      <c r="L585" t="n">
        <v>20.75</v>
      </c>
      <c r="M585" t="n">
        <v>4</v>
      </c>
      <c r="N585" t="n">
        <v>60.02</v>
      </c>
      <c r="O585" t="n">
        <v>30684.23</v>
      </c>
      <c r="P585" t="n">
        <v>143.29</v>
      </c>
      <c r="Q585" t="n">
        <v>460.69</v>
      </c>
      <c r="R585" t="n">
        <v>44.99</v>
      </c>
      <c r="S585" t="n">
        <v>32.19</v>
      </c>
      <c r="T585" t="n">
        <v>2509.34</v>
      </c>
      <c r="U585" t="n">
        <v>0.72</v>
      </c>
      <c r="V585" t="n">
        <v>0.77</v>
      </c>
      <c r="W585" t="n">
        <v>1.46</v>
      </c>
      <c r="X585" t="n">
        <v>0.14</v>
      </c>
      <c r="Y585" t="n">
        <v>1</v>
      </c>
      <c r="Z585" t="n">
        <v>10</v>
      </c>
    </row>
    <row r="586">
      <c r="A586" t="n">
        <v>80</v>
      </c>
      <c r="B586" t="n">
        <v>110</v>
      </c>
      <c r="C586" t="inlineStr">
        <is>
          <t xml:space="preserve">CONCLUIDO	</t>
        </is>
      </c>
      <c r="D586" t="n">
        <v>6.8796</v>
      </c>
      <c r="E586" t="n">
        <v>14.54</v>
      </c>
      <c r="F586" t="n">
        <v>11.67</v>
      </c>
      <c r="G586" t="n">
        <v>116.7</v>
      </c>
      <c r="H586" t="n">
        <v>1.51</v>
      </c>
      <c r="I586" t="n">
        <v>6</v>
      </c>
      <c r="J586" t="n">
        <v>247.34</v>
      </c>
      <c r="K586" t="n">
        <v>56.13</v>
      </c>
      <c r="L586" t="n">
        <v>21</v>
      </c>
      <c r="M586" t="n">
        <v>4</v>
      </c>
      <c r="N586" t="n">
        <v>60.21</v>
      </c>
      <c r="O586" t="n">
        <v>30739.14</v>
      </c>
      <c r="P586" t="n">
        <v>143.51</v>
      </c>
      <c r="Q586" t="n">
        <v>460.69</v>
      </c>
      <c r="R586" t="n">
        <v>44.88</v>
      </c>
      <c r="S586" t="n">
        <v>32.19</v>
      </c>
      <c r="T586" t="n">
        <v>2451.37</v>
      </c>
      <c r="U586" t="n">
        <v>0.72</v>
      </c>
      <c r="V586" t="n">
        <v>0.77</v>
      </c>
      <c r="W586" t="n">
        <v>1.46</v>
      </c>
      <c r="X586" t="n">
        <v>0.14</v>
      </c>
      <c r="Y586" t="n">
        <v>1</v>
      </c>
      <c r="Z586" t="n">
        <v>10</v>
      </c>
    </row>
    <row r="587">
      <c r="A587" t="n">
        <v>81</v>
      </c>
      <c r="B587" t="n">
        <v>110</v>
      </c>
      <c r="C587" t="inlineStr">
        <is>
          <t xml:space="preserve">CONCLUIDO	</t>
        </is>
      </c>
      <c r="D587" t="n">
        <v>6.8781</v>
      </c>
      <c r="E587" t="n">
        <v>14.54</v>
      </c>
      <c r="F587" t="n">
        <v>11.67</v>
      </c>
      <c r="G587" t="n">
        <v>116.73</v>
      </c>
      <c r="H587" t="n">
        <v>1.53</v>
      </c>
      <c r="I587" t="n">
        <v>6</v>
      </c>
      <c r="J587" t="n">
        <v>247.78</v>
      </c>
      <c r="K587" t="n">
        <v>56.13</v>
      </c>
      <c r="L587" t="n">
        <v>21.25</v>
      </c>
      <c r="M587" t="n">
        <v>4</v>
      </c>
      <c r="N587" t="n">
        <v>60.41</v>
      </c>
      <c r="O587" t="n">
        <v>30794.11</v>
      </c>
      <c r="P587" t="n">
        <v>143.67</v>
      </c>
      <c r="Q587" t="n">
        <v>460.71</v>
      </c>
      <c r="R587" t="n">
        <v>45.04</v>
      </c>
      <c r="S587" t="n">
        <v>32.19</v>
      </c>
      <c r="T587" t="n">
        <v>2530.96</v>
      </c>
      <c r="U587" t="n">
        <v>0.71</v>
      </c>
      <c r="V587" t="n">
        <v>0.77</v>
      </c>
      <c r="W587" t="n">
        <v>1.46</v>
      </c>
      <c r="X587" t="n">
        <v>0.14</v>
      </c>
      <c r="Y587" t="n">
        <v>1</v>
      </c>
      <c r="Z587" t="n">
        <v>10</v>
      </c>
    </row>
    <row r="588">
      <c r="A588" t="n">
        <v>82</v>
      </c>
      <c r="B588" t="n">
        <v>110</v>
      </c>
      <c r="C588" t="inlineStr">
        <is>
          <t xml:space="preserve">CONCLUIDO	</t>
        </is>
      </c>
      <c r="D588" t="n">
        <v>6.8815</v>
      </c>
      <c r="E588" t="n">
        <v>14.53</v>
      </c>
      <c r="F588" t="n">
        <v>11.67</v>
      </c>
      <c r="G588" t="n">
        <v>116.66</v>
      </c>
      <c r="H588" t="n">
        <v>1.54</v>
      </c>
      <c r="I588" t="n">
        <v>6</v>
      </c>
      <c r="J588" t="n">
        <v>248.23</v>
      </c>
      <c r="K588" t="n">
        <v>56.13</v>
      </c>
      <c r="L588" t="n">
        <v>21.5</v>
      </c>
      <c r="M588" t="n">
        <v>4</v>
      </c>
      <c r="N588" t="n">
        <v>60.6</v>
      </c>
      <c r="O588" t="n">
        <v>30849.16</v>
      </c>
      <c r="P588" t="n">
        <v>143.61</v>
      </c>
      <c r="Q588" t="n">
        <v>460.69</v>
      </c>
      <c r="R588" t="n">
        <v>44.75</v>
      </c>
      <c r="S588" t="n">
        <v>32.19</v>
      </c>
      <c r="T588" t="n">
        <v>2388.24</v>
      </c>
      <c r="U588" t="n">
        <v>0.72</v>
      </c>
      <c r="V588" t="n">
        <v>0.77</v>
      </c>
      <c r="W588" t="n">
        <v>1.46</v>
      </c>
      <c r="X588" t="n">
        <v>0.13</v>
      </c>
      <c r="Y588" t="n">
        <v>1</v>
      </c>
      <c r="Z588" t="n">
        <v>10</v>
      </c>
    </row>
    <row r="589">
      <c r="A589" t="n">
        <v>83</v>
      </c>
      <c r="B589" t="n">
        <v>110</v>
      </c>
      <c r="C589" t="inlineStr">
        <is>
          <t xml:space="preserve">CONCLUIDO	</t>
        </is>
      </c>
      <c r="D589" t="n">
        <v>6.8803</v>
      </c>
      <c r="E589" t="n">
        <v>14.53</v>
      </c>
      <c r="F589" t="n">
        <v>11.67</v>
      </c>
      <c r="G589" t="n">
        <v>116.68</v>
      </c>
      <c r="H589" t="n">
        <v>1.56</v>
      </c>
      <c r="I589" t="n">
        <v>6</v>
      </c>
      <c r="J589" t="n">
        <v>248.68</v>
      </c>
      <c r="K589" t="n">
        <v>56.13</v>
      </c>
      <c r="L589" t="n">
        <v>21.75</v>
      </c>
      <c r="M589" t="n">
        <v>4</v>
      </c>
      <c r="N589" t="n">
        <v>60.8</v>
      </c>
      <c r="O589" t="n">
        <v>30904.28</v>
      </c>
      <c r="P589" t="n">
        <v>143.22</v>
      </c>
      <c r="Q589" t="n">
        <v>460.7</v>
      </c>
      <c r="R589" t="n">
        <v>44.84</v>
      </c>
      <c r="S589" t="n">
        <v>32.19</v>
      </c>
      <c r="T589" t="n">
        <v>2432.22</v>
      </c>
      <c r="U589" t="n">
        <v>0.72</v>
      </c>
      <c r="V589" t="n">
        <v>0.77</v>
      </c>
      <c r="W589" t="n">
        <v>1.46</v>
      </c>
      <c r="X589" t="n">
        <v>0.13</v>
      </c>
      <c r="Y589" t="n">
        <v>1</v>
      </c>
      <c r="Z589" t="n">
        <v>10</v>
      </c>
    </row>
    <row r="590">
      <c r="A590" t="n">
        <v>84</v>
      </c>
      <c r="B590" t="n">
        <v>110</v>
      </c>
      <c r="C590" t="inlineStr">
        <is>
          <t xml:space="preserve">CONCLUIDO	</t>
        </is>
      </c>
      <c r="D590" t="n">
        <v>6.8781</v>
      </c>
      <c r="E590" t="n">
        <v>14.54</v>
      </c>
      <c r="F590" t="n">
        <v>11.67</v>
      </c>
      <c r="G590" t="n">
        <v>116.73</v>
      </c>
      <c r="H590" t="n">
        <v>1.57</v>
      </c>
      <c r="I590" t="n">
        <v>6</v>
      </c>
      <c r="J590" t="n">
        <v>249.12</v>
      </c>
      <c r="K590" t="n">
        <v>56.13</v>
      </c>
      <c r="L590" t="n">
        <v>22</v>
      </c>
      <c r="M590" t="n">
        <v>3</v>
      </c>
      <c r="N590" t="n">
        <v>61</v>
      </c>
      <c r="O590" t="n">
        <v>30959.46</v>
      </c>
      <c r="P590" t="n">
        <v>143.33</v>
      </c>
      <c r="Q590" t="n">
        <v>460.69</v>
      </c>
      <c r="R590" t="n">
        <v>45.02</v>
      </c>
      <c r="S590" t="n">
        <v>32.19</v>
      </c>
      <c r="T590" t="n">
        <v>2523.25</v>
      </c>
      <c r="U590" t="n">
        <v>0.71</v>
      </c>
      <c r="V590" t="n">
        <v>0.77</v>
      </c>
      <c r="W590" t="n">
        <v>1.46</v>
      </c>
      <c r="X590" t="n">
        <v>0.14</v>
      </c>
      <c r="Y590" t="n">
        <v>1</v>
      </c>
      <c r="Z590" t="n">
        <v>10</v>
      </c>
    </row>
    <row r="591">
      <c r="A591" t="n">
        <v>85</v>
      </c>
      <c r="B591" t="n">
        <v>110</v>
      </c>
      <c r="C591" t="inlineStr">
        <is>
          <t xml:space="preserve">CONCLUIDO	</t>
        </is>
      </c>
      <c r="D591" t="n">
        <v>6.8781</v>
      </c>
      <c r="E591" t="n">
        <v>14.54</v>
      </c>
      <c r="F591" t="n">
        <v>11.67</v>
      </c>
      <c r="G591" t="n">
        <v>116.73</v>
      </c>
      <c r="H591" t="n">
        <v>1.59</v>
      </c>
      <c r="I591" t="n">
        <v>6</v>
      </c>
      <c r="J591" t="n">
        <v>249.57</v>
      </c>
      <c r="K591" t="n">
        <v>56.13</v>
      </c>
      <c r="L591" t="n">
        <v>22.25</v>
      </c>
      <c r="M591" t="n">
        <v>3</v>
      </c>
      <c r="N591" t="n">
        <v>61.2</v>
      </c>
      <c r="O591" t="n">
        <v>31014.73</v>
      </c>
      <c r="P591" t="n">
        <v>142.87</v>
      </c>
      <c r="Q591" t="n">
        <v>460.69</v>
      </c>
      <c r="R591" t="n">
        <v>44.98</v>
      </c>
      <c r="S591" t="n">
        <v>32.19</v>
      </c>
      <c r="T591" t="n">
        <v>2504.91</v>
      </c>
      <c r="U591" t="n">
        <v>0.72</v>
      </c>
      <c r="V591" t="n">
        <v>0.77</v>
      </c>
      <c r="W591" t="n">
        <v>1.46</v>
      </c>
      <c r="X591" t="n">
        <v>0.14</v>
      </c>
      <c r="Y591" t="n">
        <v>1</v>
      </c>
      <c r="Z591" t="n">
        <v>10</v>
      </c>
    </row>
    <row r="592">
      <c r="A592" t="n">
        <v>86</v>
      </c>
      <c r="B592" t="n">
        <v>110</v>
      </c>
      <c r="C592" t="inlineStr">
        <is>
          <t xml:space="preserve">CONCLUIDO	</t>
        </is>
      </c>
      <c r="D592" t="n">
        <v>6.8777</v>
      </c>
      <c r="E592" t="n">
        <v>14.54</v>
      </c>
      <c r="F592" t="n">
        <v>11.67</v>
      </c>
      <c r="G592" t="n">
        <v>116.74</v>
      </c>
      <c r="H592" t="n">
        <v>1.6</v>
      </c>
      <c r="I592" t="n">
        <v>6</v>
      </c>
      <c r="J592" t="n">
        <v>250.02</v>
      </c>
      <c r="K592" t="n">
        <v>56.13</v>
      </c>
      <c r="L592" t="n">
        <v>22.5</v>
      </c>
      <c r="M592" t="n">
        <v>3</v>
      </c>
      <c r="N592" t="n">
        <v>61.39</v>
      </c>
      <c r="O592" t="n">
        <v>31070.06</v>
      </c>
      <c r="P592" t="n">
        <v>142.81</v>
      </c>
      <c r="Q592" t="n">
        <v>460.69</v>
      </c>
      <c r="R592" t="n">
        <v>44.99</v>
      </c>
      <c r="S592" t="n">
        <v>32.19</v>
      </c>
      <c r="T592" t="n">
        <v>2506.72</v>
      </c>
      <c r="U592" t="n">
        <v>0.72</v>
      </c>
      <c r="V592" t="n">
        <v>0.77</v>
      </c>
      <c r="W592" t="n">
        <v>1.46</v>
      </c>
      <c r="X592" t="n">
        <v>0.14</v>
      </c>
      <c r="Y592" t="n">
        <v>1</v>
      </c>
      <c r="Z592" t="n">
        <v>10</v>
      </c>
    </row>
    <row r="593">
      <c r="A593" t="n">
        <v>87</v>
      </c>
      <c r="B593" t="n">
        <v>110</v>
      </c>
      <c r="C593" t="inlineStr">
        <is>
          <t xml:space="preserve">CONCLUIDO	</t>
        </is>
      </c>
      <c r="D593" t="n">
        <v>6.8785</v>
      </c>
      <c r="E593" t="n">
        <v>14.54</v>
      </c>
      <c r="F593" t="n">
        <v>11.67</v>
      </c>
      <c r="G593" t="n">
        <v>116.72</v>
      </c>
      <c r="H593" t="n">
        <v>1.62</v>
      </c>
      <c r="I593" t="n">
        <v>6</v>
      </c>
      <c r="J593" t="n">
        <v>250.47</v>
      </c>
      <c r="K593" t="n">
        <v>56.13</v>
      </c>
      <c r="L593" t="n">
        <v>22.75</v>
      </c>
      <c r="M593" t="n">
        <v>3</v>
      </c>
      <c r="N593" t="n">
        <v>61.59</v>
      </c>
      <c r="O593" t="n">
        <v>31125.47</v>
      </c>
      <c r="P593" t="n">
        <v>142.88</v>
      </c>
      <c r="Q593" t="n">
        <v>460.69</v>
      </c>
      <c r="R593" t="n">
        <v>44.92</v>
      </c>
      <c r="S593" t="n">
        <v>32.19</v>
      </c>
      <c r="T593" t="n">
        <v>2473.63</v>
      </c>
      <c r="U593" t="n">
        <v>0.72</v>
      </c>
      <c r="V593" t="n">
        <v>0.77</v>
      </c>
      <c r="W593" t="n">
        <v>1.46</v>
      </c>
      <c r="X593" t="n">
        <v>0.14</v>
      </c>
      <c r="Y593" t="n">
        <v>1</v>
      </c>
      <c r="Z593" t="n">
        <v>10</v>
      </c>
    </row>
    <row r="594">
      <c r="A594" t="n">
        <v>88</v>
      </c>
      <c r="B594" t="n">
        <v>110</v>
      </c>
      <c r="C594" t="inlineStr">
        <is>
          <t xml:space="preserve">CONCLUIDO	</t>
        </is>
      </c>
      <c r="D594" t="n">
        <v>6.881</v>
      </c>
      <c r="E594" t="n">
        <v>14.53</v>
      </c>
      <c r="F594" t="n">
        <v>11.67</v>
      </c>
      <c r="G594" t="n">
        <v>116.67</v>
      </c>
      <c r="H594" t="n">
        <v>1.63</v>
      </c>
      <c r="I594" t="n">
        <v>6</v>
      </c>
      <c r="J594" t="n">
        <v>250.92</v>
      </c>
      <c r="K594" t="n">
        <v>56.13</v>
      </c>
      <c r="L594" t="n">
        <v>23</v>
      </c>
      <c r="M594" t="n">
        <v>3</v>
      </c>
      <c r="N594" t="n">
        <v>61.79</v>
      </c>
      <c r="O594" t="n">
        <v>31180.95</v>
      </c>
      <c r="P594" t="n">
        <v>141.81</v>
      </c>
      <c r="Q594" t="n">
        <v>460.7</v>
      </c>
      <c r="R594" t="n">
        <v>44.76</v>
      </c>
      <c r="S594" t="n">
        <v>32.19</v>
      </c>
      <c r="T594" t="n">
        <v>2393.64</v>
      </c>
      <c r="U594" t="n">
        <v>0.72</v>
      </c>
      <c r="V594" t="n">
        <v>0.77</v>
      </c>
      <c r="W594" t="n">
        <v>1.46</v>
      </c>
      <c r="X594" t="n">
        <v>0.13</v>
      </c>
      <c r="Y594" t="n">
        <v>1</v>
      </c>
      <c r="Z594" t="n">
        <v>10</v>
      </c>
    </row>
    <row r="595">
      <c r="A595" t="n">
        <v>89</v>
      </c>
      <c r="B595" t="n">
        <v>110</v>
      </c>
      <c r="C595" t="inlineStr">
        <is>
          <t xml:space="preserve">CONCLUIDO	</t>
        </is>
      </c>
      <c r="D595" t="n">
        <v>6.8794</v>
      </c>
      <c r="E595" t="n">
        <v>14.54</v>
      </c>
      <c r="F595" t="n">
        <v>11.67</v>
      </c>
      <c r="G595" t="n">
        <v>116.7</v>
      </c>
      <c r="H595" t="n">
        <v>1.65</v>
      </c>
      <c r="I595" t="n">
        <v>6</v>
      </c>
      <c r="J595" t="n">
        <v>251.37</v>
      </c>
      <c r="K595" t="n">
        <v>56.13</v>
      </c>
      <c r="L595" t="n">
        <v>23.25</v>
      </c>
      <c r="M595" t="n">
        <v>2</v>
      </c>
      <c r="N595" t="n">
        <v>61.99</v>
      </c>
      <c r="O595" t="n">
        <v>31236.5</v>
      </c>
      <c r="P595" t="n">
        <v>140.62</v>
      </c>
      <c r="Q595" t="n">
        <v>460.69</v>
      </c>
      <c r="R595" t="n">
        <v>44.89</v>
      </c>
      <c r="S595" t="n">
        <v>32.19</v>
      </c>
      <c r="T595" t="n">
        <v>2458.77</v>
      </c>
      <c r="U595" t="n">
        <v>0.72</v>
      </c>
      <c r="V595" t="n">
        <v>0.77</v>
      </c>
      <c r="W595" t="n">
        <v>1.46</v>
      </c>
      <c r="X595" t="n">
        <v>0.14</v>
      </c>
      <c r="Y595" t="n">
        <v>1</v>
      </c>
      <c r="Z595" t="n">
        <v>10</v>
      </c>
    </row>
    <row r="596">
      <c r="A596" t="n">
        <v>90</v>
      </c>
      <c r="B596" t="n">
        <v>110</v>
      </c>
      <c r="C596" t="inlineStr">
        <is>
          <t xml:space="preserve">CONCLUIDO	</t>
        </is>
      </c>
      <c r="D596" t="n">
        <v>6.8809</v>
      </c>
      <c r="E596" t="n">
        <v>14.53</v>
      </c>
      <c r="F596" t="n">
        <v>11.67</v>
      </c>
      <c r="G596" t="n">
        <v>116.67</v>
      </c>
      <c r="H596" t="n">
        <v>1.66</v>
      </c>
      <c r="I596" t="n">
        <v>6</v>
      </c>
      <c r="J596" t="n">
        <v>251.82</v>
      </c>
      <c r="K596" t="n">
        <v>56.13</v>
      </c>
      <c r="L596" t="n">
        <v>23.5</v>
      </c>
      <c r="M596" t="n">
        <v>2</v>
      </c>
      <c r="N596" t="n">
        <v>62.19</v>
      </c>
      <c r="O596" t="n">
        <v>31292.13</v>
      </c>
      <c r="P596" t="n">
        <v>140.8</v>
      </c>
      <c r="Q596" t="n">
        <v>460.71</v>
      </c>
      <c r="R596" t="n">
        <v>44.81</v>
      </c>
      <c r="S596" t="n">
        <v>32.19</v>
      </c>
      <c r="T596" t="n">
        <v>2418.19</v>
      </c>
      <c r="U596" t="n">
        <v>0.72</v>
      </c>
      <c r="V596" t="n">
        <v>0.77</v>
      </c>
      <c r="W596" t="n">
        <v>1.46</v>
      </c>
      <c r="X596" t="n">
        <v>0.13</v>
      </c>
      <c r="Y596" t="n">
        <v>1</v>
      </c>
      <c r="Z596" t="n">
        <v>10</v>
      </c>
    </row>
    <row r="597">
      <c r="A597" t="n">
        <v>91</v>
      </c>
      <c r="B597" t="n">
        <v>110</v>
      </c>
      <c r="C597" t="inlineStr">
        <is>
          <t xml:space="preserve">CONCLUIDO	</t>
        </is>
      </c>
      <c r="D597" t="n">
        <v>6.878</v>
      </c>
      <c r="E597" t="n">
        <v>14.54</v>
      </c>
      <c r="F597" t="n">
        <v>11.67</v>
      </c>
      <c r="G597" t="n">
        <v>116.73</v>
      </c>
      <c r="H597" t="n">
        <v>1.67</v>
      </c>
      <c r="I597" t="n">
        <v>6</v>
      </c>
      <c r="J597" t="n">
        <v>252.27</v>
      </c>
      <c r="K597" t="n">
        <v>56.13</v>
      </c>
      <c r="L597" t="n">
        <v>23.75</v>
      </c>
      <c r="M597" t="n">
        <v>2</v>
      </c>
      <c r="N597" t="n">
        <v>62.4</v>
      </c>
      <c r="O597" t="n">
        <v>31347.83</v>
      </c>
      <c r="P597" t="n">
        <v>140.5</v>
      </c>
      <c r="Q597" t="n">
        <v>460.69</v>
      </c>
      <c r="R597" t="n">
        <v>44.93</v>
      </c>
      <c r="S597" t="n">
        <v>32.19</v>
      </c>
      <c r="T597" t="n">
        <v>2475.6</v>
      </c>
      <c r="U597" t="n">
        <v>0.72</v>
      </c>
      <c r="V597" t="n">
        <v>0.77</v>
      </c>
      <c r="W597" t="n">
        <v>1.46</v>
      </c>
      <c r="X597" t="n">
        <v>0.14</v>
      </c>
      <c r="Y597" t="n">
        <v>1</v>
      </c>
      <c r="Z597" t="n">
        <v>10</v>
      </c>
    </row>
    <row r="598">
      <c r="A598" t="n">
        <v>92</v>
      </c>
      <c r="B598" t="n">
        <v>110</v>
      </c>
      <c r="C598" t="inlineStr">
        <is>
          <t xml:space="preserve">CONCLUIDO	</t>
        </is>
      </c>
      <c r="D598" t="n">
        <v>6.8755</v>
      </c>
      <c r="E598" t="n">
        <v>14.54</v>
      </c>
      <c r="F598" t="n">
        <v>11.68</v>
      </c>
      <c r="G598" t="n">
        <v>116.78</v>
      </c>
      <c r="H598" t="n">
        <v>1.69</v>
      </c>
      <c r="I598" t="n">
        <v>6</v>
      </c>
      <c r="J598" t="n">
        <v>252.73</v>
      </c>
      <c r="K598" t="n">
        <v>56.13</v>
      </c>
      <c r="L598" t="n">
        <v>24</v>
      </c>
      <c r="M598" t="n">
        <v>0</v>
      </c>
      <c r="N598" t="n">
        <v>62.6</v>
      </c>
      <c r="O598" t="n">
        <v>31403.6</v>
      </c>
      <c r="P598" t="n">
        <v>140.45</v>
      </c>
      <c r="Q598" t="n">
        <v>460.69</v>
      </c>
      <c r="R598" t="n">
        <v>45</v>
      </c>
      <c r="S598" t="n">
        <v>32.19</v>
      </c>
      <c r="T598" t="n">
        <v>2512.25</v>
      </c>
      <c r="U598" t="n">
        <v>0.72</v>
      </c>
      <c r="V598" t="n">
        <v>0.77</v>
      </c>
      <c r="W598" t="n">
        <v>1.46</v>
      </c>
      <c r="X598" t="n">
        <v>0.14</v>
      </c>
      <c r="Y598" t="n">
        <v>1</v>
      </c>
      <c r="Z598" t="n">
        <v>10</v>
      </c>
    </row>
    <row r="599">
      <c r="A599" t="n">
        <v>0</v>
      </c>
      <c r="B599" t="n">
        <v>150</v>
      </c>
      <c r="C599" t="inlineStr">
        <is>
          <t xml:space="preserve">CONCLUIDO	</t>
        </is>
      </c>
      <c r="D599" t="n">
        <v>2.7291</v>
      </c>
      <c r="E599" t="n">
        <v>36.64</v>
      </c>
      <c r="F599" t="n">
        <v>19.37</v>
      </c>
      <c r="G599" t="n">
        <v>4.52</v>
      </c>
      <c r="H599" t="n">
        <v>0.06</v>
      </c>
      <c r="I599" t="n">
        <v>257</v>
      </c>
      <c r="J599" t="n">
        <v>296.65</v>
      </c>
      <c r="K599" t="n">
        <v>61.82</v>
      </c>
      <c r="L599" t="n">
        <v>1</v>
      </c>
      <c r="M599" t="n">
        <v>255</v>
      </c>
      <c r="N599" t="n">
        <v>83.83</v>
      </c>
      <c r="O599" t="n">
        <v>36821.52</v>
      </c>
      <c r="P599" t="n">
        <v>352.51</v>
      </c>
      <c r="Q599" t="n">
        <v>460.9</v>
      </c>
      <c r="R599" t="n">
        <v>297.35</v>
      </c>
      <c r="S599" t="n">
        <v>32.19</v>
      </c>
      <c r="T599" t="n">
        <v>127433.94</v>
      </c>
      <c r="U599" t="n">
        <v>0.11</v>
      </c>
      <c r="V599" t="n">
        <v>0.46</v>
      </c>
      <c r="W599" t="n">
        <v>1.86</v>
      </c>
      <c r="X599" t="n">
        <v>7.83</v>
      </c>
      <c r="Y599" t="n">
        <v>1</v>
      </c>
      <c r="Z599" t="n">
        <v>10</v>
      </c>
    </row>
    <row r="600">
      <c r="A600" t="n">
        <v>1</v>
      </c>
      <c r="B600" t="n">
        <v>150</v>
      </c>
      <c r="C600" t="inlineStr">
        <is>
          <t xml:space="preserve">CONCLUIDO	</t>
        </is>
      </c>
      <c r="D600" t="n">
        <v>3.3548</v>
      </c>
      <c r="E600" t="n">
        <v>29.81</v>
      </c>
      <c r="F600" t="n">
        <v>16.87</v>
      </c>
      <c r="G600" t="n">
        <v>5.65</v>
      </c>
      <c r="H600" t="n">
        <v>0.07000000000000001</v>
      </c>
      <c r="I600" t="n">
        <v>179</v>
      </c>
      <c r="J600" t="n">
        <v>297.17</v>
      </c>
      <c r="K600" t="n">
        <v>61.82</v>
      </c>
      <c r="L600" t="n">
        <v>1.25</v>
      </c>
      <c r="M600" t="n">
        <v>177</v>
      </c>
      <c r="N600" t="n">
        <v>84.09999999999999</v>
      </c>
      <c r="O600" t="n">
        <v>36885.7</v>
      </c>
      <c r="P600" t="n">
        <v>306.72</v>
      </c>
      <c r="Q600" t="n">
        <v>460.93</v>
      </c>
      <c r="R600" t="n">
        <v>215.24</v>
      </c>
      <c r="S600" t="n">
        <v>32.19</v>
      </c>
      <c r="T600" t="n">
        <v>86767.23</v>
      </c>
      <c r="U600" t="n">
        <v>0.15</v>
      </c>
      <c r="V600" t="n">
        <v>0.53</v>
      </c>
      <c r="W600" t="n">
        <v>1.72</v>
      </c>
      <c r="X600" t="n">
        <v>5.33</v>
      </c>
      <c r="Y600" t="n">
        <v>1</v>
      </c>
      <c r="Z600" t="n">
        <v>10</v>
      </c>
    </row>
    <row r="601">
      <c r="A601" t="n">
        <v>2</v>
      </c>
      <c r="B601" t="n">
        <v>150</v>
      </c>
      <c r="C601" t="inlineStr">
        <is>
          <t xml:space="preserve">CONCLUIDO	</t>
        </is>
      </c>
      <c r="D601" t="n">
        <v>3.8091</v>
      </c>
      <c r="E601" t="n">
        <v>26.25</v>
      </c>
      <c r="F601" t="n">
        <v>15.59</v>
      </c>
      <c r="G601" t="n">
        <v>6.78</v>
      </c>
      <c r="H601" t="n">
        <v>0.09</v>
      </c>
      <c r="I601" t="n">
        <v>138</v>
      </c>
      <c r="J601" t="n">
        <v>297.7</v>
      </c>
      <c r="K601" t="n">
        <v>61.82</v>
      </c>
      <c r="L601" t="n">
        <v>1.5</v>
      </c>
      <c r="M601" t="n">
        <v>136</v>
      </c>
      <c r="N601" t="n">
        <v>84.37</v>
      </c>
      <c r="O601" t="n">
        <v>36949.99</v>
      </c>
      <c r="P601" t="n">
        <v>283.25</v>
      </c>
      <c r="Q601" t="n">
        <v>460.86</v>
      </c>
      <c r="R601" t="n">
        <v>173.12</v>
      </c>
      <c r="S601" t="n">
        <v>32.19</v>
      </c>
      <c r="T601" t="n">
        <v>65913.84</v>
      </c>
      <c r="U601" t="n">
        <v>0.19</v>
      </c>
      <c r="V601" t="n">
        <v>0.57</v>
      </c>
      <c r="W601" t="n">
        <v>1.67</v>
      </c>
      <c r="X601" t="n">
        <v>4.05</v>
      </c>
      <c r="Y601" t="n">
        <v>1</v>
      </c>
      <c r="Z601" t="n">
        <v>10</v>
      </c>
    </row>
    <row r="602">
      <c r="A602" t="n">
        <v>3</v>
      </c>
      <c r="B602" t="n">
        <v>150</v>
      </c>
      <c r="C602" t="inlineStr">
        <is>
          <t xml:space="preserve">CONCLUIDO	</t>
        </is>
      </c>
      <c r="D602" t="n">
        <v>4.163</v>
      </c>
      <c r="E602" t="n">
        <v>24.02</v>
      </c>
      <c r="F602" t="n">
        <v>14.8</v>
      </c>
      <c r="G602" t="n">
        <v>7.93</v>
      </c>
      <c r="H602" t="n">
        <v>0.1</v>
      </c>
      <c r="I602" t="n">
        <v>112</v>
      </c>
      <c r="J602" t="n">
        <v>298.22</v>
      </c>
      <c r="K602" t="n">
        <v>61.82</v>
      </c>
      <c r="L602" t="n">
        <v>1.75</v>
      </c>
      <c r="M602" t="n">
        <v>110</v>
      </c>
      <c r="N602" t="n">
        <v>84.65000000000001</v>
      </c>
      <c r="O602" t="n">
        <v>37014.39</v>
      </c>
      <c r="P602" t="n">
        <v>268.72</v>
      </c>
      <c r="Q602" t="n">
        <v>460.71</v>
      </c>
      <c r="R602" t="n">
        <v>147.49</v>
      </c>
      <c r="S602" t="n">
        <v>32.19</v>
      </c>
      <c r="T602" t="n">
        <v>53225.41</v>
      </c>
      <c r="U602" t="n">
        <v>0.22</v>
      </c>
      <c r="V602" t="n">
        <v>0.6</v>
      </c>
      <c r="W602" t="n">
        <v>1.62</v>
      </c>
      <c r="X602" t="n">
        <v>3.27</v>
      </c>
      <c r="Y602" t="n">
        <v>1</v>
      </c>
      <c r="Z602" t="n">
        <v>10</v>
      </c>
    </row>
    <row r="603">
      <c r="A603" t="n">
        <v>4</v>
      </c>
      <c r="B603" t="n">
        <v>150</v>
      </c>
      <c r="C603" t="inlineStr">
        <is>
          <t xml:space="preserve">CONCLUIDO	</t>
        </is>
      </c>
      <c r="D603" t="n">
        <v>4.4308</v>
      </c>
      <c r="E603" t="n">
        <v>22.57</v>
      </c>
      <c r="F603" t="n">
        <v>14.29</v>
      </c>
      <c r="G603" t="n">
        <v>9.029999999999999</v>
      </c>
      <c r="H603" t="n">
        <v>0.12</v>
      </c>
      <c r="I603" t="n">
        <v>95</v>
      </c>
      <c r="J603" t="n">
        <v>298.74</v>
      </c>
      <c r="K603" t="n">
        <v>61.82</v>
      </c>
      <c r="L603" t="n">
        <v>2</v>
      </c>
      <c r="M603" t="n">
        <v>93</v>
      </c>
      <c r="N603" t="n">
        <v>84.92</v>
      </c>
      <c r="O603" t="n">
        <v>37078.91</v>
      </c>
      <c r="P603" t="n">
        <v>259.3</v>
      </c>
      <c r="Q603" t="n">
        <v>460.8</v>
      </c>
      <c r="R603" t="n">
        <v>130.44</v>
      </c>
      <c r="S603" t="n">
        <v>32.19</v>
      </c>
      <c r="T603" t="n">
        <v>44788.2</v>
      </c>
      <c r="U603" t="n">
        <v>0.25</v>
      </c>
      <c r="V603" t="n">
        <v>0.63</v>
      </c>
      <c r="W603" t="n">
        <v>1.6</v>
      </c>
      <c r="X603" t="n">
        <v>2.76</v>
      </c>
      <c r="Y603" t="n">
        <v>1</v>
      </c>
      <c r="Z603" t="n">
        <v>10</v>
      </c>
    </row>
    <row r="604">
      <c r="A604" t="n">
        <v>5</v>
      </c>
      <c r="B604" t="n">
        <v>150</v>
      </c>
      <c r="C604" t="inlineStr">
        <is>
          <t xml:space="preserve">CONCLUIDO	</t>
        </is>
      </c>
      <c r="D604" t="n">
        <v>4.6619</v>
      </c>
      <c r="E604" t="n">
        <v>21.45</v>
      </c>
      <c r="F604" t="n">
        <v>13.9</v>
      </c>
      <c r="G604" t="n">
        <v>10.17</v>
      </c>
      <c r="H604" t="n">
        <v>0.13</v>
      </c>
      <c r="I604" t="n">
        <v>82</v>
      </c>
      <c r="J604" t="n">
        <v>299.26</v>
      </c>
      <c r="K604" t="n">
        <v>61.82</v>
      </c>
      <c r="L604" t="n">
        <v>2.25</v>
      </c>
      <c r="M604" t="n">
        <v>80</v>
      </c>
      <c r="N604" t="n">
        <v>85.19</v>
      </c>
      <c r="O604" t="n">
        <v>37143.54</v>
      </c>
      <c r="P604" t="n">
        <v>251.87</v>
      </c>
      <c r="Q604" t="n">
        <v>460.84</v>
      </c>
      <c r="R604" t="n">
        <v>117.9</v>
      </c>
      <c r="S604" t="n">
        <v>32.19</v>
      </c>
      <c r="T604" t="n">
        <v>38584.37</v>
      </c>
      <c r="U604" t="n">
        <v>0.27</v>
      </c>
      <c r="V604" t="n">
        <v>0.64</v>
      </c>
      <c r="W604" t="n">
        <v>1.57</v>
      </c>
      <c r="X604" t="n">
        <v>2.36</v>
      </c>
      <c r="Y604" t="n">
        <v>1</v>
      </c>
      <c r="Z604" t="n">
        <v>10</v>
      </c>
    </row>
    <row r="605">
      <c r="A605" t="n">
        <v>6</v>
      </c>
      <c r="B605" t="n">
        <v>150</v>
      </c>
      <c r="C605" t="inlineStr">
        <is>
          <t xml:space="preserve">CONCLUIDO	</t>
        </is>
      </c>
      <c r="D605" t="n">
        <v>4.8551</v>
      </c>
      <c r="E605" t="n">
        <v>20.6</v>
      </c>
      <c r="F605" t="n">
        <v>13.6</v>
      </c>
      <c r="G605" t="n">
        <v>11.33</v>
      </c>
      <c r="H605" t="n">
        <v>0.15</v>
      </c>
      <c r="I605" t="n">
        <v>72</v>
      </c>
      <c r="J605" t="n">
        <v>299.79</v>
      </c>
      <c r="K605" t="n">
        <v>61.82</v>
      </c>
      <c r="L605" t="n">
        <v>2.5</v>
      </c>
      <c r="M605" t="n">
        <v>70</v>
      </c>
      <c r="N605" t="n">
        <v>85.47</v>
      </c>
      <c r="O605" t="n">
        <v>37208.42</v>
      </c>
      <c r="P605" t="n">
        <v>246.28</v>
      </c>
      <c r="Q605" t="n">
        <v>460.79</v>
      </c>
      <c r="R605" t="n">
        <v>107.44</v>
      </c>
      <c r="S605" t="n">
        <v>32.19</v>
      </c>
      <c r="T605" t="n">
        <v>33400.62</v>
      </c>
      <c r="U605" t="n">
        <v>0.3</v>
      </c>
      <c r="V605" t="n">
        <v>0.66</v>
      </c>
      <c r="W605" t="n">
        <v>1.57</v>
      </c>
      <c r="X605" t="n">
        <v>2.06</v>
      </c>
      <c r="Y605" t="n">
        <v>1</v>
      </c>
      <c r="Z605" t="n">
        <v>10</v>
      </c>
    </row>
    <row r="606">
      <c r="A606" t="n">
        <v>7</v>
      </c>
      <c r="B606" t="n">
        <v>150</v>
      </c>
      <c r="C606" t="inlineStr">
        <is>
          <t xml:space="preserve">CONCLUIDO	</t>
        </is>
      </c>
      <c r="D606" t="n">
        <v>4.9991</v>
      </c>
      <c r="E606" t="n">
        <v>20</v>
      </c>
      <c r="F606" t="n">
        <v>13.4</v>
      </c>
      <c r="G606" t="n">
        <v>12.36</v>
      </c>
      <c r="H606" t="n">
        <v>0.16</v>
      </c>
      <c r="I606" t="n">
        <v>65</v>
      </c>
      <c r="J606" t="n">
        <v>300.32</v>
      </c>
      <c r="K606" t="n">
        <v>61.82</v>
      </c>
      <c r="L606" t="n">
        <v>2.75</v>
      </c>
      <c r="M606" t="n">
        <v>63</v>
      </c>
      <c r="N606" t="n">
        <v>85.73999999999999</v>
      </c>
      <c r="O606" t="n">
        <v>37273.29</v>
      </c>
      <c r="P606" t="n">
        <v>242.41</v>
      </c>
      <c r="Q606" t="n">
        <v>460.78</v>
      </c>
      <c r="R606" t="n">
        <v>101.14</v>
      </c>
      <c r="S606" t="n">
        <v>32.19</v>
      </c>
      <c r="T606" t="n">
        <v>30288.96</v>
      </c>
      <c r="U606" t="n">
        <v>0.32</v>
      </c>
      <c r="V606" t="n">
        <v>0.67</v>
      </c>
      <c r="W606" t="n">
        <v>1.55</v>
      </c>
      <c r="X606" t="n">
        <v>1.86</v>
      </c>
      <c r="Y606" t="n">
        <v>1</v>
      </c>
      <c r="Z606" t="n">
        <v>10</v>
      </c>
    </row>
    <row r="607">
      <c r="A607" t="n">
        <v>8</v>
      </c>
      <c r="B607" t="n">
        <v>150</v>
      </c>
      <c r="C607" t="inlineStr">
        <is>
          <t xml:space="preserve">CONCLUIDO	</t>
        </is>
      </c>
      <c r="D607" t="n">
        <v>5.16</v>
      </c>
      <c r="E607" t="n">
        <v>19.38</v>
      </c>
      <c r="F607" t="n">
        <v>13.16</v>
      </c>
      <c r="G607" t="n">
        <v>13.61</v>
      </c>
      <c r="H607" t="n">
        <v>0.18</v>
      </c>
      <c r="I607" t="n">
        <v>58</v>
      </c>
      <c r="J607" t="n">
        <v>300.84</v>
      </c>
      <c r="K607" t="n">
        <v>61.82</v>
      </c>
      <c r="L607" t="n">
        <v>3</v>
      </c>
      <c r="M607" t="n">
        <v>56</v>
      </c>
      <c r="N607" t="n">
        <v>86.02</v>
      </c>
      <c r="O607" t="n">
        <v>37338.27</v>
      </c>
      <c r="P607" t="n">
        <v>238.01</v>
      </c>
      <c r="Q607" t="n">
        <v>460.87</v>
      </c>
      <c r="R607" t="n">
        <v>93.56</v>
      </c>
      <c r="S607" t="n">
        <v>32.19</v>
      </c>
      <c r="T607" t="n">
        <v>26532.98</v>
      </c>
      <c r="U607" t="n">
        <v>0.34</v>
      </c>
      <c r="V607" t="n">
        <v>0.68</v>
      </c>
      <c r="W607" t="n">
        <v>1.54</v>
      </c>
      <c r="X607" t="n">
        <v>1.62</v>
      </c>
      <c r="Y607" t="n">
        <v>1</v>
      </c>
      <c r="Z607" t="n">
        <v>10</v>
      </c>
    </row>
    <row r="608">
      <c r="A608" t="n">
        <v>9</v>
      </c>
      <c r="B608" t="n">
        <v>150</v>
      </c>
      <c r="C608" t="inlineStr">
        <is>
          <t xml:space="preserve">CONCLUIDO	</t>
        </is>
      </c>
      <c r="D608" t="n">
        <v>5.2432</v>
      </c>
      <c r="E608" t="n">
        <v>19.07</v>
      </c>
      <c r="F608" t="n">
        <v>13.08</v>
      </c>
      <c r="G608" t="n">
        <v>14.53</v>
      </c>
      <c r="H608" t="n">
        <v>0.19</v>
      </c>
      <c r="I608" t="n">
        <v>54</v>
      </c>
      <c r="J608" t="n">
        <v>301.37</v>
      </c>
      <c r="K608" t="n">
        <v>61.82</v>
      </c>
      <c r="L608" t="n">
        <v>3.25</v>
      </c>
      <c r="M608" t="n">
        <v>52</v>
      </c>
      <c r="N608" t="n">
        <v>86.3</v>
      </c>
      <c r="O608" t="n">
        <v>37403.38</v>
      </c>
      <c r="P608" t="n">
        <v>236.23</v>
      </c>
      <c r="Q608" t="n">
        <v>460.71</v>
      </c>
      <c r="R608" t="n">
        <v>90.59999999999999</v>
      </c>
      <c r="S608" t="n">
        <v>32.19</v>
      </c>
      <c r="T608" t="n">
        <v>25073.06</v>
      </c>
      <c r="U608" t="n">
        <v>0.36</v>
      </c>
      <c r="V608" t="n">
        <v>0.68</v>
      </c>
      <c r="W608" t="n">
        <v>1.54</v>
      </c>
      <c r="X608" t="n">
        <v>1.54</v>
      </c>
      <c r="Y608" t="n">
        <v>1</v>
      </c>
      <c r="Z608" t="n">
        <v>10</v>
      </c>
    </row>
    <row r="609">
      <c r="A609" t="n">
        <v>10</v>
      </c>
      <c r="B609" t="n">
        <v>150</v>
      </c>
      <c r="C609" t="inlineStr">
        <is>
          <t xml:space="preserve">CONCLUIDO	</t>
        </is>
      </c>
      <c r="D609" t="n">
        <v>5.3587</v>
      </c>
      <c r="E609" t="n">
        <v>18.66</v>
      </c>
      <c r="F609" t="n">
        <v>12.94</v>
      </c>
      <c r="G609" t="n">
        <v>15.85</v>
      </c>
      <c r="H609" t="n">
        <v>0.21</v>
      </c>
      <c r="I609" t="n">
        <v>49</v>
      </c>
      <c r="J609" t="n">
        <v>301.9</v>
      </c>
      <c r="K609" t="n">
        <v>61.82</v>
      </c>
      <c r="L609" t="n">
        <v>3.5</v>
      </c>
      <c r="M609" t="n">
        <v>47</v>
      </c>
      <c r="N609" t="n">
        <v>86.58</v>
      </c>
      <c r="O609" t="n">
        <v>37468.6</v>
      </c>
      <c r="P609" t="n">
        <v>233.69</v>
      </c>
      <c r="Q609" t="n">
        <v>460.82</v>
      </c>
      <c r="R609" t="n">
        <v>86.3</v>
      </c>
      <c r="S609" t="n">
        <v>32.19</v>
      </c>
      <c r="T609" t="n">
        <v>22945.62</v>
      </c>
      <c r="U609" t="n">
        <v>0.37</v>
      </c>
      <c r="V609" t="n">
        <v>0.6899999999999999</v>
      </c>
      <c r="W609" t="n">
        <v>1.53</v>
      </c>
      <c r="X609" t="n">
        <v>1.41</v>
      </c>
      <c r="Y609" t="n">
        <v>1</v>
      </c>
      <c r="Z609" t="n">
        <v>10</v>
      </c>
    </row>
    <row r="610">
      <c r="A610" t="n">
        <v>11</v>
      </c>
      <c r="B610" t="n">
        <v>150</v>
      </c>
      <c r="C610" t="inlineStr">
        <is>
          <t xml:space="preserve">CONCLUIDO	</t>
        </is>
      </c>
      <c r="D610" t="n">
        <v>5.4336</v>
      </c>
      <c r="E610" t="n">
        <v>18.4</v>
      </c>
      <c r="F610" t="n">
        <v>12.85</v>
      </c>
      <c r="G610" t="n">
        <v>16.76</v>
      </c>
      <c r="H610" t="n">
        <v>0.22</v>
      </c>
      <c r="I610" t="n">
        <v>46</v>
      </c>
      <c r="J610" t="n">
        <v>302.43</v>
      </c>
      <c r="K610" t="n">
        <v>61.82</v>
      </c>
      <c r="L610" t="n">
        <v>3.75</v>
      </c>
      <c r="M610" t="n">
        <v>44</v>
      </c>
      <c r="N610" t="n">
        <v>86.86</v>
      </c>
      <c r="O610" t="n">
        <v>37533.94</v>
      </c>
      <c r="P610" t="n">
        <v>231.89</v>
      </c>
      <c r="Q610" t="n">
        <v>460.78</v>
      </c>
      <c r="R610" t="n">
        <v>83.41</v>
      </c>
      <c r="S610" t="n">
        <v>32.19</v>
      </c>
      <c r="T610" t="n">
        <v>21519.53</v>
      </c>
      <c r="U610" t="n">
        <v>0.39</v>
      </c>
      <c r="V610" t="n">
        <v>0.7</v>
      </c>
      <c r="W610" t="n">
        <v>1.52</v>
      </c>
      <c r="X610" t="n">
        <v>1.32</v>
      </c>
      <c r="Y610" t="n">
        <v>1</v>
      </c>
      <c r="Z610" t="n">
        <v>10</v>
      </c>
    </row>
    <row r="611">
      <c r="A611" t="n">
        <v>12</v>
      </c>
      <c r="B611" t="n">
        <v>150</v>
      </c>
      <c r="C611" t="inlineStr">
        <is>
          <t xml:space="preserve">CONCLUIDO	</t>
        </is>
      </c>
      <c r="D611" t="n">
        <v>5.5174</v>
      </c>
      <c r="E611" t="n">
        <v>18.12</v>
      </c>
      <c r="F611" t="n">
        <v>12.74</v>
      </c>
      <c r="G611" t="n">
        <v>17.77</v>
      </c>
      <c r="H611" t="n">
        <v>0.24</v>
      </c>
      <c r="I611" t="n">
        <v>43</v>
      </c>
      <c r="J611" t="n">
        <v>302.96</v>
      </c>
      <c r="K611" t="n">
        <v>61.82</v>
      </c>
      <c r="L611" t="n">
        <v>4</v>
      </c>
      <c r="M611" t="n">
        <v>41</v>
      </c>
      <c r="N611" t="n">
        <v>87.14</v>
      </c>
      <c r="O611" t="n">
        <v>37599.4</v>
      </c>
      <c r="P611" t="n">
        <v>229.65</v>
      </c>
      <c r="Q611" t="n">
        <v>460.72</v>
      </c>
      <c r="R611" t="n">
        <v>79.33</v>
      </c>
      <c r="S611" t="n">
        <v>32.19</v>
      </c>
      <c r="T611" t="n">
        <v>19493.6</v>
      </c>
      <c r="U611" t="n">
        <v>0.41</v>
      </c>
      <c r="V611" t="n">
        <v>0.7</v>
      </c>
      <c r="W611" t="n">
        <v>1.53</v>
      </c>
      <c r="X611" t="n">
        <v>1.2</v>
      </c>
      <c r="Y611" t="n">
        <v>1</v>
      </c>
      <c r="Z611" t="n">
        <v>10</v>
      </c>
    </row>
    <row r="612">
      <c r="A612" t="n">
        <v>13</v>
      </c>
      <c r="B612" t="n">
        <v>150</v>
      </c>
      <c r="C612" t="inlineStr">
        <is>
          <t xml:space="preserve">CONCLUIDO	</t>
        </is>
      </c>
      <c r="D612" t="n">
        <v>5.5924</v>
      </c>
      <c r="E612" t="n">
        <v>17.88</v>
      </c>
      <c r="F612" t="n">
        <v>12.66</v>
      </c>
      <c r="G612" t="n">
        <v>18.99</v>
      </c>
      <c r="H612" t="n">
        <v>0.25</v>
      </c>
      <c r="I612" t="n">
        <v>40</v>
      </c>
      <c r="J612" t="n">
        <v>303.49</v>
      </c>
      <c r="K612" t="n">
        <v>61.82</v>
      </c>
      <c r="L612" t="n">
        <v>4.25</v>
      </c>
      <c r="M612" t="n">
        <v>38</v>
      </c>
      <c r="N612" t="n">
        <v>87.42</v>
      </c>
      <c r="O612" t="n">
        <v>37664.98</v>
      </c>
      <c r="P612" t="n">
        <v>228.13</v>
      </c>
      <c r="Q612" t="n">
        <v>460.73</v>
      </c>
      <c r="R612" t="n">
        <v>76.89</v>
      </c>
      <c r="S612" t="n">
        <v>32.19</v>
      </c>
      <c r="T612" t="n">
        <v>18288.03</v>
      </c>
      <c r="U612" t="n">
        <v>0.42</v>
      </c>
      <c r="V612" t="n">
        <v>0.71</v>
      </c>
      <c r="W612" t="n">
        <v>1.52</v>
      </c>
      <c r="X612" t="n">
        <v>1.13</v>
      </c>
      <c r="Y612" t="n">
        <v>1</v>
      </c>
      <c r="Z612" t="n">
        <v>10</v>
      </c>
    </row>
    <row r="613">
      <c r="A613" t="n">
        <v>14</v>
      </c>
      <c r="B613" t="n">
        <v>150</v>
      </c>
      <c r="C613" t="inlineStr">
        <is>
          <t xml:space="preserve">CONCLUIDO	</t>
        </is>
      </c>
      <c r="D613" t="n">
        <v>5.6457</v>
      </c>
      <c r="E613" t="n">
        <v>17.71</v>
      </c>
      <c r="F613" t="n">
        <v>12.6</v>
      </c>
      <c r="G613" t="n">
        <v>19.9</v>
      </c>
      <c r="H613" t="n">
        <v>0.26</v>
      </c>
      <c r="I613" t="n">
        <v>38</v>
      </c>
      <c r="J613" t="n">
        <v>304.03</v>
      </c>
      <c r="K613" t="n">
        <v>61.82</v>
      </c>
      <c r="L613" t="n">
        <v>4.5</v>
      </c>
      <c r="M613" t="n">
        <v>36</v>
      </c>
      <c r="N613" t="n">
        <v>87.7</v>
      </c>
      <c r="O613" t="n">
        <v>37730.68</v>
      </c>
      <c r="P613" t="n">
        <v>226.78</v>
      </c>
      <c r="Q613" t="n">
        <v>460.72</v>
      </c>
      <c r="R613" t="n">
        <v>75.29000000000001</v>
      </c>
      <c r="S613" t="n">
        <v>32.19</v>
      </c>
      <c r="T613" t="n">
        <v>17497.88</v>
      </c>
      <c r="U613" t="n">
        <v>0.43</v>
      </c>
      <c r="V613" t="n">
        <v>0.71</v>
      </c>
      <c r="W613" t="n">
        <v>1.51</v>
      </c>
      <c r="X613" t="n">
        <v>1.07</v>
      </c>
      <c r="Y613" t="n">
        <v>1</v>
      </c>
      <c r="Z613" t="n">
        <v>10</v>
      </c>
    </row>
    <row r="614">
      <c r="A614" t="n">
        <v>15</v>
      </c>
      <c r="B614" t="n">
        <v>150</v>
      </c>
      <c r="C614" t="inlineStr">
        <is>
          <t xml:space="preserve">CONCLUIDO	</t>
        </is>
      </c>
      <c r="D614" t="n">
        <v>5.7295</v>
      </c>
      <c r="E614" t="n">
        <v>17.45</v>
      </c>
      <c r="F614" t="n">
        <v>12.51</v>
      </c>
      <c r="G614" t="n">
        <v>21.45</v>
      </c>
      <c r="H614" t="n">
        <v>0.28</v>
      </c>
      <c r="I614" t="n">
        <v>35</v>
      </c>
      <c r="J614" t="n">
        <v>304.56</v>
      </c>
      <c r="K614" t="n">
        <v>61.82</v>
      </c>
      <c r="L614" t="n">
        <v>4.75</v>
      </c>
      <c r="M614" t="n">
        <v>33</v>
      </c>
      <c r="N614" t="n">
        <v>87.98999999999999</v>
      </c>
      <c r="O614" t="n">
        <v>37796.51</v>
      </c>
      <c r="P614" t="n">
        <v>224.95</v>
      </c>
      <c r="Q614" t="n">
        <v>460.7</v>
      </c>
      <c r="R614" t="n">
        <v>72.20999999999999</v>
      </c>
      <c r="S614" t="n">
        <v>32.19</v>
      </c>
      <c r="T614" t="n">
        <v>15973.83</v>
      </c>
      <c r="U614" t="n">
        <v>0.45</v>
      </c>
      <c r="V614" t="n">
        <v>0.71</v>
      </c>
      <c r="W614" t="n">
        <v>1.51</v>
      </c>
      <c r="X614" t="n">
        <v>0.98</v>
      </c>
      <c r="Y614" t="n">
        <v>1</v>
      </c>
      <c r="Z614" t="n">
        <v>10</v>
      </c>
    </row>
    <row r="615">
      <c r="A615" t="n">
        <v>16</v>
      </c>
      <c r="B615" t="n">
        <v>150</v>
      </c>
      <c r="C615" t="inlineStr">
        <is>
          <t xml:space="preserve">CONCLUIDO	</t>
        </is>
      </c>
      <c r="D615" t="n">
        <v>5.7536</v>
      </c>
      <c r="E615" t="n">
        <v>17.38</v>
      </c>
      <c r="F615" t="n">
        <v>12.49</v>
      </c>
      <c r="G615" t="n">
        <v>22.05</v>
      </c>
      <c r="H615" t="n">
        <v>0.29</v>
      </c>
      <c r="I615" t="n">
        <v>34</v>
      </c>
      <c r="J615" t="n">
        <v>305.09</v>
      </c>
      <c r="K615" t="n">
        <v>61.82</v>
      </c>
      <c r="L615" t="n">
        <v>5</v>
      </c>
      <c r="M615" t="n">
        <v>32</v>
      </c>
      <c r="N615" t="n">
        <v>88.27</v>
      </c>
      <c r="O615" t="n">
        <v>37862.45</v>
      </c>
      <c r="P615" t="n">
        <v>224.5</v>
      </c>
      <c r="Q615" t="n">
        <v>460.83</v>
      </c>
      <c r="R615" t="n">
        <v>71.92</v>
      </c>
      <c r="S615" t="n">
        <v>32.19</v>
      </c>
      <c r="T615" t="n">
        <v>15833.82</v>
      </c>
      <c r="U615" t="n">
        <v>0.45</v>
      </c>
      <c r="V615" t="n">
        <v>0.72</v>
      </c>
      <c r="W615" t="n">
        <v>1.5</v>
      </c>
      <c r="X615" t="n">
        <v>0.96</v>
      </c>
      <c r="Y615" t="n">
        <v>1</v>
      </c>
      <c r="Z615" t="n">
        <v>10</v>
      </c>
    </row>
    <row r="616">
      <c r="A616" t="n">
        <v>17</v>
      </c>
      <c r="B616" t="n">
        <v>150</v>
      </c>
      <c r="C616" t="inlineStr">
        <is>
          <t xml:space="preserve">CONCLUIDO	</t>
        </is>
      </c>
      <c r="D616" t="n">
        <v>5.808</v>
      </c>
      <c r="E616" t="n">
        <v>17.22</v>
      </c>
      <c r="F616" t="n">
        <v>12.44</v>
      </c>
      <c r="G616" t="n">
        <v>23.33</v>
      </c>
      <c r="H616" t="n">
        <v>0.31</v>
      </c>
      <c r="I616" t="n">
        <v>32</v>
      </c>
      <c r="J616" t="n">
        <v>305.63</v>
      </c>
      <c r="K616" t="n">
        <v>61.82</v>
      </c>
      <c r="L616" t="n">
        <v>5.25</v>
      </c>
      <c r="M616" t="n">
        <v>30</v>
      </c>
      <c r="N616" t="n">
        <v>88.56</v>
      </c>
      <c r="O616" t="n">
        <v>37928.52</v>
      </c>
      <c r="P616" t="n">
        <v>223.48</v>
      </c>
      <c r="Q616" t="n">
        <v>460.72</v>
      </c>
      <c r="R616" t="n">
        <v>70.02</v>
      </c>
      <c r="S616" t="n">
        <v>32.19</v>
      </c>
      <c r="T616" t="n">
        <v>14890.74</v>
      </c>
      <c r="U616" t="n">
        <v>0.46</v>
      </c>
      <c r="V616" t="n">
        <v>0.72</v>
      </c>
      <c r="W616" t="n">
        <v>1.5</v>
      </c>
      <c r="X616" t="n">
        <v>0.91</v>
      </c>
      <c r="Y616" t="n">
        <v>1</v>
      </c>
      <c r="Z616" t="n">
        <v>10</v>
      </c>
    </row>
    <row r="617">
      <c r="A617" t="n">
        <v>18</v>
      </c>
      <c r="B617" t="n">
        <v>150</v>
      </c>
      <c r="C617" t="inlineStr">
        <is>
          <t xml:space="preserve">CONCLUIDO	</t>
        </is>
      </c>
      <c r="D617" t="n">
        <v>5.8684</v>
      </c>
      <c r="E617" t="n">
        <v>17.04</v>
      </c>
      <c r="F617" t="n">
        <v>12.38</v>
      </c>
      <c r="G617" t="n">
        <v>24.75</v>
      </c>
      <c r="H617" t="n">
        <v>0.32</v>
      </c>
      <c r="I617" t="n">
        <v>30</v>
      </c>
      <c r="J617" t="n">
        <v>306.17</v>
      </c>
      <c r="K617" t="n">
        <v>61.82</v>
      </c>
      <c r="L617" t="n">
        <v>5.5</v>
      </c>
      <c r="M617" t="n">
        <v>28</v>
      </c>
      <c r="N617" t="n">
        <v>88.84</v>
      </c>
      <c r="O617" t="n">
        <v>37994.72</v>
      </c>
      <c r="P617" t="n">
        <v>222.04</v>
      </c>
      <c r="Q617" t="n">
        <v>460.69</v>
      </c>
      <c r="R617" t="n">
        <v>68.03</v>
      </c>
      <c r="S617" t="n">
        <v>32.19</v>
      </c>
      <c r="T617" t="n">
        <v>13906.9</v>
      </c>
      <c r="U617" t="n">
        <v>0.47</v>
      </c>
      <c r="V617" t="n">
        <v>0.72</v>
      </c>
      <c r="W617" t="n">
        <v>1.49</v>
      </c>
      <c r="X617" t="n">
        <v>0.84</v>
      </c>
      <c r="Y617" t="n">
        <v>1</v>
      </c>
      <c r="Z617" t="n">
        <v>10</v>
      </c>
    </row>
    <row r="618">
      <c r="A618" t="n">
        <v>19</v>
      </c>
      <c r="B618" t="n">
        <v>150</v>
      </c>
      <c r="C618" t="inlineStr">
        <is>
          <t xml:space="preserve">CONCLUIDO	</t>
        </is>
      </c>
      <c r="D618" t="n">
        <v>5.8955</v>
      </c>
      <c r="E618" t="n">
        <v>16.96</v>
      </c>
      <c r="F618" t="n">
        <v>12.35</v>
      </c>
      <c r="G618" t="n">
        <v>25.56</v>
      </c>
      <c r="H618" t="n">
        <v>0.33</v>
      </c>
      <c r="I618" t="n">
        <v>29</v>
      </c>
      <c r="J618" t="n">
        <v>306.7</v>
      </c>
      <c r="K618" t="n">
        <v>61.82</v>
      </c>
      <c r="L618" t="n">
        <v>5.75</v>
      </c>
      <c r="M618" t="n">
        <v>27</v>
      </c>
      <c r="N618" t="n">
        <v>89.13</v>
      </c>
      <c r="O618" t="n">
        <v>38061.04</v>
      </c>
      <c r="P618" t="n">
        <v>221.5</v>
      </c>
      <c r="Q618" t="n">
        <v>460.72</v>
      </c>
      <c r="R618" t="n">
        <v>67.27</v>
      </c>
      <c r="S618" t="n">
        <v>32.19</v>
      </c>
      <c r="T618" t="n">
        <v>13532.44</v>
      </c>
      <c r="U618" t="n">
        <v>0.48</v>
      </c>
      <c r="V618" t="n">
        <v>0.72</v>
      </c>
      <c r="W618" t="n">
        <v>1.49</v>
      </c>
      <c r="X618" t="n">
        <v>0.82</v>
      </c>
      <c r="Y618" t="n">
        <v>1</v>
      </c>
      <c r="Z618" t="n">
        <v>10</v>
      </c>
    </row>
    <row r="619">
      <c r="A619" t="n">
        <v>20</v>
      </c>
      <c r="B619" t="n">
        <v>150</v>
      </c>
      <c r="C619" t="inlineStr">
        <is>
          <t xml:space="preserve">CONCLUIDO	</t>
        </is>
      </c>
      <c r="D619" t="n">
        <v>5.9273</v>
      </c>
      <c r="E619" t="n">
        <v>16.87</v>
      </c>
      <c r="F619" t="n">
        <v>12.32</v>
      </c>
      <c r="G619" t="n">
        <v>26.4</v>
      </c>
      <c r="H619" t="n">
        <v>0.35</v>
      </c>
      <c r="I619" t="n">
        <v>28</v>
      </c>
      <c r="J619" t="n">
        <v>307.24</v>
      </c>
      <c r="K619" t="n">
        <v>61.82</v>
      </c>
      <c r="L619" t="n">
        <v>6</v>
      </c>
      <c r="M619" t="n">
        <v>26</v>
      </c>
      <c r="N619" t="n">
        <v>89.42</v>
      </c>
      <c r="O619" t="n">
        <v>38127.48</v>
      </c>
      <c r="P619" t="n">
        <v>220.67</v>
      </c>
      <c r="Q619" t="n">
        <v>460.7</v>
      </c>
      <c r="R619" t="n">
        <v>65.84</v>
      </c>
      <c r="S619" t="n">
        <v>32.19</v>
      </c>
      <c r="T619" t="n">
        <v>12820.86</v>
      </c>
      <c r="U619" t="n">
        <v>0.49</v>
      </c>
      <c r="V619" t="n">
        <v>0.73</v>
      </c>
      <c r="W619" t="n">
        <v>1.5</v>
      </c>
      <c r="X619" t="n">
        <v>0.78</v>
      </c>
      <c r="Y619" t="n">
        <v>1</v>
      </c>
      <c r="Z619" t="n">
        <v>10</v>
      </c>
    </row>
    <row r="620">
      <c r="A620" t="n">
        <v>21</v>
      </c>
      <c r="B620" t="n">
        <v>150</v>
      </c>
      <c r="C620" t="inlineStr">
        <is>
          <t xml:space="preserve">CONCLUIDO	</t>
        </is>
      </c>
      <c r="D620" t="n">
        <v>5.9602</v>
      </c>
      <c r="E620" t="n">
        <v>16.78</v>
      </c>
      <c r="F620" t="n">
        <v>12.28</v>
      </c>
      <c r="G620" t="n">
        <v>27.29</v>
      </c>
      <c r="H620" t="n">
        <v>0.36</v>
      </c>
      <c r="I620" t="n">
        <v>27</v>
      </c>
      <c r="J620" t="n">
        <v>307.78</v>
      </c>
      <c r="K620" t="n">
        <v>61.82</v>
      </c>
      <c r="L620" t="n">
        <v>6.25</v>
      </c>
      <c r="M620" t="n">
        <v>25</v>
      </c>
      <c r="N620" t="n">
        <v>89.70999999999999</v>
      </c>
      <c r="O620" t="n">
        <v>38194.05</v>
      </c>
      <c r="P620" t="n">
        <v>220</v>
      </c>
      <c r="Q620" t="n">
        <v>460.7</v>
      </c>
      <c r="R620" t="n">
        <v>64.84999999999999</v>
      </c>
      <c r="S620" t="n">
        <v>32.19</v>
      </c>
      <c r="T620" t="n">
        <v>12330.01</v>
      </c>
      <c r="U620" t="n">
        <v>0.5</v>
      </c>
      <c r="V620" t="n">
        <v>0.73</v>
      </c>
      <c r="W620" t="n">
        <v>1.49</v>
      </c>
      <c r="X620" t="n">
        <v>0.75</v>
      </c>
      <c r="Y620" t="n">
        <v>1</v>
      </c>
      <c r="Z620" t="n">
        <v>10</v>
      </c>
    </row>
    <row r="621">
      <c r="A621" t="n">
        <v>22</v>
      </c>
      <c r="B621" t="n">
        <v>150</v>
      </c>
      <c r="C621" t="inlineStr">
        <is>
          <t xml:space="preserve">CONCLUIDO	</t>
        </is>
      </c>
      <c r="D621" t="n">
        <v>5.9865</v>
      </c>
      <c r="E621" t="n">
        <v>16.7</v>
      </c>
      <c r="F621" t="n">
        <v>12.26</v>
      </c>
      <c r="G621" t="n">
        <v>28.3</v>
      </c>
      <c r="H621" t="n">
        <v>0.38</v>
      </c>
      <c r="I621" t="n">
        <v>26</v>
      </c>
      <c r="J621" t="n">
        <v>308.32</v>
      </c>
      <c r="K621" t="n">
        <v>61.82</v>
      </c>
      <c r="L621" t="n">
        <v>6.5</v>
      </c>
      <c r="M621" t="n">
        <v>24</v>
      </c>
      <c r="N621" t="n">
        <v>90</v>
      </c>
      <c r="O621" t="n">
        <v>38260.74</v>
      </c>
      <c r="P621" t="n">
        <v>219.43</v>
      </c>
      <c r="Q621" t="n">
        <v>460.76</v>
      </c>
      <c r="R621" t="n">
        <v>64.2</v>
      </c>
      <c r="S621" t="n">
        <v>32.19</v>
      </c>
      <c r="T621" t="n">
        <v>12013.09</v>
      </c>
      <c r="U621" t="n">
        <v>0.5</v>
      </c>
      <c r="V621" t="n">
        <v>0.73</v>
      </c>
      <c r="W621" t="n">
        <v>1.49</v>
      </c>
      <c r="X621" t="n">
        <v>0.73</v>
      </c>
      <c r="Y621" t="n">
        <v>1</v>
      </c>
      <c r="Z621" t="n">
        <v>10</v>
      </c>
    </row>
    <row r="622">
      <c r="A622" t="n">
        <v>23</v>
      </c>
      <c r="B622" t="n">
        <v>150</v>
      </c>
      <c r="C622" t="inlineStr">
        <is>
          <t xml:space="preserve">CONCLUIDO	</t>
        </is>
      </c>
      <c r="D622" t="n">
        <v>6.0207</v>
      </c>
      <c r="E622" t="n">
        <v>16.61</v>
      </c>
      <c r="F622" t="n">
        <v>12.22</v>
      </c>
      <c r="G622" t="n">
        <v>29.34</v>
      </c>
      <c r="H622" t="n">
        <v>0.39</v>
      </c>
      <c r="I622" t="n">
        <v>25</v>
      </c>
      <c r="J622" t="n">
        <v>308.86</v>
      </c>
      <c r="K622" t="n">
        <v>61.82</v>
      </c>
      <c r="L622" t="n">
        <v>6.75</v>
      </c>
      <c r="M622" t="n">
        <v>23</v>
      </c>
      <c r="N622" t="n">
        <v>90.29000000000001</v>
      </c>
      <c r="O622" t="n">
        <v>38327.57</v>
      </c>
      <c r="P622" t="n">
        <v>218.48</v>
      </c>
      <c r="Q622" t="n">
        <v>460.69</v>
      </c>
      <c r="R622" t="n">
        <v>63.08</v>
      </c>
      <c r="S622" t="n">
        <v>32.19</v>
      </c>
      <c r="T622" t="n">
        <v>11454.94</v>
      </c>
      <c r="U622" t="n">
        <v>0.51</v>
      </c>
      <c r="V622" t="n">
        <v>0.73</v>
      </c>
      <c r="W622" t="n">
        <v>1.48</v>
      </c>
      <c r="X622" t="n">
        <v>0.6899999999999999</v>
      </c>
      <c r="Y622" t="n">
        <v>1</v>
      </c>
      <c r="Z622" t="n">
        <v>10</v>
      </c>
    </row>
    <row r="623">
      <c r="A623" t="n">
        <v>24</v>
      </c>
      <c r="B623" t="n">
        <v>150</v>
      </c>
      <c r="C623" t="inlineStr">
        <is>
          <t xml:space="preserve">CONCLUIDO	</t>
        </is>
      </c>
      <c r="D623" t="n">
        <v>6.0528</v>
      </c>
      <c r="E623" t="n">
        <v>16.52</v>
      </c>
      <c r="F623" t="n">
        <v>12.19</v>
      </c>
      <c r="G623" t="n">
        <v>30.48</v>
      </c>
      <c r="H623" t="n">
        <v>0.4</v>
      </c>
      <c r="I623" t="n">
        <v>24</v>
      </c>
      <c r="J623" t="n">
        <v>309.41</v>
      </c>
      <c r="K623" t="n">
        <v>61.82</v>
      </c>
      <c r="L623" t="n">
        <v>7</v>
      </c>
      <c r="M623" t="n">
        <v>22</v>
      </c>
      <c r="N623" t="n">
        <v>90.59</v>
      </c>
      <c r="O623" t="n">
        <v>38394.52</v>
      </c>
      <c r="P623" t="n">
        <v>218.02</v>
      </c>
      <c r="Q623" t="n">
        <v>460.71</v>
      </c>
      <c r="R623" t="n">
        <v>61.99</v>
      </c>
      <c r="S623" t="n">
        <v>32.19</v>
      </c>
      <c r="T623" t="n">
        <v>10918.62</v>
      </c>
      <c r="U623" t="n">
        <v>0.52</v>
      </c>
      <c r="V623" t="n">
        <v>0.73</v>
      </c>
      <c r="W623" t="n">
        <v>1.48</v>
      </c>
      <c r="X623" t="n">
        <v>0.66</v>
      </c>
      <c r="Y623" t="n">
        <v>1</v>
      </c>
      <c r="Z623" t="n">
        <v>10</v>
      </c>
    </row>
    <row r="624">
      <c r="A624" t="n">
        <v>25</v>
      </c>
      <c r="B624" t="n">
        <v>150</v>
      </c>
      <c r="C624" t="inlineStr">
        <is>
          <t xml:space="preserve">CONCLUIDO	</t>
        </is>
      </c>
      <c r="D624" t="n">
        <v>6.0885</v>
      </c>
      <c r="E624" t="n">
        <v>16.42</v>
      </c>
      <c r="F624" t="n">
        <v>12.15</v>
      </c>
      <c r="G624" t="n">
        <v>31.69</v>
      </c>
      <c r="H624" t="n">
        <v>0.42</v>
      </c>
      <c r="I624" t="n">
        <v>23</v>
      </c>
      <c r="J624" t="n">
        <v>309.95</v>
      </c>
      <c r="K624" t="n">
        <v>61.82</v>
      </c>
      <c r="L624" t="n">
        <v>7.25</v>
      </c>
      <c r="M624" t="n">
        <v>21</v>
      </c>
      <c r="N624" t="n">
        <v>90.88</v>
      </c>
      <c r="O624" t="n">
        <v>38461.6</v>
      </c>
      <c r="P624" t="n">
        <v>216.99</v>
      </c>
      <c r="Q624" t="n">
        <v>460.73</v>
      </c>
      <c r="R624" t="n">
        <v>60.7</v>
      </c>
      <c r="S624" t="n">
        <v>32.19</v>
      </c>
      <c r="T624" t="n">
        <v>10278.01</v>
      </c>
      <c r="U624" t="n">
        <v>0.53</v>
      </c>
      <c r="V624" t="n">
        <v>0.74</v>
      </c>
      <c r="W624" t="n">
        <v>1.48</v>
      </c>
      <c r="X624" t="n">
        <v>0.62</v>
      </c>
      <c r="Y624" t="n">
        <v>1</v>
      </c>
      <c r="Z624" t="n">
        <v>10</v>
      </c>
    </row>
    <row r="625">
      <c r="A625" t="n">
        <v>26</v>
      </c>
      <c r="B625" t="n">
        <v>150</v>
      </c>
      <c r="C625" t="inlineStr">
        <is>
          <t xml:space="preserve">CONCLUIDO	</t>
        </is>
      </c>
      <c r="D625" t="n">
        <v>6.1125</v>
      </c>
      <c r="E625" t="n">
        <v>16.36</v>
      </c>
      <c r="F625" t="n">
        <v>12.14</v>
      </c>
      <c r="G625" t="n">
        <v>33.11</v>
      </c>
      <c r="H625" t="n">
        <v>0.43</v>
      </c>
      <c r="I625" t="n">
        <v>22</v>
      </c>
      <c r="J625" t="n">
        <v>310.5</v>
      </c>
      <c r="K625" t="n">
        <v>61.82</v>
      </c>
      <c r="L625" t="n">
        <v>7.5</v>
      </c>
      <c r="M625" t="n">
        <v>20</v>
      </c>
      <c r="N625" t="n">
        <v>91.18000000000001</v>
      </c>
      <c r="O625" t="n">
        <v>38528.81</v>
      </c>
      <c r="P625" t="n">
        <v>216.61</v>
      </c>
      <c r="Q625" t="n">
        <v>460.7</v>
      </c>
      <c r="R625" t="n">
        <v>60.34</v>
      </c>
      <c r="S625" t="n">
        <v>32.19</v>
      </c>
      <c r="T625" t="n">
        <v>10103.23</v>
      </c>
      <c r="U625" t="n">
        <v>0.53</v>
      </c>
      <c r="V625" t="n">
        <v>0.74</v>
      </c>
      <c r="W625" t="n">
        <v>1.48</v>
      </c>
      <c r="X625" t="n">
        <v>0.61</v>
      </c>
      <c r="Y625" t="n">
        <v>1</v>
      </c>
      <c r="Z625" t="n">
        <v>10</v>
      </c>
    </row>
    <row r="626">
      <c r="A626" t="n">
        <v>27</v>
      </c>
      <c r="B626" t="n">
        <v>150</v>
      </c>
      <c r="C626" t="inlineStr">
        <is>
          <t xml:space="preserve">CONCLUIDO	</t>
        </is>
      </c>
      <c r="D626" t="n">
        <v>6.1518</v>
      </c>
      <c r="E626" t="n">
        <v>16.26</v>
      </c>
      <c r="F626" t="n">
        <v>12.09</v>
      </c>
      <c r="G626" t="n">
        <v>34.55</v>
      </c>
      <c r="H626" t="n">
        <v>0.44</v>
      </c>
      <c r="I626" t="n">
        <v>21</v>
      </c>
      <c r="J626" t="n">
        <v>311.04</v>
      </c>
      <c r="K626" t="n">
        <v>61.82</v>
      </c>
      <c r="L626" t="n">
        <v>7.75</v>
      </c>
      <c r="M626" t="n">
        <v>19</v>
      </c>
      <c r="N626" t="n">
        <v>91.47</v>
      </c>
      <c r="O626" t="n">
        <v>38596.15</v>
      </c>
      <c r="P626" t="n">
        <v>215.47</v>
      </c>
      <c r="Q626" t="n">
        <v>460.7</v>
      </c>
      <c r="R626" t="n">
        <v>58.57</v>
      </c>
      <c r="S626" t="n">
        <v>32.19</v>
      </c>
      <c r="T626" t="n">
        <v>9222.190000000001</v>
      </c>
      <c r="U626" t="n">
        <v>0.55</v>
      </c>
      <c r="V626" t="n">
        <v>0.74</v>
      </c>
      <c r="W626" t="n">
        <v>1.48</v>
      </c>
      <c r="X626" t="n">
        <v>0.5600000000000001</v>
      </c>
      <c r="Y626" t="n">
        <v>1</v>
      </c>
      <c r="Z626" t="n">
        <v>10</v>
      </c>
    </row>
    <row r="627">
      <c r="A627" t="n">
        <v>28</v>
      </c>
      <c r="B627" t="n">
        <v>150</v>
      </c>
      <c r="C627" t="inlineStr">
        <is>
          <t xml:space="preserve">CONCLUIDO	</t>
        </is>
      </c>
      <c r="D627" t="n">
        <v>6.1488</v>
      </c>
      <c r="E627" t="n">
        <v>16.26</v>
      </c>
      <c r="F627" t="n">
        <v>12.1</v>
      </c>
      <c r="G627" t="n">
        <v>34.57</v>
      </c>
      <c r="H627" t="n">
        <v>0.46</v>
      </c>
      <c r="I627" t="n">
        <v>21</v>
      </c>
      <c r="J627" t="n">
        <v>311.59</v>
      </c>
      <c r="K627" t="n">
        <v>61.82</v>
      </c>
      <c r="L627" t="n">
        <v>8</v>
      </c>
      <c r="M627" t="n">
        <v>19</v>
      </c>
      <c r="N627" t="n">
        <v>91.77</v>
      </c>
      <c r="O627" t="n">
        <v>38663.62</v>
      </c>
      <c r="P627" t="n">
        <v>215.47</v>
      </c>
      <c r="Q627" t="n">
        <v>460.69</v>
      </c>
      <c r="R627" t="n">
        <v>58.86</v>
      </c>
      <c r="S627" t="n">
        <v>32.19</v>
      </c>
      <c r="T627" t="n">
        <v>9365.870000000001</v>
      </c>
      <c r="U627" t="n">
        <v>0.55</v>
      </c>
      <c r="V627" t="n">
        <v>0.74</v>
      </c>
      <c r="W627" t="n">
        <v>1.48</v>
      </c>
      <c r="X627" t="n">
        <v>0.57</v>
      </c>
      <c r="Y627" t="n">
        <v>1</v>
      </c>
      <c r="Z627" t="n">
        <v>10</v>
      </c>
    </row>
    <row r="628">
      <c r="A628" t="n">
        <v>29</v>
      </c>
      <c r="B628" t="n">
        <v>150</v>
      </c>
      <c r="C628" t="inlineStr">
        <is>
          <t xml:space="preserve">CONCLUIDO	</t>
        </is>
      </c>
      <c r="D628" t="n">
        <v>6.1811</v>
      </c>
      <c r="E628" t="n">
        <v>16.18</v>
      </c>
      <c r="F628" t="n">
        <v>12.07</v>
      </c>
      <c r="G628" t="n">
        <v>36.21</v>
      </c>
      <c r="H628" t="n">
        <v>0.47</v>
      </c>
      <c r="I628" t="n">
        <v>20</v>
      </c>
      <c r="J628" t="n">
        <v>312.14</v>
      </c>
      <c r="K628" t="n">
        <v>61.82</v>
      </c>
      <c r="L628" t="n">
        <v>8.25</v>
      </c>
      <c r="M628" t="n">
        <v>18</v>
      </c>
      <c r="N628" t="n">
        <v>92.06999999999999</v>
      </c>
      <c r="O628" t="n">
        <v>38731.35</v>
      </c>
      <c r="P628" t="n">
        <v>215.11</v>
      </c>
      <c r="Q628" t="n">
        <v>460.69</v>
      </c>
      <c r="R628" t="n">
        <v>57.92</v>
      </c>
      <c r="S628" t="n">
        <v>32.19</v>
      </c>
      <c r="T628" t="n">
        <v>8900.9</v>
      </c>
      <c r="U628" t="n">
        <v>0.5600000000000001</v>
      </c>
      <c r="V628" t="n">
        <v>0.74</v>
      </c>
      <c r="W628" t="n">
        <v>1.48</v>
      </c>
      <c r="X628" t="n">
        <v>0.54</v>
      </c>
      <c r="Y628" t="n">
        <v>1</v>
      </c>
      <c r="Z628" t="n">
        <v>10</v>
      </c>
    </row>
    <row r="629">
      <c r="A629" t="n">
        <v>30</v>
      </c>
      <c r="B629" t="n">
        <v>150</v>
      </c>
      <c r="C629" t="inlineStr">
        <is>
          <t xml:space="preserve">CONCLUIDO	</t>
        </is>
      </c>
      <c r="D629" t="n">
        <v>6.1817</v>
      </c>
      <c r="E629" t="n">
        <v>16.18</v>
      </c>
      <c r="F629" t="n">
        <v>12.07</v>
      </c>
      <c r="G629" t="n">
        <v>36.21</v>
      </c>
      <c r="H629" t="n">
        <v>0.48</v>
      </c>
      <c r="I629" t="n">
        <v>20</v>
      </c>
      <c r="J629" t="n">
        <v>312.69</v>
      </c>
      <c r="K629" t="n">
        <v>61.82</v>
      </c>
      <c r="L629" t="n">
        <v>8.5</v>
      </c>
      <c r="M629" t="n">
        <v>18</v>
      </c>
      <c r="N629" t="n">
        <v>92.37</v>
      </c>
      <c r="O629" t="n">
        <v>38799.09</v>
      </c>
      <c r="P629" t="n">
        <v>214.5</v>
      </c>
      <c r="Q629" t="n">
        <v>460.77</v>
      </c>
      <c r="R629" t="n">
        <v>58.25</v>
      </c>
      <c r="S629" t="n">
        <v>32.19</v>
      </c>
      <c r="T629" t="n">
        <v>9065.290000000001</v>
      </c>
      <c r="U629" t="n">
        <v>0.55</v>
      </c>
      <c r="V629" t="n">
        <v>0.74</v>
      </c>
      <c r="W629" t="n">
        <v>1.47</v>
      </c>
      <c r="X629" t="n">
        <v>0.53</v>
      </c>
      <c r="Y629" t="n">
        <v>1</v>
      </c>
      <c r="Z629" t="n">
        <v>10</v>
      </c>
    </row>
    <row r="630">
      <c r="A630" t="n">
        <v>31</v>
      </c>
      <c r="B630" t="n">
        <v>150</v>
      </c>
      <c r="C630" t="inlineStr">
        <is>
          <t xml:space="preserve">CONCLUIDO	</t>
        </is>
      </c>
      <c r="D630" t="n">
        <v>6.2142</v>
      </c>
      <c r="E630" t="n">
        <v>16.09</v>
      </c>
      <c r="F630" t="n">
        <v>12.04</v>
      </c>
      <c r="G630" t="n">
        <v>38.02</v>
      </c>
      <c r="H630" t="n">
        <v>0.5</v>
      </c>
      <c r="I630" t="n">
        <v>19</v>
      </c>
      <c r="J630" t="n">
        <v>313.24</v>
      </c>
      <c r="K630" t="n">
        <v>61.82</v>
      </c>
      <c r="L630" t="n">
        <v>8.75</v>
      </c>
      <c r="M630" t="n">
        <v>17</v>
      </c>
      <c r="N630" t="n">
        <v>92.67</v>
      </c>
      <c r="O630" t="n">
        <v>38866.96</v>
      </c>
      <c r="P630" t="n">
        <v>214.02</v>
      </c>
      <c r="Q630" t="n">
        <v>460.69</v>
      </c>
      <c r="R630" t="n">
        <v>56.91</v>
      </c>
      <c r="S630" t="n">
        <v>32.19</v>
      </c>
      <c r="T630" t="n">
        <v>8402.120000000001</v>
      </c>
      <c r="U630" t="n">
        <v>0.57</v>
      </c>
      <c r="V630" t="n">
        <v>0.74</v>
      </c>
      <c r="W630" t="n">
        <v>1.48</v>
      </c>
      <c r="X630" t="n">
        <v>0.51</v>
      </c>
      <c r="Y630" t="n">
        <v>1</v>
      </c>
      <c r="Z630" t="n">
        <v>10</v>
      </c>
    </row>
    <row r="631">
      <c r="A631" t="n">
        <v>32</v>
      </c>
      <c r="B631" t="n">
        <v>150</v>
      </c>
      <c r="C631" t="inlineStr">
        <is>
          <t xml:space="preserve">CONCLUIDO	</t>
        </is>
      </c>
      <c r="D631" t="n">
        <v>6.245</v>
      </c>
      <c r="E631" t="n">
        <v>16.01</v>
      </c>
      <c r="F631" t="n">
        <v>12.02</v>
      </c>
      <c r="G631" t="n">
        <v>40.05</v>
      </c>
      <c r="H631" t="n">
        <v>0.51</v>
      </c>
      <c r="I631" t="n">
        <v>18</v>
      </c>
      <c r="J631" t="n">
        <v>313.79</v>
      </c>
      <c r="K631" t="n">
        <v>61.82</v>
      </c>
      <c r="L631" t="n">
        <v>9</v>
      </c>
      <c r="M631" t="n">
        <v>16</v>
      </c>
      <c r="N631" t="n">
        <v>92.97</v>
      </c>
      <c r="O631" t="n">
        <v>38934.97</v>
      </c>
      <c r="P631" t="n">
        <v>213.42</v>
      </c>
      <c r="Q631" t="n">
        <v>460.69</v>
      </c>
      <c r="R631" t="n">
        <v>56.1</v>
      </c>
      <c r="S631" t="n">
        <v>32.19</v>
      </c>
      <c r="T631" t="n">
        <v>8003.71</v>
      </c>
      <c r="U631" t="n">
        <v>0.57</v>
      </c>
      <c r="V631" t="n">
        <v>0.74</v>
      </c>
      <c r="W631" t="n">
        <v>1.48</v>
      </c>
      <c r="X631" t="n">
        <v>0.48</v>
      </c>
      <c r="Y631" t="n">
        <v>1</v>
      </c>
      <c r="Z631" t="n">
        <v>10</v>
      </c>
    </row>
    <row r="632">
      <c r="A632" t="n">
        <v>33</v>
      </c>
      <c r="B632" t="n">
        <v>150</v>
      </c>
      <c r="C632" t="inlineStr">
        <is>
          <t xml:space="preserve">CONCLUIDO	</t>
        </is>
      </c>
      <c r="D632" t="n">
        <v>6.2428</v>
      </c>
      <c r="E632" t="n">
        <v>16.02</v>
      </c>
      <c r="F632" t="n">
        <v>12.02</v>
      </c>
      <c r="G632" t="n">
        <v>40.07</v>
      </c>
      <c r="H632" t="n">
        <v>0.52</v>
      </c>
      <c r="I632" t="n">
        <v>18</v>
      </c>
      <c r="J632" t="n">
        <v>314.34</v>
      </c>
      <c r="K632" t="n">
        <v>61.82</v>
      </c>
      <c r="L632" t="n">
        <v>9.25</v>
      </c>
      <c r="M632" t="n">
        <v>16</v>
      </c>
      <c r="N632" t="n">
        <v>93.27</v>
      </c>
      <c r="O632" t="n">
        <v>39003.11</v>
      </c>
      <c r="P632" t="n">
        <v>213.5</v>
      </c>
      <c r="Q632" t="n">
        <v>460.69</v>
      </c>
      <c r="R632" t="n">
        <v>56.5</v>
      </c>
      <c r="S632" t="n">
        <v>32.19</v>
      </c>
      <c r="T632" t="n">
        <v>8202.299999999999</v>
      </c>
      <c r="U632" t="n">
        <v>0.57</v>
      </c>
      <c r="V632" t="n">
        <v>0.74</v>
      </c>
      <c r="W632" t="n">
        <v>1.47</v>
      </c>
      <c r="X632" t="n">
        <v>0.49</v>
      </c>
      <c r="Y632" t="n">
        <v>1</v>
      </c>
      <c r="Z632" t="n">
        <v>10</v>
      </c>
    </row>
    <row r="633">
      <c r="A633" t="n">
        <v>34</v>
      </c>
      <c r="B633" t="n">
        <v>150</v>
      </c>
      <c r="C633" t="inlineStr">
        <is>
          <t xml:space="preserve">CONCLUIDO	</t>
        </is>
      </c>
      <c r="D633" t="n">
        <v>6.2423</v>
      </c>
      <c r="E633" t="n">
        <v>16.02</v>
      </c>
      <c r="F633" t="n">
        <v>12.02</v>
      </c>
      <c r="G633" t="n">
        <v>40.08</v>
      </c>
      <c r="H633" t="n">
        <v>0.54</v>
      </c>
      <c r="I633" t="n">
        <v>18</v>
      </c>
      <c r="J633" t="n">
        <v>314.9</v>
      </c>
      <c r="K633" t="n">
        <v>61.82</v>
      </c>
      <c r="L633" t="n">
        <v>9.5</v>
      </c>
      <c r="M633" t="n">
        <v>16</v>
      </c>
      <c r="N633" t="n">
        <v>93.56999999999999</v>
      </c>
      <c r="O633" t="n">
        <v>39071.38</v>
      </c>
      <c r="P633" t="n">
        <v>212.95</v>
      </c>
      <c r="Q633" t="n">
        <v>460.69</v>
      </c>
      <c r="R633" t="n">
        <v>56.59</v>
      </c>
      <c r="S633" t="n">
        <v>32.19</v>
      </c>
      <c r="T633" t="n">
        <v>8249.07</v>
      </c>
      <c r="U633" t="n">
        <v>0.57</v>
      </c>
      <c r="V633" t="n">
        <v>0.74</v>
      </c>
      <c r="W633" t="n">
        <v>1.47</v>
      </c>
      <c r="X633" t="n">
        <v>0.49</v>
      </c>
      <c r="Y633" t="n">
        <v>1</v>
      </c>
      <c r="Z633" t="n">
        <v>10</v>
      </c>
    </row>
    <row r="634">
      <c r="A634" t="n">
        <v>35</v>
      </c>
      <c r="B634" t="n">
        <v>150</v>
      </c>
      <c r="C634" t="inlineStr">
        <is>
          <t xml:space="preserve">CONCLUIDO	</t>
        </is>
      </c>
      <c r="D634" t="n">
        <v>6.2768</v>
      </c>
      <c r="E634" t="n">
        <v>15.93</v>
      </c>
      <c r="F634" t="n">
        <v>11.99</v>
      </c>
      <c r="G634" t="n">
        <v>42.32</v>
      </c>
      <c r="H634" t="n">
        <v>0.55</v>
      </c>
      <c r="I634" t="n">
        <v>17</v>
      </c>
      <c r="J634" t="n">
        <v>315.45</v>
      </c>
      <c r="K634" t="n">
        <v>61.82</v>
      </c>
      <c r="L634" t="n">
        <v>9.75</v>
      </c>
      <c r="M634" t="n">
        <v>15</v>
      </c>
      <c r="N634" t="n">
        <v>93.88</v>
      </c>
      <c r="O634" t="n">
        <v>39139.8</v>
      </c>
      <c r="P634" t="n">
        <v>212.25</v>
      </c>
      <c r="Q634" t="n">
        <v>460.7</v>
      </c>
      <c r="R634" t="n">
        <v>55.2</v>
      </c>
      <c r="S634" t="n">
        <v>32.19</v>
      </c>
      <c r="T634" t="n">
        <v>7555.08</v>
      </c>
      <c r="U634" t="n">
        <v>0.58</v>
      </c>
      <c r="V634" t="n">
        <v>0.75</v>
      </c>
      <c r="W634" t="n">
        <v>1.48</v>
      </c>
      <c r="X634" t="n">
        <v>0.46</v>
      </c>
      <c r="Y634" t="n">
        <v>1</v>
      </c>
      <c r="Z634" t="n">
        <v>10</v>
      </c>
    </row>
    <row r="635">
      <c r="A635" t="n">
        <v>36</v>
      </c>
      <c r="B635" t="n">
        <v>150</v>
      </c>
      <c r="C635" t="inlineStr">
        <is>
          <t xml:space="preserve">CONCLUIDO	</t>
        </is>
      </c>
      <c r="D635" t="n">
        <v>6.2721</v>
      </c>
      <c r="E635" t="n">
        <v>15.94</v>
      </c>
      <c r="F635" t="n">
        <v>12</v>
      </c>
      <c r="G635" t="n">
        <v>42.36</v>
      </c>
      <c r="H635" t="n">
        <v>0.5600000000000001</v>
      </c>
      <c r="I635" t="n">
        <v>17</v>
      </c>
      <c r="J635" t="n">
        <v>316.01</v>
      </c>
      <c r="K635" t="n">
        <v>61.82</v>
      </c>
      <c r="L635" t="n">
        <v>10</v>
      </c>
      <c r="M635" t="n">
        <v>15</v>
      </c>
      <c r="N635" t="n">
        <v>94.18000000000001</v>
      </c>
      <c r="O635" t="n">
        <v>39208.35</v>
      </c>
      <c r="P635" t="n">
        <v>212.49</v>
      </c>
      <c r="Q635" t="n">
        <v>460.69</v>
      </c>
      <c r="R635" t="n">
        <v>55.63</v>
      </c>
      <c r="S635" t="n">
        <v>32.19</v>
      </c>
      <c r="T635" t="n">
        <v>7772.4</v>
      </c>
      <c r="U635" t="n">
        <v>0.58</v>
      </c>
      <c r="V635" t="n">
        <v>0.74</v>
      </c>
      <c r="W635" t="n">
        <v>1.48</v>
      </c>
      <c r="X635" t="n">
        <v>0.47</v>
      </c>
      <c r="Y635" t="n">
        <v>1</v>
      </c>
      <c r="Z635" t="n">
        <v>10</v>
      </c>
    </row>
    <row r="636">
      <c r="A636" t="n">
        <v>37</v>
      </c>
      <c r="B636" t="n">
        <v>150</v>
      </c>
      <c r="C636" t="inlineStr">
        <is>
          <t xml:space="preserve">CONCLUIDO	</t>
        </is>
      </c>
      <c r="D636" t="n">
        <v>6.3075</v>
      </c>
      <c r="E636" t="n">
        <v>15.85</v>
      </c>
      <c r="F636" t="n">
        <v>11.97</v>
      </c>
      <c r="G636" t="n">
        <v>44.88</v>
      </c>
      <c r="H636" t="n">
        <v>0.58</v>
      </c>
      <c r="I636" t="n">
        <v>16</v>
      </c>
      <c r="J636" t="n">
        <v>316.56</v>
      </c>
      <c r="K636" t="n">
        <v>61.82</v>
      </c>
      <c r="L636" t="n">
        <v>10.25</v>
      </c>
      <c r="M636" t="n">
        <v>14</v>
      </c>
      <c r="N636" t="n">
        <v>94.48999999999999</v>
      </c>
      <c r="O636" t="n">
        <v>39277.04</v>
      </c>
      <c r="P636" t="n">
        <v>211.75</v>
      </c>
      <c r="Q636" t="n">
        <v>460.74</v>
      </c>
      <c r="R636" t="n">
        <v>54.74</v>
      </c>
      <c r="S636" t="n">
        <v>32.19</v>
      </c>
      <c r="T636" t="n">
        <v>7334.37</v>
      </c>
      <c r="U636" t="n">
        <v>0.59</v>
      </c>
      <c r="V636" t="n">
        <v>0.75</v>
      </c>
      <c r="W636" t="n">
        <v>1.47</v>
      </c>
      <c r="X636" t="n">
        <v>0.43</v>
      </c>
      <c r="Y636" t="n">
        <v>1</v>
      </c>
      <c r="Z636" t="n">
        <v>10</v>
      </c>
    </row>
    <row r="637">
      <c r="A637" t="n">
        <v>38</v>
      </c>
      <c r="B637" t="n">
        <v>150</v>
      </c>
      <c r="C637" t="inlineStr">
        <is>
          <t xml:space="preserve">CONCLUIDO	</t>
        </is>
      </c>
      <c r="D637" t="n">
        <v>6.3064</v>
      </c>
      <c r="E637" t="n">
        <v>15.86</v>
      </c>
      <c r="F637" t="n">
        <v>11.97</v>
      </c>
      <c r="G637" t="n">
        <v>44.89</v>
      </c>
      <c r="H637" t="n">
        <v>0.59</v>
      </c>
      <c r="I637" t="n">
        <v>16</v>
      </c>
      <c r="J637" t="n">
        <v>317.12</v>
      </c>
      <c r="K637" t="n">
        <v>61.82</v>
      </c>
      <c r="L637" t="n">
        <v>10.5</v>
      </c>
      <c r="M637" t="n">
        <v>14</v>
      </c>
      <c r="N637" t="n">
        <v>94.8</v>
      </c>
      <c r="O637" t="n">
        <v>39345.87</v>
      </c>
      <c r="P637" t="n">
        <v>211.71</v>
      </c>
      <c r="Q637" t="n">
        <v>460.72</v>
      </c>
      <c r="R637" t="n">
        <v>54.73</v>
      </c>
      <c r="S637" t="n">
        <v>32.19</v>
      </c>
      <c r="T637" t="n">
        <v>7325.41</v>
      </c>
      <c r="U637" t="n">
        <v>0.59</v>
      </c>
      <c r="V637" t="n">
        <v>0.75</v>
      </c>
      <c r="W637" t="n">
        <v>1.47</v>
      </c>
      <c r="X637" t="n">
        <v>0.44</v>
      </c>
      <c r="Y637" t="n">
        <v>1</v>
      </c>
      <c r="Z637" t="n">
        <v>10</v>
      </c>
    </row>
    <row r="638">
      <c r="A638" t="n">
        <v>39</v>
      </c>
      <c r="B638" t="n">
        <v>150</v>
      </c>
      <c r="C638" t="inlineStr">
        <is>
          <t xml:space="preserve">CONCLUIDO	</t>
        </is>
      </c>
      <c r="D638" t="n">
        <v>6.3112</v>
      </c>
      <c r="E638" t="n">
        <v>15.84</v>
      </c>
      <c r="F638" t="n">
        <v>11.96</v>
      </c>
      <c r="G638" t="n">
        <v>44.84</v>
      </c>
      <c r="H638" t="n">
        <v>0.6</v>
      </c>
      <c r="I638" t="n">
        <v>16</v>
      </c>
      <c r="J638" t="n">
        <v>317.68</v>
      </c>
      <c r="K638" t="n">
        <v>61.82</v>
      </c>
      <c r="L638" t="n">
        <v>10.75</v>
      </c>
      <c r="M638" t="n">
        <v>14</v>
      </c>
      <c r="N638" t="n">
        <v>95.11</v>
      </c>
      <c r="O638" t="n">
        <v>39414.84</v>
      </c>
      <c r="P638" t="n">
        <v>211.25</v>
      </c>
      <c r="Q638" t="n">
        <v>460.73</v>
      </c>
      <c r="R638" t="n">
        <v>54.44</v>
      </c>
      <c r="S638" t="n">
        <v>32.19</v>
      </c>
      <c r="T638" t="n">
        <v>7182.77</v>
      </c>
      <c r="U638" t="n">
        <v>0.59</v>
      </c>
      <c r="V638" t="n">
        <v>0.75</v>
      </c>
      <c r="W638" t="n">
        <v>1.47</v>
      </c>
      <c r="X638" t="n">
        <v>0.42</v>
      </c>
      <c r="Y638" t="n">
        <v>1</v>
      </c>
      <c r="Z638" t="n">
        <v>10</v>
      </c>
    </row>
    <row r="639">
      <c r="A639" t="n">
        <v>40</v>
      </c>
      <c r="B639" t="n">
        <v>150</v>
      </c>
      <c r="C639" t="inlineStr">
        <is>
          <t xml:space="preserve">CONCLUIDO	</t>
        </is>
      </c>
      <c r="D639" t="n">
        <v>6.3368</v>
      </c>
      <c r="E639" t="n">
        <v>15.78</v>
      </c>
      <c r="F639" t="n">
        <v>11.95</v>
      </c>
      <c r="G639" t="n">
        <v>47.8</v>
      </c>
      <c r="H639" t="n">
        <v>0.62</v>
      </c>
      <c r="I639" t="n">
        <v>15</v>
      </c>
      <c r="J639" t="n">
        <v>318.24</v>
      </c>
      <c r="K639" t="n">
        <v>61.82</v>
      </c>
      <c r="L639" t="n">
        <v>11</v>
      </c>
      <c r="M639" t="n">
        <v>13</v>
      </c>
      <c r="N639" t="n">
        <v>95.42</v>
      </c>
      <c r="O639" t="n">
        <v>39483.95</v>
      </c>
      <c r="P639" t="n">
        <v>211.04</v>
      </c>
      <c r="Q639" t="n">
        <v>460.69</v>
      </c>
      <c r="R639" t="n">
        <v>54.11</v>
      </c>
      <c r="S639" t="n">
        <v>32.19</v>
      </c>
      <c r="T639" t="n">
        <v>7024.13</v>
      </c>
      <c r="U639" t="n">
        <v>0.59</v>
      </c>
      <c r="V639" t="n">
        <v>0.75</v>
      </c>
      <c r="W639" t="n">
        <v>1.47</v>
      </c>
      <c r="X639" t="n">
        <v>0.42</v>
      </c>
      <c r="Y639" t="n">
        <v>1</v>
      </c>
      <c r="Z639" t="n">
        <v>10</v>
      </c>
    </row>
    <row r="640">
      <c r="A640" t="n">
        <v>41</v>
      </c>
      <c r="B640" t="n">
        <v>150</v>
      </c>
      <c r="C640" t="inlineStr">
        <is>
          <t xml:space="preserve">CONCLUIDO	</t>
        </is>
      </c>
      <c r="D640" t="n">
        <v>6.3453</v>
      </c>
      <c r="E640" t="n">
        <v>15.76</v>
      </c>
      <c r="F640" t="n">
        <v>11.93</v>
      </c>
      <c r="G640" t="n">
        <v>47.72</v>
      </c>
      <c r="H640" t="n">
        <v>0.63</v>
      </c>
      <c r="I640" t="n">
        <v>15</v>
      </c>
      <c r="J640" t="n">
        <v>318.8</v>
      </c>
      <c r="K640" t="n">
        <v>61.82</v>
      </c>
      <c r="L640" t="n">
        <v>11.25</v>
      </c>
      <c r="M640" t="n">
        <v>13</v>
      </c>
      <c r="N640" t="n">
        <v>95.73</v>
      </c>
      <c r="O640" t="n">
        <v>39553.2</v>
      </c>
      <c r="P640" t="n">
        <v>210.89</v>
      </c>
      <c r="Q640" t="n">
        <v>460.69</v>
      </c>
      <c r="R640" t="n">
        <v>53.45</v>
      </c>
      <c r="S640" t="n">
        <v>32.19</v>
      </c>
      <c r="T640" t="n">
        <v>6691.73</v>
      </c>
      <c r="U640" t="n">
        <v>0.6</v>
      </c>
      <c r="V640" t="n">
        <v>0.75</v>
      </c>
      <c r="W640" t="n">
        <v>1.47</v>
      </c>
      <c r="X640" t="n">
        <v>0.4</v>
      </c>
      <c r="Y640" t="n">
        <v>1</v>
      </c>
      <c r="Z640" t="n">
        <v>10</v>
      </c>
    </row>
    <row r="641">
      <c r="A641" t="n">
        <v>42</v>
      </c>
      <c r="B641" t="n">
        <v>150</v>
      </c>
      <c r="C641" t="inlineStr">
        <is>
          <t xml:space="preserve">CONCLUIDO	</t>
        </is>
      </c>
      <c r="D641" t="n">
        <v>6.3441</v>
      </c>
      <c r="E641" t="n">
        <v>15.76</v>
      </c>
      <c r="F641" t="n">
        <v>11.93</v>
      </c>
      <c r="G641" t="n">
        <v>47.73</v>
      </c>
      <c r="H641" t="n">
        <v>0.64</v>
      </c>
      <c r="I641" t="n">
        <v>15</v>
      </c>
      <c r="J641" t="n">
        <v>319.36</v>
      </c>
      <c r="K641" t="n">
        <v>61.82</v>
      </c>
      <c r="L641" t="n">
        <v>11.5</v>
      </c>
      <c r="M641" t="n">
        <v>13</v>
      </c>
      <c r="N641" t="n">
        <v>96.04000000000001</v>
      </c>
      <c r="O641" t="n">
        <v>39622.59</v>
      </c>
      <c r="P641" t="n">
        <v>210.38</v>
      </c>
      <c r="Q641" t="n">
        <v>460.7</v>
      </c>
      <c r="R641" t="n">
        <v>53.45</v>
      </c>
      <c r="S641" t="n">
        <v>32.19</v>
      </c>
      <c r="T641" t="n">
        <v>6694.74</v>
      </c>
      <c r="U641" t="n">
        <v>0.6</v>
      </c>
      <c r="V641" t="n">
        <v>0.75</v>
      </c>
      <c r="W641" t="n">
        <v>1.47</v>
      </c>
      <c r="X641" t="n">
        <v>0.4</v>
      </c>
      <c r="Y641" t="n">
        <v>1</v>
      </c>
      <c r="Z641" t="n">
        <v>10</v>
      </c>
    </row>
    <row r="642">
      <c r="A642" t="n">
        <v>43</v>
      </c>
      <c r="B642" t="n">
        <v>150</v>
      </c>
      <c r="C642" t="inlineStr">
        <is>
          <t xml:space="preserve">CONCLUIDO	</t>
        </is>
      </c>
      <c r="D642" t="n">
        <v>6.3845</v>
      </c>
      <c r="E642" t="n">
        <v>15.66</v>
      </c>
      <c r="F642" t="n">
        <v>11.89</v>
      </c>
      <c r="G642" t="n">
        <v>50.95</v>
      </c>
      <c r="H642" t="n">
        <v>0.65</v>
      </c>
      <c r="I642" t="n">
        <v>14</v>
      </c>
      <c r="J642" t="n">
        <v>319.93</v>
      </c>
      <c r="K642" t="n">
        <v>61.82</v>
      </c>
      <c r="L642" t="n">
        <v>11.75</v>
      </c>
      <c r="M642" t="n">
        <v>12</v>
      </c>
      <c r="N642" t="n">
        <v>96.36</v>
      </c>
      <c r="O642" t="n">
        <v>39692.13</v>
      </c>
      <c r="P642" t="n">
        <v>209.72</v>
      </c>
      <c r="Q642" t="n">
        <v>460.7</v>
      </c>
      <c r="R642" t="n">
        <v>52.01</v>
      </c>
      <c r="S642" t="n">
        <v>32.19</v>
      </c>
      <c r="T642" t="n">
        <v>5976.12</v>
      </c>
      <c r="U642" t="n">
        <v>0.62</v>
      </c>
      <c r="V642" t="n">
        <v>0.75</v>
      </c>
      <c r="W642" t="n">
        <v>1.47</v>
      </c>
      <c r="X642" t="n">
        <v>0.35</v>
      </c>
      <c r="Y642" t="n">
        <v>1</v>
      </c>
      <c r="Z642" t="n">
        <v>10</v>
      </c>
    </row>
    <row r="643">
      <c r="A643" t="n">
        <v>44</v>
      </c>
      <c r="B643" t="n">
        <v>150</v>
      </c>
      <c r="C643" t="inlineStr">
        <is>
          <t xml:space="preserve">CONCLUIDO	</t>
        </is>
      </c>
      <c r="D643" t="n">
        <v>6.3841</v>
      </c>
      <c r="E643" t="n">
        <v>15.66</v>
      </c>
      <c r="F643" t="n">
        <v>11.89</v>
      </c>
      <c r="G643" t="n">
        <v>50.95</v>
      </c>
      <c r="H643" t="n">
        <v>0.67</v>
      </c>
      <c r="I643" t="n">
        <v>14</v>
      </c>
      <c r="J643" t="n">
        <v>320.49</v>
      </c>
      <c r="K643" t="n">
        <v>61.82</v>
      </c>
      <c r="L643" t="n">
        <v>12</v>
      </c>
      <c r="M643" t="n">
        <v>12</v>
      </c>
      <c r="N643" t="n">
        <v>96.67</v>
      </c>
      <c r="O643" t="n">
        <v>39761.81</v>
      </c>
      <c r="P643" t="n">
        <v>209.72</v>
      </c>
      <c r="Q643" t="n">
        <v>460.69</v>
      </c>
      <c r="R643" t="n">
        <v>52.1</v>
      </c>
      <c r="S643" t="n">
        <v>32.19</v>
      </c>
      <c r="T643" t="n">
        <v>6020.56</v>
      </c>
      <c r="U643" t="n">
        <v>0.62</v>
      </c>
      <c r="V643" t="n">
        <v>0.75</v>
      </c>
      <c r="W643" t="n">
        <v>1.47</v>
      </c>
      <c r="X643" t="n">
        <v>0.36</v>
      </c>
      <c r="Y643" t="n">
        <v>1</v>
      </c>
      <c r="Z643" t="n">
        <v>10</v>
      </c>
    </row>
    <row r="644">
      <c r="A644" t="n">
        <v>45</v>
      </c>
      <c r="B644" t="n">
        <v>150</v>
      </c>
      <c r="C644" t="inlineStr">
        <is>
          <t xml:space="preserve">CONCLUIDO	</t>
        </is>
      </c>
      <c r="D644" t="n">
        <v>6.3734</v>
      </c>
      <c r="E644" t="n">
        <v>15.69</v>
      </c>
      <c r="F644" t="n">
        <v>11.92</v>
      </c>
      <c r="G644" t="n">
        <v>51.07</v>
      </c>
      <c r="H644" t="n">
        <v>0.68</v>
      </c>
      <c r="I644" t="n">
        <v>14</v>
      </c>
      <c r="J644" t="n">
        <v>321.06</v>
      </c>
      <c r="K644" t="n">
        <v>61.82</v>
      </c>
      <c r="L644" t="n">
        <v>12.25</v>
      </c>
      <c r="M644" t="n">
        <v>12</v>
      </c>
      <c r="N644" t="n">
        <v>96.98999999999999</v>
      </c>
      <c r="O644" t="n">
        <v>39831.64</v>
      </c>
      <c r="P644" t="n">
        <v>209.69</v>
      </c>
      <c r="Q644" t="n">
        <v>460.69</v>
      </c>
      <c r="R644" t="n">
        <v>52.74</v>
      </c>
      <c r="S644" t="n">
        <v>32.19</v>
      </c>
      <c r="T644" t="n">
        <v>6344.56</v>
      </c>
      <c r="U644" t="n">
        <v>0.61</v>
      </c>
      <c r="V644" t="n">
        <v>0.75</v>
      </c>
      <c r="W644" t="n">
        <v>1.47</v>
      </c>
      <c r="X644" t="n">
        <v>0.38</v>
      </c>
      <c r="Y644" t="n">
        <v>1</v>
      </c>
      <c r="Z644" t="n">
        <v>10</v>
      </c>
    </row>
    <row r="645">
      <c r="A645" t="n">
        <v>46</v>
      </c>
      <c r="B645" t="n">
        <v>150</v>
      </c>
      <c r="C645" t="inlineStr">
        <is>
          <t xml:space="preserve">CONCLUIDO	</t>
        </is>
      </c>
      <c r="D645" t="n">
        <v>6.4076</v>
      </c>
      <c r="E645" t="n">
        <v>15.61</v>
      </c>
      <c r="F645" t="n">
        <v>11.89</v>
      </c>
      <c r="G645" t="n">
        <v>54.86</v>
      </c>
      <c r="H645" t="n">
        <v>0.6899999999999999</v>
      </c>
      <c r="I645" t="n">
        <v>13</v>
      </c>
      <c r="J645" t="n">
        <v>321.63</v>
      </c>
      <c r="K645" t="n">
        <v>61.82</v>
      </c>
      <c r="L645" t="n">
        <v>12.5</v>
      </c>
      <c r="M645" t="n">
        <v>11</v>
      </c>
      <c r="N645" t="n">
        <v>97.31</v>
      </c>
      <c r="O645" t="n">
        <v>39901.61</v>
      </c>
      <c r="P645" t="n">
        <v>208.98</v>
      </c>
      <c r="Q645" t="n">
        <v>460.7</v>
      </c>
      <c r="R645" t="n">
        <v>52.05</v>
      </c>
      <c r="S645" t="n">
        <v>32.19</v>
      </c>
      <c r="T645" t="n">
        <v>6001.48</v>
      </c>
      <c r="U645" t="n">
        <v>0.62</v>
      </c>
      <c r="V645" t="n">
        <v>0.75</v>
      </c>
      <c r="W645" t="n">
        <v>1.47</v>
      </c>
      <c r="X645" t="n">
        <v>0.35</v>
      </c>
      <c r="Y645" t="n">
        <v>1</v>
      </c>
      <c r="Z645" t="n">
        <v>10</v>
      </c>
    </row>
    <row r="646">
      <c r="A646" t="n">
        <v>47</v>
      </c>
      <c r="B646" t="n">
        <v>150</v>
      </c>
      <c r="C646" t="inlineStr">
        <is>
          <t xml:space="preserve">CONCLUIDO	</t>
        </is>
      </c>
      <c r="D646" t="n">
        <v>6.4066</v>
      </c>
      <c r="E646" t="n">
        <v>15.61</v>
      </c>
      <c r="F646" t="n">
        <v>11.89</v>
      </c>
      <c r="G646" t="n">
        <v>54.87</v>
      </c>
      <c r="H646" t="n">
        <v>0.71</v>
      </c>
      <c r="I646" t="n">
        <v>13</v>
      </c>
      <c r="J646" t="n">
        <v>322.2</v>
      </c>
      <c r="K646" t="n">
        <v>61.82</v>
      </c>
      <c r="L646" t="n">
        <v>12.75</v>
      </c>
      <c r="M646" t="n">
        <v>11</v>
      </c>
      <c r="N646" t="n">
        <v>97.62</v>
      </c>
      <c r="O646" t="n">
        <v>39971.73</v>
      </c>
      <c r="P646" t="n">
        <v>209.41</v>
      </c>
      <c r="Q646" t="n">
        <v>460.69</v>
      </c>
      <c r="R646" t="n">
        <v>52.09</v>
      </c>
      <c r="S646" t="n">
        <v>32.19</v>
      </c>
      <c r="T646" t="n">
        <v>6021.43</v>
      </c>
      <c r="U646" t="n">
        <v>0.62</v>
      </c>
      <c r="V646" t="n">
        <v>0.75</v>
      </c>
      <c r="W646" t="n">
        <v>1.47</v>
      </c>
      <c r="X646" t="n">
        <v>0.36</v>
      </c>
      <c r="Y646" t="n">
        <v>1</v>
      </c>
      <c r="Z646" t="n">
        <v>10</v>
      </c>
    </row>
    <row r="647">
      <c r="A647" t="n">
        <v>48</v>
      </c>
      <c r="B647" t="n">
        <v>150</v>
      </c>
      <c r="C647" t="inlineStr">
        <is>
          <t xml:space="preserve">CONCLUIDO	</t>
        </is>
      </c>
      <c r="D647" t="n">
        <v>6.4092</v>
      </c>
      <c r="E647" t="n">
        <v>15.6</v>
      </c>
      <c r="F647" t="n">
        <v>11.88</v>
      </c>
      <c r="G647" t="n">
        <v>54.84</v>
      </c>
      <c r="H647" t="n">
        <v>0.72</v>
      </c>
      <c r="I647" t="n">
        <v>13</v>
      </c>
      <c r="J647" t="n">
        <v>322.77</v>
      </c>
      <c r="K647" t="n">
        <v>61.82</v>
      </c>
      <c r="L647" t="n">
        <v>13</v>
      </c>
      <c r="M647" t="n">
        <v>11</v>
      </c>
      <c r="N647" t="n">
        <v>97.94</v>
      </c>
      <c r="O647" t="n">
        <v>40042</v>
      </c>
      <c r="P647" t="n">
        <v>209.19</v>
      </c>
      <c r="Q647" t="n">
        <v>460.69</v>
      </c>
      <c r="R647" t="n">
        <v>51.96</v>
      </c>
      <c r="S647" t="n">
        <v>32.19</v>
      </c>
      <c r="T647" t="n">
        <v>5955.32</v>
      </c>
      <c r="U647" t="n">
        <v>0.62</v>
      </c>
      <c r="V647" t="n">
        <v>0.75</v>
      </c>
      <c r="W647" t="n">
        <v>1.47</v>
      </c>
      <c r="X647" t="n">
        <v>0.35</v>
      </c>
      <c r="Y647" t="n">
        <v>1</v>
      </c>
      <c r="Z647" t="n">
        <v>10</v>
      </c>
    </row>
    <row r="648">
      <c r="A648" t="n">
        <v>49</v>
      </c>
      <c r="B648" t="n">
        <v>150</v>
      </c>
      <c r="C648" t="inlineStr">
        <is>
          <t xml:space="preserve">CONCLUIDO	</t>
        </is>
      </c>
      <c r="D648" t="n">
        <v>6.413</v>
      </c>
      <c r="E648" t="n">
        <v>15.59</v>
      </c>
      <c r="F648" t="n">
        <v>11.87</v>
      </c>
      <c r="G648" t="n">
        <v>54.8</v>
      </c>
      <c r="H648" t="n">
        <v>0.73</v>
      </c>
      <c r="I648" t="n">
        <v>13</v>
      </c>
      <c r="J648" t="n">
        <v>323.34</v>
      </c>
      <c r="K648" t="n">
        <v>61.82</v>
      </c>
      <c r="L648" t="n">
        <v>13.25</v>
      </c>
      <c r="M648" t="n">
        <v>11</v>
      </c>
      <c r="N648" t="n">
        <v>98.27</v>
      </c>
      <c r="O648" t="n">
        <v>40112.54</v>
      </c>
      <c r="P648" t="n">
        <v>208.87</v>
      </c>
      <c r="Q648" t="n">
        <v>460.69</v>
      </c>
      <c r="R648" t="n">
        <v>51.46</v>
      </c>
      <c r="S648" t="n">
        <v>32.19</v>
      </c>
      <c r="T648" t="n">
        <v>5706.22</v>
      </c>
      <c r="U648" t="n">
        <v>0.63</v>
      </c>
      <c r="V648" t="n">
        <v>0.75</v>
      </c>
      <c r="W648" t="n">
        <v>1.47</v>
      </c>
      <c r="X648" t="n">
        <v>0.34</v>
      </c>
      <c r="Y648" t="n">
        <v>1</v>
      </c>
      <c r="Z648" t="n">
        <v>10</v>
      </c>
    </row>
    <row r="649">
      <c r="A649" t="n">
        <v>50</v>
      </c>
      <c r="B649" t="n">
        <v>150</v>
      </c>
      <c r="C649" t="inlineStr">
        <is>
          <t xml:space="preserve">CONCLUIDO	</t>
        </is>
      </c>
      <c r="D649" t="n">
        <v>6.4513</v>
      </c>
      <c r="E649" t="n">
        <v>15.5</v>
      </c>
      <c r="F649" t="n">
        <v>11.84</v>
      </c>
      <c r="G649" t="n">
        <v>59.18</v>
      </c>
      <c r="H649" t="n">
        <v>0.74</v>
      </c>
      <c r="I649" t="n">
        <v>12</v>
      </c>
      <c r="J649" t="n">
        <v>323.91</v>
      </c>
      <c r="K649" t="n">
        <v>61.82</v>
      </c>
      <c r="L649" t="n">
        <v>13.5</v>
      </c>
      <c r="M649" t="n">
        <v>10</v>
      </c>
      <c r="N649" t="n">
        <v>98.59</v>
      </c>
      <c r="O649" t="n">
        <v>40183.11</v>
      </c>
      <c r="P649" t="n">
        <v>207.26</v>
      </c>
      <c r="Q649" t="n">
        <v>460.7</v>
      </c>
      <c r="R649" t="n">
        <v>50.4</v>
      </c>
      <c r="S649" t="n">
        <v>32.19</v>
      </c>
      <c r="T649" t="n">
        <v>5180.11</v>
      </c>
      <c r="U649" t="n">
        <v>0.64</v>
      </c>
      <c r="V649" t="n">
        <v>0.75</v>
      </c>
      <c r="W649" t="n">
        <v>1.46</v>
      </c>
      <c r="X649" t="n">
        <v>0.3</v>
      </c>
      <c r="Y649" t="n">
        <v>1</v>
      </c>
      <c r="Z649" t="n">
        <v>10</v>
      </c>
    </row>
    <row r="650">
      <c r="A650" t="n">
        <v>51</v>
      </c>
      <c r="B650" t="n">
        <v>150</v>
      </c>
      <c r="C650" t="inlineStr">
        <is>
          <t xml:space="preserve">CONCLUIDO	</t>
        </is>
      </c>
      <c r="D650" t="n">
        <v>6.4461</v>
      </c>
      <c r="E650" t="n">
        <v>15.51</v>
      </c>
      <c r="F650" t="n">
        <v>11.85</v>
      </c>
      <c r="G650" t="n">
        <v>59.25</v>
      </c>
      <c r="H650" t="n">
        <v>0.76</v>
      </c>
      <c r="I650" t="n">
        <v>12</v>
      </c>
      <c r="J650" t="n">
        <v>324.48</v>
      </c>
      <c r="K650" t="n">
        <v>61.82</v>
      </c>
      <c r="L650" t="n">
        <v>13.75</v>
      </c>
      <c r="M650" t="n">
        <v>10</v>
      </c>
      <c r="N650" t="n">
        <v>98.91</v>
      </c>
      <c r="O650" t="n">
        <v>40253.84</v>
      </c>
      <c r="P650" t="n">
        <v>207.51</v>
      </c>
      <c r="Q650" t="n">
        <v>460.71</v>
      </c>
      <c r="R650" t="n">
        <v>50.83</v>
      </c>
      <c r="S650" t="n">
        <v>32.19</v>
      </c>
      <c r="T650" t="n">
        <v>5396.53</v>
      </c>
      <c r="U650" t="n">
        <v>0.63</v>
      </c>
      <c r="V650" t="n">
        <v>0.75</v>
      </c>
      <c r="W650" t="n">
        <v>1.46</v>
      </c>
      <c r="X650" t="n">
        <v>0.32</v>
      </c>
      <c r="Y650" t="n">
        <v>1</v>
      </c>
      <c r="Z650" t="n">
        <v>10</v>
      </c>
    </row>
    <row r="651">
      <c r="A651" t="n">
        <v>52</v>
      </c>
      <c r="B651" t="n">
        <v>150</v>
      </c>
      <c r="C651" t="inlineStr">
        <is>
          <t xml:space="preserve">CONCLUIDO	</t>
        </is>
      </c>
      <c r="D651" t="n">
        <v>6.446</v>
      </c>
      <c r="E651" t="n">
        <v>15.51</v>
      </c>
      <c r="F651" t="n">
        <v>11.85</v>
      </c>
      <c r="G651" t="n">
        <v>59.25</v>
      </c>
      <c r="H651" t="n">
        <v>0.77</v>
      </c>
      <c r="I651" t="n">
        <v>12</v>
      </c>
      <c r="J651" t="n">
        <v>325.06</v>
      </c>
      <c r="K651" t="n">
        <v>61.82</v>
      </c>
      <c r="L651" t="n">
        <v>14</v>
      </c>
      <c r="M651" t="n">
        <v>10</v>
      </c>
      <c r="N651" t="n">
        <v>99.23999999999999</v>
      </c>
      <c r="O651" t="n">
        <v>40324.71</v>
      </c>
      <c r="P651" t="n">
        <v>207.93</v>
      </c>
      <c r="Q651" t="n">
        <v>460.7</v>
      </c>
      <c r="R651" t="n">
        <v>50.8</v>
      </c>
      <c r="S651" t="n">
        <v>32.19</v>
      </c>
      <c r="T651" t="n">
        <v>5381.47</v>
      </c>
      <c r="U651" t="n">
        <v>0.63</v>
      </c>
      <c r="V651" t="n">
        <v>0.75</v>
      </c>
      <c r="W651" t="n">
        <v>1.47</v>
      </c>
      <c r="X651" t="n">
        <v>0.32</v>
      </c>
      <c r="Y651" t="n">
        <v>1</v>
      </c>
      <c r="Z651" t="n">
        <v>10</v>
      </c>
    </row>
    <row r="652">
      <c r="A652" t="n">
        <v>53</v>
      </c>
      <c r="B652" t="n">
        <v>150</v>
      </c>
      <c r="C652" t="inlineStr">
        <is>
          <t xml:space="preserve">CONCLUIDO	</t>
        </is>
      </c>
      <c r="D652" t="n">
        <v>6.4495</v>
      </c>
      <c r="E652" t="n">
        <v>15.5</v>
      </c>
      <c r="F652" t="n">
        <v>11.84</v>
      </c>
      <c r="G652" t="n">
        <v>59.21</v>
      </c>
      <c r="H652" t="n">
        <v>0.78</v>
      </c>
      <c r="I652" t="n">
        <v>12</v>
      </c>
      <c r="J652" t="n">
        <v>325.63</v>
      </c>
      <c r="K652" t="n">
        <v>61.82</v>
      </c>
      <c r="L652" t="n">
        <v>14.25</v>
      </c>
      <c r="M652" t="n">
        <v>10</v>
      </c>
      <c r="N652" t="n">
        <v>99.56</v>
      </c>
      <c r="O652" t="n">
        <v>40395.74</v>
      </c>
      <c r="P652" t="n">
        <v>207.62</v>
      </c>
      <c r="Q652" t="n">
        <v>460.69</v>
      </c>
      <c r="R652" t="n">
        <v>50.38</v>
      </c>
      <c r="S652" t="n">
        <v>32.19</v>
      </c>
      <c r="T652" t="n">
        <v>5172.72</v>
      </c>
      <c r="U652" t="n">
        <v>0.64</v>
      </c>
      <c r="V652" t="n">
        <v>0.75</v>
      </c>
      <c r="W652" t="n">
        <v>1.47</v>
      </c>
      <c r="X652" t="n">
        <v>0.31</v>
      </c>
      <c r="Y652" t="n">
        <v>1</v>
      </c>
      <c r="Z652" t="n">
        <v>10</v>
      </c>
    </row>
    <row r="653">
      <c r="A653" t="n">
        <v>54</v>
      </c>
      <c r="B653" t="n">
        <v>150</v>
      </c>
      <c r="C653" t="inlineStr">
        <is>
          <t xml:space="preserve">CONCLUIDO	</t>
        </is>
      </c>
      <c r="D653" t="n">
        <v>6.4465</v>
      </c>
      <c r="E653" t="n">
        <v>15.51</v>
      </c>
      <c r="F653" t="n">
        <v>11.85</v>
      </c>
      <c r="G653" t="n">
        <v>59.24</v>
      </c>
      <c r="H653" t="n">
        <v>0.79</v>
      </c>
      <c r="I653" t="n">
        <v>12</v>
      </c>
      <c r="J653" t="n">
        <v>326.21</v>
      </c>
      <c r="K653" t="n">
        <v>61.82</v>
      </c>
      <c r="L653" t="n">
        <v>14.5</v>
      </c>
      <c r="M653" t="n">
        <v>10</v>
      </c>
      <c r="N653" t="n">
        <v>99.89</v>
      </c>
      <c r="O653" t="n">
        <v>40466.92</v>
      </c>
      <c r="P653" t="n">
        <v>207.12</v>
      </c>
      <c r="Q653" t="n">
        <v>460.7</v>
      </c>
      <c r="R653" t="n">
        <v>50.71</v>
      </c>
      <c r="S653" t="n">
        <v>32.19</v>
      </c>
      <c r="T653" t="n">
        <v>5335.15</v>
      </c>
      <c r="U653" t="n">
        <v>0.63</v>
      </c>
      <c r="V653" t="n">
        <v>0.75</v>
      </c>
      <c r="W653" t="n">
        <v>1.47</v>
      </c>
      <c r="X653" t="n">
        <v>0.31</v>
      </c>
      <c r="Y653" t="n">
        <v>1</v>
      </c>
      <c r="Z653" t="n">
        <v>10</v>
      </c>
    </row>
    <row r="654">
      <c r="A654" t="n">
        <v>55</v>
      </c>
      <c r="B654" t="n">
        <v>150</v>
      </c>
      <c r="C654" t="inlineStr">
        <is>
          <t xml:space="preserve">CONCLUIDO	</t>
        </is>
      </c>
      <c r="D654" t="n">
        <v>6.4427</v>
      </c>
      <c r="E654" t="n">
        <v>15.52</v>
      </c>
      <c r="F654" t="n">
        <v>11.86</v>
      </c>
      <c r="G654" t="n">
        <v>59.29</v>
      </c>
      <c r="H654" t="n">
        <v>0.8</v>
      </c>
      <c r="I654" t="n">
        <v>12</v>
      </c>
      <c r="J654" t="n">
        <v>326.79</v>
      </c>
      <c r="K654" t="n">
        <v>61.82</v>
      </c>
      <c r="L654" t="n">
        <v>14.75</v>
      </c>
      <c r="M654" t="n">
        <v>10</v>
      </c>
      <c r="N654" t="n">
        <v>100.22</v>
      </c>
      <c r="O654" t="n">
        <v>40538.25</v>
      </c>
      <c r="P654" t="n">
        <v>207.07</v>
      </c>
      <c r="Q654" t="n">
        <v>460.7</v>
      </c>
      <c r="R654" t="n">
        <v>50.95</v>
      </c>
      <c r="S654" t="n">
        <v>32.19</v>
      </c>
      <c r="T654" t="n">
        <v>5459.83</v>
      </c>
      <c r="U654" t="n">
        <v>0.63</v>
      </c>
      <c r="V654" t="n">
        <v>0.75</v>
      </c>
      <c r="W654" t="n">
        <v>1.47</v>
      </c>
      <c r="X654" t="n">
        <v>0.32</v>
      </c>
      <c r="Y654" t="n">
        <v>1</v>
      </c>
      <c r="Z654" t="n">
        <v>10</v>
      </c>
    </row>
    <row r="655">
      <c r="A655" t="n">
        <v>56</v>
      </c>
      <c r="B655" t="n">
        <v>150</v>
      </c>
      <c r="C655" t="inlineStr">
        <is>
          <t xml:space="preserve">CONCLUIDO	</t>
        </is>
      </c>
      <c r="D655" t="n">
        <v>6.4816</v>
      </c>
      <c r="E655" t="n">
        <v>15.43</v>
      </c>
      <c r="F655" t="n">
        <v>11.82</v>
      </c>
      <c r="G655" t="n">
        <v>64.47</v>
      </c>
      <c r="H655" t="n">
        <v>0.82</v>
      </c>
      <c r="I655" t="n">
        <v>11</v>
      </c>
      <c r="J655" t="n">
        <v>327.37</v>
      </c>
      <c r="K655" t="n">
        <v>61.82</v>
      </c>
      <c r="L655" t="n">
        <v>15</v>
      </c>
      <c r="M655" t="n">
        <v>9</v>
      </c>
      <c r="N655" t="n">
        <v>100.55</v>
      </c>
      <c r="O655" t="n">
        <v>40609.74</v>
      </c>
      <c r="P655" t="n">
        <v>206.01</v>
      </c>
      <c r="Q655" t="n">
        <v>460.69</v>
      </c>
      <c r="R655" t="n">
        <v>49.64</v>
      </c>
      <c r="S655" t="n">
        <v>32.19</v>
      </c>
      <c r="T655" t="n">
        <v>4806.98</v>
      </c>
      <c r="U655" t="n">
        <v>0.65</v>
      </c>
      <c r="V655" t="n">
        <v>0.76</v>
      </c>
      <c r="W655" t="n">
        <v>1.47</v>
      </c>
      <c r="X655" t="n">
        <v>0.29</v>
      </c>
      <c r="Y655" t="n">
        <v>1</v>
      </c>
      <c r="Z655" t="n">
        <v>10</v>
      </c>
    </row>
    <row r="656">
      <c r="A656" t="n">
        <v>57</v>
      </c>
      <c r="B656" t="n">
        <v>150</v>
      </c>
      <c r="C656" t="inlineStr">
        <is>
          <t xml:space="preserve">CONCLUIDO	</t>
        </is>
      </c>
      <c r="D656" t="n">
        <v>6.4875</v>
      </c>
      <c r="E656" t="n">
        <v>15.41</v>
      </c>
      <c r="F656" t="n">
        <v>11.81</v>
      </c>
      <c r="G656" t="n">
        <v>64.40000000000001</v>
      </c>
      <c r="H656" t="n">
        <v>0.83</v>
      </c>
      <c r="I656" t="n">
        <v>11</v>
      </c>
      <c r="J656" t="n">
        <v>327.95</v>
      </c>
      <c r="K656" t="n">
        <v>61.82</v>
      </c>
      <c r="L656" t="n">
        <v>15.25</v>
      </c>
      <c r="M656" t="n">
        <v>9</v>
      </c>
      <c r="N656" t="n">
        <v>100.88</v>
      </c>
      <c r="O656" t="n">
        <v>40681.39</v>
      </c>
      <c r="P656" t="n">
        <v>206.07</v>
      </c>
      <c r="Q656" t="n">
        <v>460.69</v>
      </c>
      <c r="R656" t="n">
        <v>49.45</v>
      </c>
      <c r="S656" t="n">
        <v>32.19</v>
      </c>
      <c r="T656" t="n">
        <v>4712.85</v>
      </c>
      <c r="U656" t="n">
        <v>0.65</v>
      </c>
      <c r="V656" t="n">
        <v>0.76</v>
      </c>
      <c r="W656" t="n">
        <v>1.46</v>
      </c>
      <c r="X656" t="n">
        <v>0.27</v>
      </c>
      <c r="Y656" t="n">
        <v>1</v>
      </c>
      <c r="Z656" t="n">
        <v>10</v>
      </c>
    </row>
    <row r="657">
      <c r="A657" t="n">
        <v>58</v>
      </c>
      <c r="B657" t="n">
        <v>150</v>
      </c>
      <c r="C657" t="inlineStr">
        <is>
          <t xml:space="preserve">CONCLUIDO	</t>
        </is>
      </c>
      <c r="D657" t="n">
        <v>6.4825</v>
      </c>
      <c r="E657" t="n">
        <v>15.43</v>
      </c>
      <c r="F657" t="n">
        <v>11.82</v>
      </c>
      <c r="G657" t="n">
        <v>64.45999999999999</v>
      </c>
      <c r="H657" t="n">
        <v>0.84</v>
      </c>
      <c r="I657" t="n">
        <v>11</v>
      </c>
      <c r="J657" t="n">
        <v>328.53</v>
      </c>
      <c r="K657" t="n">
        <v>61.82</v>
      </c>
      <c r="L657" t="n">
        <v>15.5</v>
      </c>
      <c r="M657" t="n">
        <v>9</v>
      </c>
      <c r="N657" t="n">
        <v>101.21</v>
      </c>
      <c r="O657" t="n">
        <v>40753.2</v>
      </c>
      <c r="P657" t="n">
        <v>206.65</v>
      </c>
      <c r="Q657" t="n">
        <v>460.72</v>
      </c>
      <c r="R657" t="n">
        <v>49.69</v>
      </c>
      <c r="S657" t="n">
        <v>32.19</v>
      </c>
      <c r="T657" t="n">
        <v>4834.24</v>
      </c>
      <c r="U657" t="n">
        <v>0.65</v>
      </c>
      <c r="V657" t="n">
        <v>0.76</v>
      </c>
      <c r="W657" t="n">
        <v>1.47</v>
      </c>
      <c r="X657" t="n">
        <v>0.28</v>
      </c>
      <c r="Y657" t="n">
        <v>1</v>
      </c>
      <c r="Z657" t="n">
        <v>10</v>
      </c>
    </row>
    <row r="658">
      <c r="A658" t="n">
        <v>59</v>
      </c>
      <c r="B658" t="n">
        <v>150</v>
      </c>
      <c r="C658" t="inlineStr">
        <is>
          <t xml:space="preserve">CONCLUIDO	</t>
        </is>
      </c>
      <c r="D658" t="n">
        <v>6.4887</v>
      </c>
      <c r="E658" t="n">
        <v>15.41</v>
      </c>
      <c r="F658" t="n">
        <v>11.8</v>
      </c>
      <c r="G658" t="n">
        <v>64.38</v>
      </c>
      <c r="H658" t="n">
        <v>0.85</v>
      </c>
      <c r="I658" t="n">
        <v>11</v>
      </c>
      <c r="J658" t="n">
        <v>329.12</v>
      </c>
      <c r="K658" t="n">
        <v>61.82</v>
      </c>
      <c r="L658" t="n">
        <v>15.75</v>
      </c>
      <c r="M658" t="n">
        <v>9</v>
      </c>
      <c r="N658" t="n">
        <v>101.54</v>
      </c>
      <c r="O658" t="n">
        <v>40825.16</v>
      </c>
      <c r="P658" t="n">
        <v>206.24</v>
      </c>
      <c r="Q658" t="n">
        <v>460.69</v>
      </c>
      <c r="R658" t="n">
        <v>49.31</v>
      </c>
      <c r="S658" t="n">
        <v>32.19</v>
      </c>
      <c r="T658" t="n">
        <v>4643.68</v>
      </c>
      <c r="U658" t="n">
        <v>0.65</v>
      </c>
      <c r="V658" t="n">
        <v>0.76</v>
      </c>
      <c r="W658" t="n">
        <v>1.46</v>
      </c>
      <c r="X658" t="n">
        <v>0.27</v>
      </c>
      <c r="Y658" t="n">
        <v>1</v>
      </c>
      <c r="Z658" t="n">
        <v>10</v>
      </c>
    </row>
    <row r="659">
      <c r="A659" t="n">
        <v>60</v>
      </c>
      <c r="B659" t="n">
        <v>150</v>
      </c>
      <c r="C659" t="inlineStr">
        <is>
          <t xml:space="preserve">CONCLUIDO	</t>
        </is>
      </c>
      <c r="D659" t="n">
        <v>6.4851</v>
      </c>
      <c r="E659" t="n">
        <v>15.42</v>
      </c>
      <c r="F659" t="n">
        <v>11.81</v>
      </c>
      <c r="G659" t="n">
        <v>64.43000000000001</v>
      </c>
      <c r="H659" t="n">
        <v>0.86</v>
      </c>
      <c r="I659" t="n">
        <v>11</v>
      </c>
      <c r="J659" t="n">
        <v>329.7</v>
      </c>
      <c r="K659" t="n">
        <v>61.82</v>
      </c>
      <c r="L659" t="n">
        <v>16</v>
      </c>
      <c r="M659" t="n">
        <v>9</v>
      </c>
      <c r="N659" t="n">
        <v>101.88</v>
      </c>
      <c r="O659" t="n">
        <v>40897.29</v>
      </c>
      <c r="P659" t="n">
        <v>206.12</v>
      </c>
      <c r="Q659" t="n">
        <v>460.7</v>
      </c>
      <c r="R659" t="n">
        <v>49.59</v>
      </c>
      <c r="S659" t="n">
        <v>32.19</v>
      </c>
      <c r="T659" t="n">
        <v>4783.71</v>
      </c>
      <c r="U659" t="n">
        <v>0.65</v>
      </c>
      <c r="V659" t="n">
        <v>0.76</v>
      </c>
      <c r="W659" t="n">
        <v>1.46</v>
      </c>
      <c r="X659" t="n">
        <v>0.28</v>
      </c>
      <c r="Y659" t="n">
        <v>1</v>
      </c>
      <c r="Z659" t="n">
        <v>10</v>
      </c>
    </row>
    <row r="660">
      <c r="A660" t="n">
        <v>61</v>
      </c>
      <c r="B660" t="n">
        <v>150</v>
      </c>
      <c r="C660" t="inlineStr">
        <is>
          <t xml:space="preserve">CONCLUIDO	</t>
        </is>
      </c>
      <c r="D660" t="n">
        <v>6.487</v>
      </c>
      <c r="E660" t="n">
        <v>15.42</v>
      </c>
      <c r="F660" t="n">
        <v>11.81</v>
      </c>
      <c r="G660" t="n">
        <v>64.40000000000001</v>
      </c>
      <c r="H660" t="n">
        <v>0.88</v>
      </c>
      <c r="I660" t="n">
        <v>11</v>
      </c>
      <c r="J660" t="n">
        <v>330.29</v>
      </c>
      <c r="K660" t="n">
        <v>61.82</v>
      </c>
      <c r="L660" t="n">
        <v>16.25</v>
      </c>
      <c r="M660" t="n">
        <v>9</v>
      </c>
      <c r="N660" t="n">
        <v>102.21</v>
      </c>
      <c r="O660" t="n">
        <v>40969.57</v>
      </c>
      <c r="P660" t="n">
        <v>205.45</v>
      </c>
      <c r="Q660" t="n">
        <v>460.69</v>
      </c>
      <c r="R660" t="n">
        <v>49.45</v>
      </c>
      <c r="S660" t="n">
        <v>32.19</v>
      </c>
      <c r="T660" t="n">
        <v>4710.96</v>
      </c>
      <c r="U660" t="n">
        <v>0.65</v>
      </c>
      <c r="V660" t="n">
        <v>0.76</v>
      </c>
      <c r="W660" t="n">
        <v>1.46</v>
      </c>
      <c r="X660" t="n">
        <v>0.27</v>
      </c>
      <c r="Y660" t="n">
        <v>1</v>
      </c>
      <c r="Z660" t="n">
        <v>10</v>
      </c>
    </row>
    <row r="661">
      <c r="A661" t="n">
        <v>62</v>
      </c>
      <c r="B661" t="n">
        <v>150</v>
      </c>
      <c r="C661" t="inlineStr">
        <is>
          <t xml:space="preserve">CONCLUIDO	</t>
        </is>
      </c>
      <c r="D661" t="n">
        <v>6.5178</v>
      </c>
      <c r="E661" t="n">
        <v>15.34</v>
      </c>
      <c r="F661" t="n">
        <v>11.79</v>
      </c>
      <c r="G661" t="n">
        <v>70.73999999999999</v>
      </c>
      <c r="H661" t="n">
        <v>0.89</v>
      </c>
      <c r="I661" t="n">
        <v>10</v>
      </c>
      <c r="J661" t="n">
        <v>330.87</v>
      </c>
      <c r="K661" t="n">
        <v>61.82</v>
      </c>
      <c r="L661" t="n">
        <v>16.5</v>
      </c>
      <c r="M661" t="n">
        <v>8</v>
      </c>
      <c r="N661" t="n">
        <v>102.55</v>
      </c>
      <c r="O661" t="n">
        <v>41042.02</v>
      </c>
      <c r="P661" t="n">
        <v>205.42</v>
      </c>
      <c r="Q661" t="n">
        <v>460.69</v>
      </c>
      <c r="R661" t="n">
        <v>48.79</v>
      </c>
      <c r="S661" t="n">
        <v>32.19</v>
      </c>
      <c r="T661" t="n">
        <v>4385.96</v>
      </c>
      <c r="U661" t="n">
        <v>0.66</v>
      </c>
      <c r="V661" t="n">
        <v>0.76</v>
      </c>
      <c r="W661" t="n">
        <v>1.46</v>
      </c>
      <c r="X661" t="n">
        <v>0.26</v>
      </c>
      <c r="Y661" t="n">
        <v>1</v>
      </c>
      <c r="Z661" t="n">
        <v>10</v>
      </c>
    </row>
    <row r="662">
      <c r="A662" t="n">
        <v>63</v>
      </c>
      <c r="B662" t="n">
        <v>150</v>
      </c>
      <c r="C662" t="inlineStr">
        <is>
          <t xml:space="preserve">CONCLUIDO	</t>
        </is>
      </c>
      <c r="D662" t="n">
        <v>6.5187</v>
      </c>
      <c r="E662" t="n">
        <v>15.34</v>
      </c>
      <c r="F662" t="n">
        <v>11.79</v>
      </c>
      <c r="G662" t="n">
        <v>70.73</v>
      </c>
      <c r="H662" t="n">
        <v>0.9</v>
      </c>
      <c r="I662" t="n">
        <v>10</v>
      </c>
      <c r="J662" t="n">
        <v>331.46</v>
      </c>
      <c r="K662" t="n">
        <v>61.82</v>
      </c>
      <c r="L662" t="n">
        <v>16.75</v>
      </c>
      <c r="M662" t="n">
        <v>8</v>
      </c>
      <c r="N662" t="n">
        <v>102.89</v>
      </c>
      <c r="O662" t="n">
        <v>41114.63</v>
      </c>
      <c r="P662" t="n">
        <v>205</v>
      </c>
      <c r="Q662" t="n">
        <v>460.69</v>
      </c>
      <c r="R662" t="n">
        <v>48.66</v>
      </c>
      <c r="S662" t="n">
        <v>32.19</v>
      </c>
      <c r="T662" t="n">
        <v>4323.21</v>
      </c>
      <c r="U662" t="n">
        <v>0.66</v>
      </c>
      <c r="V662" t="n">
        <v>0.76</v>
      </c>
      <c r="W662" t="n">
        <v>1.47</v>
      </c>
      <c r="X662" t="n">
        <v>0.25</v>
      </c>
      <c r="Y662" t="n">
        <v>1</v>
      </c>
      <c r="Z662" t="n">
        <v>10</v>
      </c>
    </row>
    <row r="663">
      <c r="A663" t="n">
        <v>64</v>
      </c>
      <c r="B663" t="n">
        <v>150</v>
      </c>
      <c r="C663" t="inlineStr">
        <is>
          <t xml:space="preserve">CONCLUIDO	</t>
        </is>
      </c>
      <c r="D663" t="n">
        <v>6.5143</v>
      </c>
      <c r="E663" t="n">
        <v>15.35</v>
      </c>
      <c r="F663" t="n">
        <v>11.8</v>
      </c>
      <c r="G663" t="n">
        <v>70.79000000000001</v>
      </c>
      <c r="H663" t="n">
        <v>0.91</v>
      </c>
      <c r="I663" t="n">
        <v>10</v>
      </c>
      <c r="J663" t="n">
        <v>332.05</v>
      </c>
      <c r="K663" t="n">
        <v>61.82</v>
      </c>
      <c r="L663" t="n">
        <v>17</v>
      </c>
      <c r="M663" t="n">
        <v>8</v>
      </c>
      <c r="N663" t="n">
        <v>103.23</v>
      </c>
      <c r="O663" t="n">
        <v>41187.41</v>
      </c>
      <c r="P663" t="n">
        <v>205.05</v>
      </c>
      <c r="Q663" t="n">
        <v>460.69</v>
      </c>
      <c r="R663" t="n">
        <v>49.08</v>
      </c>
      <c r="S663" t="n">
        <v>32.19</v>
      </c>
      <c r="T663" t="n">
        <v>4534.54</v>
      </c>
      <c r="U663" t="n">
        <v>0.66</v>
      </c>
      <c r="V663" t="n">
        <v>0.76</v>
      </c>
      <c r="W663" t="n">
        <v>1.46</v>
      </c>
      <c r="X663" t="n">
        <v>0.26</v>
      </c>
      <c r="Y663" t="n">
        <v>1</v>
      </c>
      <c r="Z663" t="n">
        <v>10</v>
      </c>
    </row>
    <row r="664">
      <c r="A664" t="n">
        <v>65</v>
      </c>
      <c r="B664" t="n">
        <v>150</v>
      </c>
      <c r="C664" t="inlineStr">
        <is>
          <t xml:space="preserve">CONCLUIDO	</t>
        </is>
      </c>
      <c r="D664" t="n">
        <v>6.5173</v>
      </c>
      <c r="E664" t="n">
        <v>15.34</v>
      </c>
      <c r="F664" t="n">
        <v>11.79</v>
      </c>
      <c r="G664" t="n">
        <v>70.75</v>
      </c>
      <c r="H664" t="n">
        <v>0.92</v>
      </c>
      <c r="I664" t="n">
        <v>10</v>
      </c>
      <c r="J664" t="n">
        <v>332.64</v>
      </c>
      <c r="K664" t="n">
        <v>61.82</v>
      </c>
      <c r="L664" t="n">
        <v>17.25</v>
      </c>
      <c r="M664" t="n">
        <v>8</v>
      </c>
      <c r="N664" t="n">
        <v>103.57</v>
      </c>
      <c r="O664" t="n">
        <v>41260.35</v>
      </c>
      <c r="P664" t="n">
        <v>205.11</v>
      </c>
      <c r="Q664" t="n">
        <v>460.69</v>
      </c>
      <c r="R664" t="n">
        <v>48.88</v>
      </c>
      <c r="S664" t="n">
        <v>32.19</v>
      </c>
      <c r="T664" t="n">
        <v>4430.34</v>
      </c>
      <c r="U664" t="n">
        <v>0.66</v>
      </c>
      <c r="V664" t="n">
        <v>0.76</v>
      </c>
      <c r="W664" t="n">
        <v>1.46</v>
      </c>
      <c r="X664" t="n">
        <v>0.26</v>
      </c>
      <c r="Y664" t="n">
        <v>1</v>
      </c>
      <c r="Z664" t="n">
        <v>10</v>
      </c>
    </row>
    <row r="665">
      <c r="A665" t="n">
        <v>66</v>
      </c>
      <c r="B665" t="n">
        <v>150</v>
      </c>
      <c r="C665" t="inlineStr">
        <is>
          <t xml:space="preserve">CONCLUIDO	</t>
        </is>
      </c>
      <c r="D665" t="n">
        <v>6.5108</v>
      </c>
      <c r="E665" t="n">
        <v>15.36</v>
      </c>
      <c r="F665" t="n">
        <v>11.81</v>
      </c>
      <c r="G665" t="n">
        <v>70.84</v>
      </c>
      <c r="H665" t="n">
        <v>0.9399999999999999</v>
      </c>
      <c r="I665" t="n">
        <v>10</v>
      </c>
      <c r="J665" t="n">
        <v>333.24</v>
      </c>
      <c r="K665" t="n">
        <v>61.82</v>
      </c>
      <c r="L665" t="n">
        <v>17.5</v>
      </c>
      <c r="M665" t="n">
        <v>8</v>
      </c>
      <c r="N665" t="n">
        <v>103.92</v>
      </c>
      <c r="O665" t="n">
        <v>41333.46</v>
      </c>
      <c r="P665" t="n">
        <v>205.08</v>
      </c>
      <c r="Q665" t="n">
        <v>460.7</v>
      </c>
      <c r="R665" t="n">
        <v>49.2</v>
      </c>
      <c r="S665" t="n">
        <v>32.19</v>
      </c>
      <c r="T665" t="n">
        <v>4591.79</v>
      </c>
      <c r="U665" t="n">
        <v>0.65</v>
      </c>
      <c r="V665" t="n">
        <v>0.76</v>
      </c>
      <c r="W665" t="n">
        <v>1.47</v>
      </c>
      <c r="X665" t="n">
        <v>0.27</v>
      </c>
      <c r="Y665" t="n">
        <v>1</v>
      </c>
      <c r="Z665" t="n">
        <v>10</v>
      </c>
    </row>
    <row r="666">
      <c r="A666" t="n">
        <v>67</v>
      </c>
      <c r="B666" t="n">
        <v>150</v>
      </c>
      <c r="C666" t="inlineStr">
        <is>
          <t xml:space="preserve">CONCLUIDO	</t>
        </is>
      </c>
      <c r="D666" t="n">
        <v>6.5173</v>
      </c>
      <c r="E666" t="n">
        <v>15.34</v>
      </c>
      <c r="F666" t="n">
        <v>11.79</v>
      </c>
      <c r="G666" t="n">
        <v>70.75</v>
      </c>
      <c r="H666" t="n">
        <v>0.95</v>
      </c>
      <c r="I666" t="n">
        <v>10</v>
      </c>
      <c r="J666" t="n">
        <v>333.83</v>
      </c>
      <c r="K666" t="n">
        <v>61.82</v>
      </c>
      <c r="L666" t="n">
        <v>17.75</v>
      </c>
      <c r="M666" t="n">
        <v>8</v>
      </c>
      <c r="N666" t="n">
        <v>104.26</v>
      </c>
      <c r="O666" t="n">
        <v>41406.86</v>
      </c>
      <c r="P666" t="n">
        <v>204.47</v>
      </c>
      <c r="Q666" t="n">
        <v>460.69</v>
      </c>
      <c r="R666" t="n">
        <v>48.88</v>
      </c>
      <c r="S666" t="n">
        <v>32.19</v>
      </c>
      <c r="T666" t="n">
        <v>4431.94</v>
      </c>
      <c r="U666" t="n">
        <v>0.66</v>
      </c>
      <c r="V666" t="n">
        <v>0.76</v>
      </c>
      <c r="W666" t="n">
        <v>1.46</v>
      </c>
      <c r="X666" t="n">
        <v>0.26</v>
      </c>
      <c r="Y666" t="n">
        <v>1</v>
      </c>
      <c r="Z666" t="n">
        <v>10</v>
      </c>
    </row>
    <row r="667">
      <c r="A667" t="n">
        <v>68</v>
      </c>
      <c r="B667" t="n">
        <v>150</v>
      </c>
      <c r="C667" t="inlineStr">
        <is>
          <t xml:space="preserve">CONCLUIDO	</t>
        </is>
      </c>
      <c r="D667" t="n">
        <v>6.5152</v>
      </c>
      <c r="E667" t="n">
        <v>15.35</v>
      </c>
      <c r="F667" t="n">
        <v>11.8</v>
      </c>
      <c r="G667" t="n">
        <v>70.78</v>
      </c>
      <c r="H667" t="n">
        <v>0.96</v>
      </c>
      <c r="I667" t="n">
        <v>10</v>
      </c>
      <c r="J667" t="n">
        <v>334.43</v>
      </c>
      <c r="K667" t="n">
        <v>61.82</v>
      </c>
      <c r="L667" t="n">
        <v>18</v>
      </c>
      <c r="M667" t="n">
        <v>8</v>
      </c>
      <c r="N667" t="n">
        <v>104.61</v>
      </c>
      <c r="O667" t="n">
        <v>41480.31</v>
      </c>
      <c r="P667" t="n">
        <v>203.86</v>
      </c>
      <c r="Q667" t="n">
        <v>460.69</v>
      </c>
      <c r="R667" t="n">
        <v>49.02</v>
      </c>
      <c r="S667" t="n">
        <v>32.19</v>
      </c>
      <c r="T667" t="n">
        <v>4501.26</v>
      </c>
      <c r="U667" t="n">
        <v>0.66</v>
      </c>
      <c r="V667" t="n">
        <v>0.76</v>
      </c>
      <c r="W667" t="n">
        <v>1.46</v>
      </c>
      <c r="X667" t="n">
        <v>0.26</v>
      </c>
      <c r="Y667" t="n">
        <v>1</v>
      </c>
      <c r="Z667" t="n">
        <v>10</v>
      </c>
    </row>
    <row r="668">
      <c r="A668" t="n">
        <v>69</v>
      </c>
      <c r="B668" t="n">
        <v>150</v>
      </c>
      <c r="C668" t="inlineStr">
        <is>
          <t xml:space="preserve">CONCLUIDO	</t>
        </is>
      </c>
      <c r="D668" t="n">
        <v>6.5618</v>
      </c>
      <c r="E668" t="n">
        <v>15.24</v>
      </c>
      <c r="F668" t="n">
        <v>11.74</v>
      </c>
      <c r="G668" t="n">
        <v>78.28</v>
      </c>
      <c r="H668" t="n">
        <v>0.97</v>
      </c>
      <c r="I668" t="n">
        <v>9</v>
      </c>
      <c r="J668" t="n">
        <v>335.02</v>
      </c>
      <c r="K668" t="n">
        <v>61.82</v>
      </c>
      <c r="L668" t="n">
        <v>18.25</v>
      </c>
      <c r="M668" t="n">
        <v>7</v>
      </c>
      <c r="N668" t="n">
        <v>104.95</v>
      </c>
      <c r="O668" t="n">
        <v>41553.93</v>
      </c>
      <c r="P668" t="n">
        <v>202.82</v>
      </c>
      <c r="Q668" t="n">
        <v>460.69</v>
      </c>
      <c r="R668" t="n">
        <v>47.33</v>
      </c>
      <c r="S668" t="n">
        <v>32.19</v>
      </c>
      <c r="T668" t="n">
        <v>3660</v>
      </c>
      <c r="U668" t="n">
        <v>0.68</v>
      </c>
      <c r="V668" t="n">
        <v>0.76</v>
      </c>
      <c r="W668" t="n">
        <v>1.46</v>
      </c>
      <c r="X668" t="n">
        <v>0.21</v>
      </c>
      <c r="Y668" t="n">
        <v>1</v>
      </c>
      <c r="Z668" t="n">
        <v>10</v>
      </c>
    </row>
    <row r="669">
      <c r="A669" t="n">
        <v>70</v>
      </c>
      <c r="B669" t="n">
        <v>150</v>
      </c>
      <c r="C669" t="inlineStr">
        <is>
          <t xml:space="preserve">CONCLUIDO	</t>
        </is>
      </c>
      <c r="D669" t="n">
        <v>6.555</v>
      </c>
      <c r="E669" t="n">
        <v>15.26</v>
      </c>
      <c r="F669" t="n">
        <v>11.76</v>
      </c>
      <c r="G669" t="n">
        <v>78.39</v>
      </c>
      <c r="H669" t="n">
        <v>0.98</v>
      </c>
      <c r="I669" t="n">
        <v>9</v>
      </c>
      <c r="J669" t="n">
        <v>335.62</v>
      </c>
      <c r="K669" t="n">
        <v>61.82</v>
      </c>
      <c r="L669" t="n">
        <v>18.5</v>
      </c>
      <c r="M669" t="n">
        <v>7</v>
      </c>
      <c r="N669" t="n">
        <v>105.3</v>
      </c>
      <c r="O669" t="n">
        <v>41627.72</v>
      </c>
      <c r="P669" t="n">
        <v>203.2</v>
      </c>
      <c r="Q669" t="n">
        <v>460.72</v>
      </c>
      <c r="R669" t="n">
        <v>47.77</v>
      </c>
      <c r="S669" t="n">
        <v>32.19</v>
      </c>
      <c r="T669" t="n">
        <v>3879.97</v>
      </c>
      <c r="U669" t="n">
        <v>0.67</v>
      </c>
      <c r="V669" t="n">
        <v>0.76</v>
      </c>
      <c r="W669" t="n">
        <v>1.46</v>
      </c>
      <c r="X669" t="n">
        <v>0.22</v>
      </c>
      <c r="Y669" t="n">
        <v>1</v>
      </c>
      <c r="Z669" t="n">
        <v>10</v>
      </c>
    </row>
    <row r="670">
      <c r="A670" t="n">
        <v>71</v>
      </c>
      <c r="B670" t="n">
        <v>150</v>
      </c>
      <c r="C670" t="inlineStr">
        <is>
          <t xml:space="preserve">CONCLUIDO	</t>
        </is>
      </c>
      <c r="D670" t="n">
        <v>6.5565</v>
      </c>
      <c r="E670" t="n">
        <v>15.25</v>
      </c>
      <c r="F670" t="n">
        <v>11.75</v>
      </c>
      <c r="G670" t="n">
        <v>78.36</v>
      </c>
      <c r="H670" t="n">
        <v>0.99</v>
      </c>
      <c r="I670" t="n">
        <v>9</v>
      </c>
      <c r="J670" t="n">
        <v>336.22</v>
      </c>
      <c r="K670" t="n">
        <v>61.82</v>
      </c>
      <c r="L670" t="n">
        <v>18.75</v>
      </c>
      <c r="M670" t="n">
        <v>7</v>
      </c>
      <c r="N670" t="n">
        <v>105.65</v>
      </c>
      <c r="O670" t="n">
        <v>41701.68</v>
      </c>
      <c r="P670" t="n">
        <v>203.51</v>
      </c>
      <c r="Q670" t="n">
        <v>460.71</v>
      </c>
      <c r="R670" t="n">
        <v>47.57</v>
      </c>
      <c r="S670" t="n">
        <v>32.19</v>
      </c>
      <c r="T670" t="n">
        <v>3781.63</v>
      </c>
      <c r="U670" t="n">
        <v>0.68</v>
      </c>
      <c r="V670" t="n">
        <v>0.76</v>
      </c>
      <c r="W670" t="n">
        <v>1.46</v>
      </c>
      <c r="X670" t="n">
        <v>0.22</v>
      </c>
      <c r="Y670" t="n">
        <v>1</v>
      </c>
      <c r="Z670" t="n">
        <v>10</v>
      </c>
    </row>
    <row r="671">
      <c r="A671" t="n">
        <v>72</v>
      </c>
      <c r="B671" t="n">
        <v>150</v>
      </c>
      <c r="C671" t="inlineStr">
        <is>
          <t xml:space="preserve">CONCLUIDO	</t>
        </is>
      </c>
      <c r="D671" t="n">
        <v>6.555</v>
      </c>
      <c r="E671" t="n">
        <v>15.26</v>
      </c>
      <c r="F671" t="n">
        <v>11.76</v>
      </c>
      <c r="G671" t="n">
        <v>78.39</v>
      </c>
      <c r="H671" t="n">
        <v>1.01</v>
      </c>
      <c r="I671" t="n">
        <v>9</v>
      </c>
      <c r="J671" t="n">
        <v>336.82</v>
      </c>
      <c r="K671" t="n">
        <v>61.82</v>
      </c>
      <c r="L671" t="n">
        <v>19</v>
      </c>
      <c r="M671" t="n">
        <v>7</v>
      </c>
      <c r="N671" t="n">
        <v>106</v>
      </c>
      <c r="O671" t="n">
        <v>41775.82</v>
      </c>
      <c r="P671" t="n">
        <v>203.55</v>
      </c>
      <c r="Q671" t="n">
        <v>460.69</v>
      </c>
      <c r="R671" t="n">
        <v>47.69</v>
      </c>
      <c r="S671" t="n">
        <v>32.19</v>
      </c>
      <c r="T671" t="n">
        <v>3841.11</v>
      </c>
      <c r="U671" t="n">
        <v>0.67</v>
      </c>
      <c r="V671" t="n">
        <v>0.76</v>
      </c>
      <c r="W671" t="n">
        <v>1.47</v>
      </c>
      <c r="X671" t="n">
        <v>0.22</v>
      </c>
      <c r="Y671" t="n">
        <v>1</v>
      </c>
      <c r="Z671" t="n">
        <v>10</v>
      </c>
    </row>
    <row r="672">
      <c r="A672" t="n">
        <v>73</v>
      </c>
      <c r="B672" t="n">
        <v>150</v>
      </c>
      <c r="C672" t="inlineStr">
        <is>
          <t xml:space="preserve">CONCLUIDO	</t>
        </is>
      </c>
      <c r="D672" t="n">
        <v>6.5507</v>
      </c>
      <c r="E672" t="n">
        <v>15.27</v>
      </c>
      <c r="F672" t="n">
        <v>11.77</v>
      </c>
      <c r="G672" t="n">
        <v>78.45999999999999</v>
      </c>
      <c r="H672" t="n">
        <v>1.02</v>
      </c>
      <c r="I672" t="n">
        <v>9</v>
      </c>
      <c r="J672" t="n">
        <v>337.43</v>
      </c>
      <c r="K672" t="n">
        <v>61.82</v>
      </c>
      <c r="L672" t="n">
        <v>19.25</v>
      </c>
      <c r="M672" t="n">
        <v>7</v>
      </c>
      <c r="N672" t="n">
        <v>106.35</v>
      </c>
      <c r="O672" t="n">
        <v>41850.13</v>
      </c>
      <c r="P672" t="n">
        <v>203.86</v>
      </c>
      <c r="Q672" t="n">
        <v>460.72</v>
      </c>
      <c r="R672" t="n">
        <v>48.27</v>
      </c>
      <c r="S672" t="n">
        <v>32.19</v>
      </c>
      <c r="T672" t="n">
        <v>4134.55</v>
      </c>
      <c r="U672" t="n">
        <v>0.67</v>
      </c>
      <c r="V672" t="n">
        <v>0.76</v>
      </c>
      <c r="W672" t="n">
        <v>1.46</v>
      </c>
      <c r="X672" t="n">
        <v>0.23</v>
      </c>
      <c r="Y672" t="n">
        <v>1</v>
      </c>
      <c r="Z672" t="n">
        <v>10</v>
      </c>
    </row>
    <row r="673">
      <c r="A673" t="n">
        <v>74</v>
      </c>
      <c r="B673" t="n">
        <v>150</v>
      </c>
      <c r="C673" t="inlineStr">
        <is>
          <t xml:space="preserve">CONCLUIDO	</t>
        </is>
      </c>
      <c r="D673" t="n">
        <v>6.5502</v>
      </c>
      <c r="E673" t="n">
        <v>15.27</v>
      </c>
      <c r="F673" t="n">
        <v>11.77</v>
      </c>
      <c r="G673" t="n">
        <v>78.45999999999999</v>
      </c>
      <c r="H673" t="n">
        <v>1.03</v>
      </c>
      <c r="I673" t="n">
        <v>9</v>
      </c>
      <c r="J673" t="n">
        <v>338.03</v>
      </c>
      <c r="K673" t="n">
        <v>61.82</v>
      </c>
      <c r="L673" t="n">
        <v>19.5</v>
      </c>
      <c r="M673" t="n">
        <v>7</v>
      </c>
      <c r="N673" t="n">
        <v>106.71</v>
      </c>
      <c r="O673" t="n">
        <v>41924.62</v>
      </c>
      <c r="P673" t="n">
        <v>204.12</v>
      </c>
      <c r="Q673" t="n">
        <v>460.69</v>
      </c>
      <c r="R673" t="n">
        <v>48.12</v>
      </c>
      <c r="S673" t="n">
        <v>32.19</v>
      </c>
      <c r="T673" t="n">
        <v>4055.29</v>
      </c>
      <c r="U673" t="n">
        <v>0.67</v>
      </c>
      <c r="V673" t="n">
        <v>0.76</v>
      </c>
      <c r="W673" t="n">
        <v>1.46</v>
      </c>
      <c r="X673" t="n">
        <v>0.24</v>
      </c>
      <c r="Y673" t="n">
        <v>1</v>
      </c>
      <c r="Z673" t="n">
        <v>10</v>
      </c>
    </row>
    <row r="674">
      <c r="A674" t="n">
        <v>75</v>
      </c>
      <c r="B674" t="n">
        <v>150</v>
      </c>
      <c r="C674" t="inlineStr">
        <is>
          <t xml:space="preserve">CONCLUIDO	</t>
        </is>
      </c>
      <c r="D674" t="n">
        <v>6.5542</v>
      </c>
      <c r="E674" t="n">
        <v>15.26</v>
      </c>
      <c r="F674" t="n">
        <v>11.76</v>
      </c>
      <c r="G674" t="n">
        <v>78.40000000000001</v>
      </c>
      <c r="H674" t="n">
        <v>1.04</v>
      </c>
      <c r="I674" t="n">
        <v>9</v>
      </c>
      <c r="J674" t="n">
        <v>338.63</v>
      </c>
      <c r="K674" t="n">
        <v>61.82</v>
      </c>
      <c r="L674" t="n">
        <v>19.75</v>
      </c>
      <c r="M674" t="n">
        <v>7</v>
      </c>
      <c r="N674" t="n">
        <v>107.06</v>
      </c>
      <c r="O674" t="n">
        <v>41999.28</v>
      </c>
      <c r="P674" t="n">
        <v>203.28</v>
      </c>
      <c r="Q674" t="n">
        <v>460.69</v>
      </c>
      <c r="R674" t="n">
        <v>47.85</v>
      </c>
      <c r="S674" t="n">
        <v>32.19</v>
      </c>
      <c r="T674" t="n">
        <v>3921.4</v>
      </c>
      <c r="U674" t="n">
        <v>0.67</v>
      </c>
      <c r="V674" t="n">
        <v>0.76</v>
      </c>
      <c r="W674" t="n">
        <v>1.46</v>
      </c>
      <c r="X674" t="n">
        <v>0.23</v>
      </c>
      <c r="Y674" t="n">
        <v>1</v>
      </c>
      <c r="Z674" t="n">
        <v>10</v>
      </c>
    </row>
    <row r="675">
      <c r="A675" t="n">
        <v>76</v>
      </c>
      <c r="B675" t="n">
        <v>150</v>
      </c>
      <c r="C675" t="inlineStr">
        <is>
          <t xml:space="preserve">CONCLUIDO	</t>
        </is>
      </c>
      <c r="D675" t="n">
        <v>6.5512</v>
      </c>
      <c r="E675" t="n">
        <v>15.26</v>
      </c>
      <c r="F675" t="n">
        <v>11.77</v>
      </c>
      <c r="G675" t="n">
        <v>78.45</v>
      </c>
      <c r="H675" t="n">
        <v>1.05</v>
      </c>
      <c r="I675" t="n">
        <v>9</v>
      </c>
      <c r="J675" t="n">
        <v>339.24</v>
      </c>
      <c r="K675" t="n">
        <v>61.82</v>
      </c>
      <c r="L675" t="n">
        <v>20</v>
      </c>
      <c r="M675" t="n">
        <v>7</v>
      </c>
      <c r="N675" t="n">
        <v>107.42</v>
      </c>
      <c r="O675" t="n">
        <v>42074.12</v>
      </c>
      <c r="P675" t="n">
        <v>202.99</v>
      </c>
      <c r="Q675" t="n">
        <v>460.73</v>
      </c>
      <c r="R675" t="n">
        <v>48.1</v>
      </c>
      <c r="S675" t="n">
        <v>32.19</v>
      </c>
      <c r="T675" t="n">
        <v>4046.34</v>
      </c>
      <c r="U675" t="n">
        <v>0.67</v>
      </c>
      <c r="V675" t="n">
        <v>0.76</v>
      </c>
      <c r="W675" t="n">
        <v>1.46</v>
      </c>
      <c r="X675" t="n">
        <v>0.23</v>
      </c>
      <c r="Y675" t="n">
        <v>1</v>
      </c>
      <c r="Z675" t="n">
        <v>10</v>
      </c>
    </row>
    <row r="676">
      <c r="A676" t="n">
        <v>77</v>
      </c>
      <c r="B676" t="n">
        <v>150</v>
      </c>
      <c r="C676" t="inlineStr">
        <is>
          <t xml:space="preserve">CONCLUIDO	</t>
        </is>
      </c>
      <c r="D676" t="n">
        <v>6.5511</v>
      </c>
      <c r="E676" t="n">
        <v>15.26</v>
      </c>
      <c r="F676" t="n">
        <v>11.77</v>
      </c>
      <c r="G676" t="n">
        <v>78.45</v>
      </c>
      <c r="H676" t="n">
        <v>1.06</v>
      </c>
      <c r="I676" t="n">
        <v>9</v>
      </c>
      <c r="J676" t="n">
        <v>339.85</v>
      </c>
      <c r="K676" t="n">
        <v>61.82</v>
      </c>
      <c r="L676" t="n">
        <v>20.25</v>
      </c>
      <c r="M676" t="n">
        <v>7</v>
      </c>
      <c r="N676" t="n">
        <v>107.78</v>
      </c>
      <c r="O676" t="n">
        <v>42149.15</v>
      </c>
      <c r="P676" t="n">
        <v>203.13</v>
      </c>
      <c r="Q676" t="n">
        <v>460.7</v>
      </c>
      <c r="R676" t="n">
        <v>48.17</v>
      </c>
      <c r="S676" t="n">
        <v>32.19</v>
      </c>
      <c r="T676" t="n">
        <v>4081.99</v>
      </c>
      <c r="U676" t="n">
        <v>0.67</v>
      </c>
      <c r="V676" t="n">
        <v>0.76</v>
      </c>
      <c r="W676" t="n">
        <v>1.46</v>
      </c>
      <c r="X676" t="n">
        <v>0.23</v>
      </c>
      <c r="Y676" t="n">
        <v>1</v>
      </c>
      <c r="Z676" t="n">
        <v>10</v>
      </c>
    </row>
    <row r="677">
      <c r="A677" t="n">
        <v>78</v>
      </c>
      <c r="B677" t="n">
        <v>150</v>
      </c>
      <c r="C677" t="inlineStr">
        <is>
          <t xml:space="preserve">CONCLUIDO	</t>
        </is>
      </c>
      <c r="D677" t="n">
        <v>6.5534</v>
      </c>
      <c r="E677" t="n">
        <v>15.26</v>
      </c>
      <c r="F677" t="n">
        <v>11.76</v>
      </c>
      <c r="G677" t="n">
        <v>78.41</v>
      </c>
      <c r="H677" t="n">
        <v>1.07</v>
      </c>
      <c r="I677" t="n">
        <v>9</v>
      </c>
      <c r="J677" t="n">
        <v>340.46</v>
      </c>
      <c r="K677" t="n">
        <v>61.82</v>
      </c>
      <c r="L677" t="n">
        <v>20.5</v>
      </c>
      <c r="M677" t="n">
        <v>7</v>
      </c>
      <c r="N677" t="n">
        <v>108.14</v>
      </c>
      <c r="O677" t="n">
        <v>42224.35</v>
      </c>
      <c r="P677" t="n">
        <v>202.58</v>
      </c>
      <c r="Q677" t="n">
        <v>460.69</v>
      </c>
      <c r="R677" t="n">
        <v>47.91</v>
      </c>
      <c r="S677" t="n">
        <v>32.19</v>
      </c>
      <c r="T677" t="n">
        <v>3950.89</v>
      </c>
      <c r="U677" t="n">
        <v>0.67</v>
      </c>
      <c r="V677" t="n">
        <v>0.76</v>
      </c>
      <c r="W677" t="n">
        <v>1.46</v>
      </c>
      <c r="X677" t="n">
        <v>0.23</v>
      </c>
      <c r="Y677" t="n">
        <v>1</v>
      </c>
      <c r="Z677" t="n">
        <v>10</v>
      </c>
    </row>
    <row r="678">
      <c r="A678" t="n">
        <v>79</v>
      </c>
      <c r="B678" t="n">
        <v>150</v>
      </c>
      <c r="C678" t="inlineStr">
        <is>
          <t xml:space="preserve">CONCLUIDO	</t>
        </is>
      </c>
      <c r="D678" t="n">
        <v>6.5922</v>
      </c>
      <c r="E678" t="n">
        <v>15.17</v>
      </c>
      <c r="F678" t="n">
        <v>11.73</v>
      </c>
      <c r="G678" t="n">
        <v>87.95999999999999</v>
      </c>
      <c r="H678" t="n">
        <v>1.08</v>
      </c>
      <c r="I678" t="n">
        <v>8</v>
      </c>
      <c r="J678" t="n">
        <v>341.07</v>
      </c>
      <c r="K678" t="n">
        <v>61.82</v>
      </c>
      <c r="L678" t="n">
        <v>20.75</v>
      </c>
      <c r="M678" t="n">
        <v>6</v>
      </c>
      <c r="N678" t="n">
        <v>108.5</v>
      </c>
      <c r="O678" t="n">
        <v>42299.74</v>
      </c>
      <c r="P678" t="n">
        <v>201.55</v>
      </c>
      <c r="Q678" t="n">
        <v>460.69</v>
      </c>
      <c r="R678" t="n">
        <v>46.66</v>
      </c>
      <c r="S678" t="n">
        <v>32.19</v>
      </c>
      <c r="T678" t="n">
        <v>3333.77</v>
      </c>
      <c r="U678" t="n">
        <v>0.6899999999999999</v>
      </c>
      <c r="V678" t="n">
        <v>0.76</v>
      </c>
      <c r="W678" t="n">
        <v>1.46</v>
      </c>
      <c r="X678" t="n">
        <v>0.19</v>
      </c>
      <c r="Y678" t="n">
        <v>1</v>
      </c>
      <c r="Z678" t="n">
        <v>10</v>
      </c>
    </row>
    <row r="679">
      <c r="A679" t="n">
        <v>80</v>
      </c>
      <c r="B679" t="n">
        <v>150</v>
      </c>
      <c r="C679" t="inlineStr">
        <is>
          <t xml:space="preserve">CONCLUIDO	</t>
        </is>
      </c>
      <c r="D679" t="n">
        <v>6.5871</v>
      </c>
      <c r="E679" t="n">
        <v>15.18</v>
      </c>
      <c r="F679" t="n">
        <v>11.74</v>
      </c>
      <c r="G679" t="n">
        <v>88.05</v>
      </c>
      <c r="H679" t="n">
        <v>1.1</v>
      </c>
      <c r="I679" t="n">
        <v>8</v>
      </c>
      <c r="J679" t="n">
        <v>341.68</v>
      </c>
      <c r="K679" t="n">
        <v>61.82</v>
      </c>
      <c r="L679" t="n">
        <v>21</v>
      </c>
      <c r="M679" t="n">
        <v>6</v>
      </c>
      <c r="N679" t="n">
        <v>108.86</v>
      </c>
      <c r="O679" t="n">
        <v>42375.31</v>
      </c>
      <c r="P679" t="n">
        <v>201.86</v>
      </c>
      <c r="Q679" t="n">
        <v>460.74</v>
      </c>
      <c r="R679" t="n">
        <v>47.18</v>
      </c>
      <c r="S679" t="n">
        <v>32.19</v>
      </c>
      <c r="T679" t="n">
        <v>3592.18</v>
      </c>
      <c r="U679" t="n">
        <v>0.68</v>
      </c>
      <c r="V679" t="n">
        <v>0.76</v>
      </c>
      <c r="W679" t="n">
        <v>1.46</v>
      </c>
      <c r="X679" t="n">
        <v>0.2</v>
      </c>
      <c r="Y679" t="n">
        <v>1</v>
      </c>
      <c r="Z679" t="n">
        <v>10</v>
      </c>
    </row>
    <row r="680">
      <c r="A680" t="n">
        <v>81</v>
      </c>
      <c r="B680" t="n">
        <v>150</v>
      </c>
      <c r="C680" t="inlineStr">
        <is>
          <t xml:space="preserve">CONCLUIDO	</t>
        </is>
      </c>
      <c r="D680" t="n">
        <v>6.5935</v>
      </c>
      <c r="E680" t="n">
        <v>15.17</v>
      </c>
      <c r="F680" t="n">
        <v>11.72</v>
      </c>
      <c r="G680" t="n">
        <v>87.94</v>
      </c>
      <c r="H680" t="n">
        <v>1.11</v>
      </c>
      <c r="I680" t="n">
        <v>8</v>
      </c>
      <c r="J680" t="n">
        <v>342.3</v>
      </c>
      <c r="K680" t="n">
        <v>61.82</v>
      </c>
      <c r="L680" t="n">
        <v>21.25</v>
      </c>
      <c r="M680" t="n">
        <v>6</v>
      </c>
      <c r="N680" t="n">
        <v>109.23</v>
      </c>
      <c r="O680" t="n">
        <v>42451.07</v>
      </c>
      <c r="P680" t="n">
        <v>201.56</v>
      </c>
      <c r="Q680" t="n">
        <v>460.7</v>
      </c>
      <c r="R680" t="n">
        <v>46.73</v>
      </c>
      <c r="S680" t="n">
        <v>32.19</v>
      </c>
      <c r="T680" t="n">
        <v>3368.06</v>
      </c>
      <c r="U680" t="n">
        <v>0.6899999999999999</v>
      </c>
      <c r="V680" t="n">
        <v>0.76</v>
      </c>
      <c r="W680" t="n">
        <v>1.46</v>
      </c>
      <c r="X680" t="n">
        <v>0.19</v>
      </c>
      <c r="Y680" t="n">
        <v>1</v>
      </c>
      <c r="Z680" t="n">
        <v>10</v>
      </c>
    </row>
    <row r="681">
      <c r="A681" t="n">
        <v>82</v>
      </c>
      <c r="B681" t="n">
        <v>150</v>
      </c>
      <c r="C681" t="inlineStr">
        <is>
          <t xml:space="preserve">CONCLUIDO	</t>
        </is>
      </c>
      <c r="D681" t="n">
        <v>6.5892</v>
      </c>
      <c r="E681" t="n">
        <v>15.18</v>
      </c>
      <c r="F681" t="n">
        <v>11.73</v>
      </c>
      <c r="G681" t="n">
        <v>88.01000000000001</v>
      </c>
      <c r="H681" t="n">
        <v>1.12</v>
      </c>
      <c r="I681" t="n">
        <v>8</v>
      </c>
      <c r="J681" t="n">
        <v>342.91</v>
      </c>
      <c r="K681" t="n">
        <v>61.82</v>
      </c>
      <c r="L681" t="n">
        <v>21.5</v>
      </c>
      <c r="M681" t="n">
        <v>6</v>
      </c>
      <c r="N681" t="n">
        <v>109.59</v>
      </c>
      <c r="O681" t="n">
        <v>42527.02</v>
      </c>
      <c r="P681" t="n">
        <v>202.06</v>
      </c>
      <c r="Q681" t="n">
        <v>460.7</v>
      </c>
      <c r="R681" t="n">
        <v>46.96</v>
      </c>
      <c r="S681" t="n">
        <v>32.19</v>
      </c>
      <c r="T681" t="n">
        <v>3480.79</v>
      </c>
      <c r="U681" t="n">
        <v>0.6899999999999999</v>
      </c>
      <c r="V681" t="n">
        <v>0.76</v>
      </c>
      <c r="W681" t="n">
        <v>1.46</v>
      </c>
      <c r="X681" t="n">
        <v>0.2</v>
      </c>
      <c r="Y681" t="n">
        <v>1</v>
      </c>
      <c r="Z681" t="n">
        <v>10</v>
      </c>
    </row>
    <row r="682">
      <c r="A682" t="n">
        <v>83</v>
      </c>
      <c r="B682" t="n">
        <v>150</v>
      </c>
      <c r="C682" t="inlineStr">
        <is>
          <t xml:space="preserve">CONCLUIDO	</t>
        </is>
      </c>
      <c r="D682" t="n">
        <v>6.5967</v>
      </c>
      <c r="E682" t="n">
        <v>15.16</v>
      </c>
      <c r="F682" t="n">
        <v>11.72</v>
      </c>
      <c r="G682" t="n">
        <v>87.88</v>
      </c>
      <c r="H682" t="n">
        <v>1.13</v>
      </c>
      <c r="I682" t="n">
        <v>8</v>
      </c>
      <c r="J682" t="n">
        <v>343.53</v>
      </c>
      <c r="K682" t="n">
        <v>61.82</v>
      </c>
      <c r="L682" t="n">
        <v>21.75</v>
      </c>
      <c r="M682" t="n">
        <v>6</v>
      </c>
      <c r="N682" t="n">
        <v>109.96</v>
      </c>
      <c r="O682" t="n">
        <v>42603.15</v>
      </c>
      <c r="P682" t="n">
        <v>201.56</v>
      </c>
      <c r="Q682" t="n">
        <v>460.75</v>
      </c>
      <c r="R682" t="n">
        <v>46.52</v>
      </c>
      <c r="S682" t="n">
        <v>32.19</v>
      </c>
      <c r="T682" t="n">
        <v>3262.05</v>
      </c>
      <c r="U682" t="n">
        <v>0.6899999999999999</v>
      </c>
      <c r="V682" t="n">
        <v>0.76</v>
      </c>
      <c r="W682" t="n">
        <v>1.46</v>
      </c>
      <c r="X682" t="n">
        <v>0.18</v>
      </c>
      <c r="Y682" t="n">
        <v>1</v>
      </c>
      <c r="Z682" t="n">
        <v>10</v>
      </c>
    </row>
    <row r="683">
      <c r="A683" t="n">
        <v>84</v>
      </c>
      <c r="B683" t="n">
        <v>150</v>
      </c>
      <c r="C683" t="inlineStr">
        <is>
          <t xml:space="preserve">CONCLUIDO	</t>
        </is>
      </c>
      <c r="D683" t="n">
        <v>6.5918</v>
      </c>
      <c r="E683" t="n">
        <v>15.17</v>
      </c>
      <c r="F683" t="n">
        <v>11.73</v>
      </c>
      <c r="G683" t="n">
        <v>87.95999999999999</v>
      </c>
      <c r="H683" t="n">
        <v>1.14</v>
      </c>
      <c r="I683" t="n">
        <v>8</v>
      </c>
      <c r="J683" t="n">
        <v>344.15</v>
      </c>
      <c r="K683" t="n">
        <v>61.82</v>
      </c>
      <c r="L683" t="n">
        <v>22</v>
      </c>
      <c r="M683" t="n">
        <v>6</v>
      </c>
      <c r="N683" t="n">
        <v>110.33</v>
      </c>
      <c r="O683" t="n">
        <v>42679.6</v>
      </c>
      <c r="P683" t="n">
        <v>201.49</v>
      </c>
      <c r="Q683" t="n">
        <v>460.69</v>
      </c>
      <c r="R683" t="n">
        <v>46.82</v>
      </c>
      <c r="S683" t="n">
        <v>32.19</v>
      </c>
      <c r="T683" t="n">
        <v>3411.26</v>
      </c>
      <c r="U683" t="n">
        <v>0.6899999999999999</v>
      </c>
      <c r="V683" t="n">
        <v>0.76</v>
      </c>
      <c r="W683" t="n">
        <v>1.46</v>
      </c>
      <c r="X683" t="n">
        <v>0.2</v>
      </c>
      <c r="Y683" t="n">
        <v>1</v>
      </c>
      <c r="Z683" t="n">
        <v>10</v>
      </c>
    </row>
    <row r="684">
      <c r="A684" t="n">
        <v>85</v>
      </c>
      <c r="B684" t="n">
        <v>150</v>
      </c>
      <c r="C684" t="inlineStr">
        <is>
          <t xml:space="preserve">CONCLUIDO	</t>
        </is>
      </c>
      <c r="D684" t="n">
        <v>6.5892</v>
      </c>
      <c r="E684" t="n">
        <v>15.18</v>
      </c>
      <c r="F684" t="n">
        <v>11.73</v>
      </c>
      <c r="G684" t="n">
        <v>88.01000000000001</v>
      </c>
      <c r="H684" t="n">
        <v>1.15</v>
      </c>
      <c r="I684" t="n">
        <v>8</v>
      </c>
      <c r="J684" t="n">
        <v>344.77</v>
      </c>
      <c r="K684" t="n">
        <v>61.82</v>
      </c>
      <c r="L684" t="n">
        <v>22.25</v>
      </c>
      <c r="M684" t="n">
        <v>6</v>
      </c>
      <c r="N684" t="n">
        <v>110.7</v>
      </c>
      <c r="O684" t="n">
        <v>42756.12</v>
      </c>
      <c r="P684" t="n">
        <v>201.81</v>
      </c>
      <c r="Q684" t="n">
        <v>460.69</v>
      </c>
      <c r="R684" t="n">
        <v>46.97</v>
      </c>
      <c r="S684" t="n">
        <v>32.19</v>
      </c>
      <c r="T684" t="n">
        <v>3487.31</v>
      </c>
      <c r="U684" t="n">
        <v>0.6899999999999999</v>
      </c>
      <c r="V684" t="n">
        <v>0.76</v>
      </c>
      <c r="W684" t="n">
        <v>1.46</v>
      </c>
      <c r="X684" t="n">
        <v>0.2</v>
      </c>
      <c r="Y684" t="n">
        <v>1</v>
      </c>
      <c r="Z684" t="n">
        <v>10</v>
      </c>
    </row>
    <row r="685">
      <c r="A685" t="n">
        <v>86</v>
      </c>
      <c r="B685" t="n">
        <v>150</v>
      </c>
      <c r="C685" t="inlineStr">
        <is>
          <t xml:space="preserve">CONCLUIDO	</t>
        </is>
      </c>
      <c r="D685" t="n">
        <v>6.593</v>
      </c>
      <c r="E685" t="n">
        <v>15.17</v>
      </c>
      <c r="F685" t="n">
        <v>11.73</v>
      </c>
      <c r="G685" t="n">
        <v>87.94</v>
      </c>
      <c r="H685" t="n">
        <v>1.16</v>
      </c>
      <c r="I685" t="n">
        <v>8</v>
      </c>
      <c r="J685" t="n">
        <v>345.39</v>
      </c>
      <c r="K685" t="n">
        <v>61.82</v>
      </c>
      <c r="L685" t="n">
        <v>22.5</v>
      </c>
      <c r="M685" t="n">
        <v>6</v>
      </c>
      <c r="N685" t="n">
        <v>111.07</v>
      </c>
      <c r="O685" t="n">
        <v>42832.82</v>
      </c>
      <c r="P685" t="n">
        <v>201.51</v>
      </c>
      <c r="Q685" t="n">
        <v>460.69</v>
      </c>
      <c r="R685" t="n">
        <v>46.76</v>
      </c>
      <c r="S685" t="n">
        <v>32.19</v>
      </c>
      <c r="T685" t="n">
        <v>3382.81</v>
      </c>
      <c r="U685" t="n">
        <v>0.6899999999999999</v>
      </c>
      <c r="V685" t="n">
        <v>0.76</v>
      </c>
      <c r="W685" t="n">
        <v>1.46</v>
      </c>
      <c r="X685" t="n">
        <v>0.19</v>
      </c>
      <c r="Y685" t="n">
        <v>1</v>
      </c>
      <c r="Z685" t="n">
        <v>10</v>
      </c>
    </row>
    <row r="686">
      <c r="A686" t="n">
        <v>87</v>
      </c>
      <c r="B686" t="n">
        <v>150</v>
      </c>
      <c r="C686" t="inlineStr">
        <is>
          <t xml:space="preserve">CONCLUIDO	</t>
        </is>
      </c>
      <c r="D686" t="n">
        <v>6.5911</v>
      </c>
      <c r="E686" t="n">
        <v>15.17</v>
      </c>
      <c r="F686" t="n">
        <v>11.73</v>
      </c>
      <c r="G686" t="n">
        <v>87.98</v>
      </c>
      <c r="H686" t="n">
        <v>1.17</v>
      </c>
      <c r="I686" t="n">
        <v>8</v>
      </c>
      <c r="J686" t="n">
        <v>346.02</v>
      </c>
      <c r="K686" t="n">
        <v>61.82</v>
      </c>
      <c r="L686" t="n">
        <v>22.75</v>
      </c>
      <c r="M686" t="n">
        <v>6</v>
      </c>
      <c r="N686" t="n">
        <v>111.45</v>
      </c>
      <c r="O686" t="n">
        <v>42909.73</v>
      </c>
      <c r="P686" t="n">
        <v>201.25</v>
      </c>
      <c r="Q686" t="n">
        <v>460.69</v>
      </c>
      <c r="R686" t="n">
        <v>46.94</v>
      </c>
      <c r="S686" t="n">
        <v>32.19</v>
      </c>
      <c r="T686" t="n">
        <v>3473.62</v>
      </c>
      <c r="U686" t="n">
        <v>0.6899999999999999</v>
      </c>
      <c r="V686" t="n">
        <v>0.76</v>
      </c>
      <c r="W686" t="n">
        <v>1.46</v>
      </c>
      <c r="X686" t="n">
        <v>0.2</v>
      </c>
      <c r="Y686" t="n">
        <v>1</v>
      </c>
      <c r="Z686" t="n">
        <v>10</v>
      </c>
    </row>
    <row r="687">
      <c r="A687" t="n">
        <v>88</v>
      </c>
      <c r="B687" t="n">
        <v>150</v>
      </c>
      <c r="C687" t="inlineStr">
        <is>
          <t xml:space="preserve">CONCLUIDO	</t>
        </is>
      </c>
      <c r="D687" t="n">
        <v>6.592</v>
      </c>
      <c r="E687" t="n">
        <v>15.17</v>
      </c>
      <c r="F687" t="n">
        <v>11.73</v>
      </c>
      <c r="G687" t="n">
        <v>87.95999999999999</v>
      </c>
      <c r="H687" t="n">
        <v>1.18</v>
      </c>
      <c r="I687" t="n">
        <v>8</v>
      </c>
      <c r="J687" t="n">
        <v>346.64</v>
      </c>
      <c r="K687" t="n">
        <v>61.82</v>
      </c>
      <c r="L687" t="n">
        <v>23</v>
      </c>
      <c r="M687" t="n">
        <v>6</v>
      </c>
      <c r="N687" t="n">
        <v>111.82</v>
      </c>
      <c r="O687" t="n">
        <v>42986.83</v>
      </c>
      <c r="P687" t="n">
        <v>201.05</v>
      </c>
      <c r="Q687" t="n">
        <v>460.75</v>
      </c>
      <c r="R687" t="n">
        <v>46.83</v>
      </c>
      <c r="S687" t="n">
        <v>32.19</v>
      </c>
      <c r="T687" t="n">
        <v>3415</v>
      </c>
      <c r="U687" t="n">
        <v>0.6899999999999999</v>
      </c>
      <c r="V687" t="n">
        <v>0.76</v>
      </c>
      <c r="W687" t="n">
        <v>1.46</v>
      </c>
      <c r="X687" t="n">
        <v>0.19</v>
      </c>
      <c r="Y687" t="n">
        <v>1</v>
      </c>
      <c r="Z687" t="n">
        <v>10</v>
      </c>
    </row>
    <row r="688">
      <c r="A688" t="n">
        <v>89</v>
      </c>
      <c r="B688" t="n">
        <v>150</v>
      </c>
      <c r="C688" t="inlineStr">
        <is>
          <t xml:space="preserve">CONCLUIDO	</t>
        </is>
      </c>
      <c r="D688" t="n">
        <v>6.5904</v>
      </c>
      <c r="E688" t="n">
        <v>15.17</v>
      </c>
      <c r="F688" t="n">
        <v>11.73</v>
      </c>
      <c r="G688" t="n">
        <v>87.98999999999999</v>
      </c>
      <c r="H688" t="n">
        <v>1.19</v>
      </c>
      <c r="I688" t="n">
        <v>8</v>
      </c>
      <c r="J688" t="n">
        <v>347.27</v>
      </c>
      <c r="K688" t="n">
        <v>61.82</v>
      </c>
      <c r="L688" t="n">
        <v>23.25</v>
      </c>
      <c r="M688" t="n">
        <v>6</v>
      </c>
      <c r="N688" t="n">
        <v>112.2</v>
      </c>
      <c r="O688" t="n">
        <v>43064.12</v>
      </c>
      <c r="P688" t="n">
        <v>200.61</v>
      </c>
      <c r="Q688" t="n">
        <v>460.69</v>
      </c>
      <c r="R688" t="n">
        <v>46.93</v>
      </c>
      <c r="S688" t="n">
        <v>32.19</v>
      </c>
      <c r="T688" t="n">
        <v>3465.87</v>
      </c>
      <c r="U688" t="n">
        <v>0.6899999999999999</v>
      </c>
      <c r="V688" t="n">
        <v>0.76</v>
      </c>
      <c r="W688" t="n">
        <v>1.46</v>
      </c>
      <c r="X688" t="n">
        <v>0.2</v>
      </c>
      <c r="Y688" t="n">
        <v>1</v>
      </c>
      <c r="Z688" t="n">
        <v>10</v>
      </c>
    </row>
    <row r="689">
      <c r="A689" t="n">
        <v>90</v>
      </c>
      <c r="B689" t="n">
        <v>150</v>
      </c>
      <c r="C689" t="inlineStr">
        <is>
          <t xml:space="preserve">CONCLUIDO	</t>
        </is>
      </c>
      <c r="D689" t="n">
        <v>6.5875</v>
      </c>
      <c r="E689" t="n">
        <v>15.18</v>
      </c>
      <c r="F689" t="n">
        <v>11.74</v>
      </c>
      <c r="G689" t="n">
        <v>88.04000000000001</v>
      </c>
      <c r="H689" t="n">
        <v>1.2</v>
      </c>
      <c r="I689" t="n">
        <v>8</v>
      </c>
      <c r="J689" t="n">
        <v>347.9</v>
      </c>
      <c r="K689" t="n">
        <v>61.82</v>
      </c>
      <c r="L689" t="n">
        <v>23.5</v>
      </c>
      <c r="M689" t="n">
        <v>6</v>
      </c>
      <c r="N689" t="n">
        <v>112.58</v>
      </c>
      <c r="O689" t="n">
        <v>43141.62</v>
      </c>
      <c r="P689" t="n">
        <v>200.23</v>
      </c>
      <c r="Q689" t="n">
        <v>460.69</v>
      </c>
      <c r="R689" t="n">
        <v>47.26</v>
      </c>
      <c r="S689" t="n">
        <v>32.19</v>
      </c>
      <c r="T689" t="n">
        <v>3633.91</v>
      </c>
      <c r="U689" t="n">
        <v>0.68</v>
      </c>
      <c r="V689" t="n">
        <v>0.76</v>
      </c>
      <c r="W689" t="n">
        <v>1.46</v>
      </c>
      <c r="X689" t="n">
        <v>0.2</v>
      </c>
      <c r="Y689" t="n">
        <v>1</v>
      </c>
      <c r="Z689" t="n">
        <v>10</v>
      </c>
    </row>
    <row r="690">
      <c r="A690" t="n">
        <v>91</v>
      </c>
      <c r="B690" t="n">
        <v>150</v>
      </c>
      <c r="C690" t="inlineStr">
        <is>
          <t xml:space="preserve">CONCLUIDO	</t>
        </is>
      </c>
      <c r="D690" t="n">
        <v>6.6234</v>
      </c>
      <c r="E690" t="n">
        <v>15.1</v>
      </c>
      <c r="F690" t="n">
        <v>11.71</v>
      </c>
      <c r="G690" t="n">
        <v>100.39</v>
      </c>
      <c r="H690" t="n">
        <v>1.21</v>
      </c>
      <c r="I690" t="n">
        <v>7</v>
      </c>
      <c r="J690" t="n">
        <v>348.53</v>
      </c>
      <c r="K690" t="n">
        <v>61.82</v>
      </c>
      <c r="L690" t="n">
        <v>23.75</v>
      </c>
      <c r="M690" t="n">
        <v>5</v>
      </c>
      <c r="N690" t="n">
        <v>112.96</v>
      </c>
      <c r="O690" t="n">
        <v>43219.31</v>
      </c>
      <c r="P690" t="n">
        <v>199.13</v>
      </c>
      <c r="Q690" t="n">
        <v>460.73</v>
      </c>
      <c r="R690" t="n">
        <v>46.32</v>
      </c>
      <c r="S690" t="n">
        <v>32.19</v>
      </c>
      <c r="T690" t="n">
        <v>3167.12</v>
      </c>
      <c r="U690" t="n">
        <v>0.6899999999999999</v>
      </c>
      <c r="V690" t="n">
        <v>0.76</v>
      </c>
      <c r="W690" t="n">
        <v>1.46</v>
      </c>
      <c r="X690" t="n">
        <v>0.18</v>
      </c>
      <c r="Y690" t="n">
        <v>1</v>
      </c>
      <c r="Z690" t="n">
        <v>10</v>
      </c>
    </row>
    <row r="691">
      <c r="A691" t="n">
        <v>92</v>
      </c>
      <c r="B691" t="n">
        <v>150</v>
      </c>
      <c r="C691" t="inlineStr">
        <is>
          <t xml:space="preserve">CONCLUIDO	</t>
        </is>
      </c>
      <c r="D691" t="n">
        <v>6.6198</v>
      </c>
      <c r="E691" t="n">
        <v>15.11</v>
      </c>
      <c r="F691" t="n">
        <v>11.72</v>
      </c>
      <c r="G691" t="n">
        <v>100.46</v>
      </c>
      <c r="H691" t="n">
        <v>1.23</v>
      </c>
      <c r="I691" t="n">
        <v>7</v>
      </c>
      <c r="J691" t="n">
        <v>349.16</v>
      </c>
      <c r="K691" t="n">
        <v>61.82</v>
      </c>
      <c r="L691" t="n">
        <v>24</v>
      </c>
      <c r="M691" t="n">
        <v>5</v>
      </c>
      <c r="N691" t="n">
        <v>113.34</v>
      </c>
      <c r="O691" t="n">
        <v>43297.21</v>
      </c>
      <c r="P691" t="n">
        <v>200.06</v>
      </c>
      <c r="Q691" t="n">
        <v>460.69</v>
      </c>
      <c r="R691" t="n">
        <v>46.6</v>
      </c>
      <c r="S691" t="n">
        <v>32.19</v>
      </c>
      <c r="T691" t="n">
        <v>3308.63</v>
      </c>
      <c r="U691" t="n">
        <v>0.6899999999999999</v>
      </c>
      <c r="V691" t="n">
        <v>0.76</v>
      </c>
      <c r="W691" t="n">
        <v>1.46</v>
      </c>
      <c r="X691" t="n">
        <v>0.19</v>
      </c>
      <c r="Y691" t="n">
        <v>1</v>
      </c>
      <c r="Z691" t="n">
        <v>10</v>
      </c>
    </row>
    <row r="692">
      <c r="A692" t="n">
        <v>93</v>
      </c>
      <c r="B692" t="n">
        <v>150</v>
      </c>
      <c r="C692" t="inlineStr">
        <is>
          <t xml:space="preserve">CONCLUIDO	</t>
        </is>
      </c>
      <c r="D692" t="n">
        <v>6.6214</v>
      </c>
      <c r="E692" t="n">
        <v>15.1</v>
      </c>
      <c r="F692" t="n">
        <v>11.72</v>
      </c>
      <c r="G692" t="n">
        <v>100.43</v>
      </c>
      <c r="H692" t="n">
        <v>1.24</v>
      </c>
      <c r="I692" t="n">
        <v>7</v>
      </c>
      <c r="J692" t="n">
        <v>349.79</v>
      </c>
      <c r="K692" t="n">
        <v>61.82</v>
      </c>
      <c r="L692" t="n">
        <v>24.25</v>
      </c>
      <c r="M692" t="n">
        <v>5</v>
      </c>
      <c r="N692" t="n">
        <v>113.72</v>
      </c>
      <c r="O692" t="n">
        <v>43375.3</v>
      </c>
      <c r="P692" t="n">
        <v>200.04</v>
      </c>
      <c r="Q692" t="n">
        <v>460.69</v>
      </c>
      <c r="R692" t="n">
        <v>46.5</v>
      </c>
      <c r="S692" t="n">
        <v>32.19</v>
      </c>
      <c r="T692" t="n">
        <v>3257.59</v>
      </c>
      <c r="U692" t="n">
        <v>0.6899999999999999</v>
      </c>
      <c r="V692" t="n">
        <v>0.76</v>
      </c>
      <c r="W692" t="n">
        <v>1.46</v>
      </c>
      <c r="X692" t="n">
        <v>0.18</v>
      </c>
      <c r="Y692" t="n">
        <v>1</v>
      </c>
      <c r="Z692" t="n">
        <v>10</v>
      </c>
    </row>
    <row r="693">
      <c r="A693" t="n">
        <v>94</v>
      </c>
      <c r="B693" t="n">
        <v>150</v>
      </c>
      <c r="C693" t="inlineStr">
        <is>
          <t xml:space="preserve">CONCLUIDO	</t>
        </is>
      </c>
      <c r="D693" t="n">
        <v>6.6256</v>
      </c>
      <c r="E693" t="n">
        <v>15.09</v>
      </c>
      <c r="F693" t="n">
        <v>11.71</v>
      </c>
      <c r="G693" t="n">
        <v>100.35</v>
      </c>
      <c r="H693" t="n">
        <v>1.25</v>
      </c>
      <c r="I693" t="n">
        <v>7</v>
      </c>
      <c r="J693" t="n">
        <v>350.43</v>
      </c>
      <c r="K693" t="n">
        <v>61.82</v>
      </c>
      <c r="L693" t="n">
        <v>24.5</v>
      </c>
      <c r="M693" t="n">
        <v>5</v>
      </c>
      <c r="N693" t="n">
        <v>114.11</v>
      </c>
      <c r="O693" t="n">
        <v>43453.61</v>
      </c>
      <c r="P693" t="n">
        <v>199.65</v>
      </c>
      <c r="Q693" t="n">
        <v>460.69</v>
      </c>
      <c r="R693" t="n">
        <v>46.11</v>
      </c>
      <c r="S693" t="n">
        <v>32.19</v>
      </c>
      <c r="T693" t="n">
        <v>3061.37</v>
      </c>
      <c r="U693" t="n">
        <v>0.7</v>
      </c>
      <c r="V693" t="n">
        <v>0.76</v>
      </c>
      <c r="W693" t="n">
        <v>1.46</v>
      </c>
      <c r="X693" t="n">
        <v>0.17</v>
      </c>
      <c r="Y693" t="n">
        <v>1</v>
      </c>
      <c r="Z693" t="n">
        <v>10</v>
      </c>
    </row>
    <row r="694">
      <c r="A694" t="n">
        <v>95</v>
      </c>
      <c r="B694" t="n">
        <v>150</v>
      </c>
      <c r="C694" t="inlineStr">
        <is>
          <t xml:space="preserve">CONCLUIDO	</t>
        </is>
      </c>
      <c r="D694" t="n">
        <v>6.624</v>
      </c>
      <c r="E694" t="n">
        <v>15.1</v>
      </c>
      <c r="F694" t="n">
        <v>11.71</v>
      </c>
      <c r="G694" t="n">
        <v>100.38</v>
      </c>
      <c r="H694" t="n">
        <v>1.26</v>
      </c>
      <c r="I694" t="n">
        <v>7</v>
      </c>
      <c r="J694" t="n">
        <v>351.06</v>
      </c>
      <c r="K694" t="n">
        <v>61.82</v>
      </c>
      <c r="L694" t="n">
        <v>24.75</v>
      </c>
      <c r="M694" t="n">
        <v>5</v>
      </c>
      <c r="N694" t="n">
        <v>114.49</v>
      </c>
      <c r="O694" t="n">
        <v>43532.12</v>
      </c>
      <c r="P694" t="n">
        <v>200.07</v>
      </c>
      <c r="Q694" t="n">
        <v>460.72</v>
      </c>
      <c r="R694" t="n">
        <v>46.25</v>
      </c>
      <c r="S694" t="n">
        <v>32.19</v>
      </c>
      <c r="T694" t="n">
        <v>3131.14</v>
      </c>
      <c r="U694" t="n">
        <v>0.7</v>
      </c>
      <c r="V694" t="n">
        <v>0.76</v>
      </c>
      <c r="W694" t="n">
        <v>1.46</v>
      </c>
      <c r="X694" t="n">
        <v>0.18</v>
      </c>
      <c r="Y694" t="n">
        <v>1</v>
      </c>
      <c r="Z694" t="n">
        <v>10</v>
      </c>
    </row>
    <row r="695">
      <c r="A695" t="n">
        <v>96</v>
      </c>
      <c r="B695" t="n">
        <v>150</v>
      </c>
      <c r="C695" t="inlineStr">
        <is>
          <t xml:space="preserve">CONCLUIDO	</t>
        </is>
      </c>
      <c r="D695" t="n">
        <v>6.6264</v>
      </c>
      <c r="E695" t="n">
        <v>15.09</v>
      </c>
      <c r="F695" t="n">
        <v>11.71</v>
      </c>
      <c r="G695" t="n">
        <v>100.33</v>
      </c>
      <c r="H695" t="n">
        <v>1.27</v>
      </c>
      <c r="I695" t="n">
        <v>7</v>
      </c>
      <c r="J695" t="n">
        <v>351.7</v>
      </c>
      <c r="K695" t="n">
        <v>61.82</v>
      </c>
      <c r="L695" t="n">
        <v>25</v>
      </c>
      <c r="M695" t="n">
        <v>5</v>
      </c>
      <c r="N695" t="n">
        <v>114.88</v>
      </c>
      <c r="O695" t="n">
        <v>43610.83</v>
      </c>
      <c r="P695" t="n">
        <v>200.43</v>
      </c>
      <c r="Q695" t="n">
        <v>460.69</v>
      </c>
      <c r="R695" t="n">
        <v>46.09</v>
      </c>
      <c r="S695" t="n">
        <v>32.19</v>
      </c>
      <c r="T695" t="n">
        <v>3054.17</v>
      </c>
      <c r="U695" t="n">
        <v>0.7</v>
      </c>
      <c r="V695" t="n">
        <v>0.76</v>
      </c>
      <c r="W695" t="n">
        <v>1.46</v>
      </c>
      <c r="X695" t="n">
        <v>0.17</v>
      </c>
      <c r="Y695" t="n">
        <v>1</v>
      </c>
      <c r="Z695" t="n">
        <v>10</v>
      </c>
    </row>
    <row r="696">
      <c r="A696" t="n">
        <v>97</v>
      </c>
      <c r="B696" t="n">
        <v>150</v>
      </c>
      <c r="C696" t="inlineStr">
        <is>
          <t xml:space="preserve">CONCLUIDO	</t>
        </is>
      </c>
      <c r="D696" t="n">
        <v>6.6276</v>
      </c>
      <c r="E696" t="n">
        <v>15.09</v>
      </c>
      <c r="F696" t="n">
        <v>11.7</v>
      </c>
      <c r="G696" t="n">
        <v>100.3</v>
      </c>
      <c r="H696" t="n">
        <v>1.28</v>
      </c>
      <c r="I696" t="n">
        <v>7</v>
      </c>
      <c r="J696" t="n">
        <v>352.34</v>
      </c>
      <c r="K696" t="n">
        <v>61.82</v>
      </c>
      <c r="L696" t="n">
        <v>25.25</v>
      </c>
      <c r="M696" t="n">
        <v>5</v>
      </c>
      <c r="N696" t="n">
        <v>115.27</v>
      </c>
      <c r="O696" t="n">
        <v>43689.76</v>
      </c>
      <c r="P696" t="n">
        <v>200.53</v>
      </c>
      <c r="Q696" t="n">
        <v>460.69</v>
      </c>
      <c r="R696" t="n">
        <v>45.98</v>
      </c>
      <c r="S696" t="n">
        <v>32.19</v>
      </c>
      <c r="T696" t="n">
        <v>2995.41</v>
      </c>
      <c r="U696" t="n">
        <v>0.7</v>
      </c>
      <c r="V696" t="n">
        <v>0.76</v>
      </c>
      <c r="W696" t="n">
        <v>1.46</v>
      </c>
      <c r="X696" t="n">
        <v>0.17</v>
      </c>
      <c r="Y696" t="n">
        <v>1</v>
      </c>
      <c r="Z696" t="n">
        <v>10</v>
      </c>
    </row>
    <row r="697">
      <c r="A697" t="n">
        <v>98</v>
      </c>
      <c r="B697" t="n">
        <v>150</v>
      </c>
      <c r="C697" t="inlineStr">
        <is>
          <t xml:space="preserve">CONCLUIDO	</t>
        </is>
      </c>
      <c r="D697" t="n">
        <v>6.6251</v>
      </c>
      <c r="E697" t="n">
        <v>15.09</v>
      </c>
      <c r="F697" t="n">
        <v>11.71</v>
      </c>
      <c r="G697" t="n">
        <v>100.35</v>
      </c>
      <c r="H697" t="n">
        <v>1.29</v>
      </c>
      <c r="I697" t="n">
        <v>7</v>
      </c>
      <c r="J697" t="n">
        <v>352.98</v>
      </c>
      <c r="K697" t="n">
        <v>61.82</v>
      </c>
      <c r="L697" t="n">
        <v>25.5</v>
      </c>
      <c r="M697" t="n">
        <v>5</v>
      </c>
      <c r="N697" t="n">
        <v>115.66</v>
      </c>
      <c r="O697" t="n">
        <v>43769.02</v>
      </c>
      <c r="P697" t="n">
        <v>200.57</v>
      </c>
      <c r="Q697" t="n">
        <v>460.69</v>
      </c>
      <c r="R697" t="n">
        <v>46.19</v>
      </c>
      <c r="S697" t="n">
        <v>32.19</v>
      </c>
      <c r="T697" t="n">
        <v>3101.39</v>
      </c>
      <c r="U697" t="n">
        <v>0.7</v>
      </c>
      <c r="V697" t="n">
        <v>0.76</v>
      </c>
      <c r="W697" t="n">
        <v>1.46</v>
      </c>
      <c r="X697" t="n">
        <v>0.17</v>
      </c>
      <c r="Y697" t="n">
        <v>1</v>
      </c>
      <c r="Z697" t="n">
        <v>10</v>
      </c>
    </row>
    <row r="698">
      <c r="A698" t="n">
        <v>99</v>
      </c>
      <c r="B698" t="n">
        <v>150</v>
      </c>
      <c r="C698" t="inlineStr">
        <is>
          <t xml:space="preserve">CONCLUIDO	</t>
        </is>
      </c>
      <c r="D698" t="n">
        <v>6.6311</v>
      </c>
      <c r="E698" t="n">
        <v>15.08</v>
      </c>
      <c r="F698" t="n">
        <v>11.69</v>
      </c>
      <c r="G698" t="n">
        <v>100.24</v>
      </c>
      <c r="H698" t="n">
        <v>1.3</v>
      </c>
      <c r="I698" t="n">
        <v>7</v>
      </c>
      <c r="J698" t="n">
        <v>353.63</v>
      </c>
      <c r="K698" t="n">
        <v>61.82</v>
      </c>
      <c r="L698" t="n">
        <v>25.75</v>
      </c>
      <c r="M698" t="n">
        <v>5</v>
      </c>
      <c r="N698" t="n">
        <v>116.06</v>
      </c>
      <c r="O698" t="n">
        <v>43848.38</v>
      </c>
      <c r="P698" t="n">
        <v>199.89</v>
      </c>
      <c r="Q698" t="n">
        <v>460.69</v>
      </c>
      <c r="R698" t="n">
        <v>45.71</v>
      </c>
      <c r="S698" t="n">
        <v>32.19</v>
      </c>
      <c r="T698" t="n">
        <v>2864.26</v>
      </c>
      <c r="U698" t="n">
        <v>0.7</v>
      </c>
      <c r="V698" t="n">
        <v>0.76</v>
      </c>
      <c r="W698" t="n">
        <v>1.46</v>
      </c>
      <c r="X698" t="n">
        <v>0.16</v>
      </c>
      <c r="Y698" t="n">
        <v>1</v>
      </c>
      <c r="Z698" t="n">
        <v>10</v>
      </c>
    </row>
    <row r="699">
      <c r="A699" t="n">
        <v>100</v>
      </c>
      <c r="B699" t="n">
        <v>150</v>
      </c>
      <c r="C699" t="inlineStr">
        <is>
          <t xml:space="preserve">CONCLUIDO	</t>
        </is>
      </c>
      <c r="D699" t="n">
        <v>6.6257</v>
      </c>
      <c r="E699" t="n">
        <v>15.09</v>
      </c>
      <c r="F699" t="n">
        <v>11.71</v>
      </c>
      <c r="G699" t="n">
        <v>100.34</v>
      </c>
      <c r="H699" t="n">
        <v>1.31</v>
      </c>
      <c r="I699" t="n">
        <v>7</v>
      </c>
      <c r="J699" t="n">
        <v>354.27</v>
      </c>
      <c r="K699" t="n">
        <v>61.82</v>
      </c>
      <c r="L699" t="n">
        <v>26</v>
      </c>
      <c r="M699" t="n">
        <v>5</v>
      </c>
      <c r="N699" t="n">
        <v>116.45</v>
      </c>
      <c r="O699" t="n">
        <v>43927.95</v>
      </c>
      <c r="P699" t="n">
        <v>200.27</v>
      </c>
      <c r="Q699" t="n">
        <v>460.71</v>
      </c>
      <c r="R699" t="n">
        <v>46.04</v>
      </c>
      <c r="S699" t="n">
        <v>32.19</v>
      </c>
      <c r="T699" t="n">
        <v>3027.3</v>
      </c>
      <c r="U699" t="n">
        <v>0.7</v>
      </c>
      <c r="V699" t="n">
        <v>0.76</v>
      </c>
      <c r="W699" t="n">
        <v>1.46</v>
      </c>
      <c r="X699" t="n">
        <v>0.17</v>
      </c>
      <c r="Y699" t="n">
        <v>1</v>
      </c>
      <c r="Z699" t="n">
        <v>10</v>
      </c>
    </row>
    <row r="700">
      <c r="A700" t="n">
        <v>101</v>
      </c>
      <c r="B700" t="n">
        <v>150</v>
      </c>
      <c r="C700" t="inlineStr">
        <is>
          <t xml:space="preserve">CONCLUIDO	</t>
        </is>
      </c>
      <c r="D700" t="n">
        <v>6.6284</v>
      </c>
      <c r="E700" t="n">
        <v>15.09</v>
      </c>
      <c r="F700" t="n">
        <v>11.7</v>
      </c>
      <c r="G700" t="n">
        <v>100.29</v>
      </c>
      <c r="H700" t="n">
        <v>1.32</v>
      </c>
      <c r="I700" t="n">
        <v>7</v>
      </c>
      <c r="J700" t="n">
        <v>354.92</v>
      </c>
      <c r="K700" t="n">
        <v>61.82</v>
      </c>
      <c r="L700" t="n">
        <v>26.25</v>
      </c>
      <c r="M700" t="n">
        <v>5</v>
      </c>
      <c r="N700" t="n">
        <v>116.85</v>
      </c>
      <c r="O700" t="n">
        <v>44007.74</v>
      </c>
      <c r="P700" t="n">
        <v>199.8</v>
      </c>
      <c r="Q700" t="n">
        <v>460.69</v>
      </c>
      <c r="R700" t="n">
        <v>45.96</v>
      </c>
      <c r="S700" t="n">
        <v>32.19</v>
      </c>
      <c r="T700" t="n">
        <v>2985.71</v>
      </c>
      <c r="U700" t="n">
        <v>0.7</v>
      </c>
      <c r="V700" t="n">
        <v>0.76</v>
      </c>
      <c r="W700" t="n">
        <v>1.46</v>
      </c>
      <c r="X700" t="n">
        <v>0.17</v>
      </c>
      <c r="Y700" t="n">
        <v>1</v>
      </c>
      <c r="Z700" t="n">
        <v>10</v>
      </c>
    </row>
    <row r="701">
      <c r="A701" t="n">
        <v>102</v>
      </c>
      <c r="B701" t="n">
        <v>150</v>
      </c>
      <c r="C701" t="inlineStr">
        <is>
          <t xml:space="preserve">CONCLUIDO	</t>
        </is>
      </c>
      <c r="D701" t="n">
        <v>6.6267</v>
      </c>
      <c r="E701" t="n">
        <v>15.09</v>
      </c>
      <c r="F701" t="n">
        <v>11.7</v>
      </c>
      <c r="G701" t="n">
        <v>100.32</v>
      </c>
      <c r="H701" t="n">
        <v>1.33</v>
      </c>
      <c r="I701" t="n">
        <v>7</v>
      </c>
      <c r="J701" t="n">
        <v>355.57</v>
      </c>
      <c r="K701" t="n">
        <v>61.82</v>
      </c>
      <c r="L701" t="n">
        <v>26.5</v>
      </c>
      <c r="M701" t="n">
        <v>5</v>
      </c>
      <c r="N701" t="n">
        <v>117.25</v>
      </c>
      <c r="O701" t="n">
        <v>44087.74</v>
      </c>
      <c r="P701" t="n">
        <v>199.98</v>
      </c>
      <c r="Q701" t="n">
        <v>460.78</v>
      </c>
      <c r="R701" t="n">
        <v>46.05</v>
      </c>
      <c r="S701" t="n">
        <v>32.19</v>
      </c>
      <c r="T701" t="n">
        <v>3029.99</v>
      </c>
      <c r="U701" t="n">
        <v>0.7</v>
      </c>
      <c r="V701" t="n">
        <v>0.76</v>
      </c>
      <c r="W701" t="n">
        <v>1.46</v>
      </c>
      <c r="X701" t="n">
        <v>0.17</v>
      </c>
      <c r="Y701" t="n">
        <v>1</v>
      </c>
      <c r="Z701" t="n">
        <v>10</v>
      </c>
    </row>
    <row r="702">
      <c r="A702" t="n">
        <v>103</v>
      </c>
      <c r="B702" t="n">
        <v>150</v>
      </c>
      <c r="C702" t="inlineStr">
        <is>
          <t xml:space="preserve">CONCLUIDO	</t>
        </is>
      </c>
      <c r="D702" t="n">
        <v>6.6287</v>
      </c>
      <c r="E702" t="n">
        <v>15.09</v>
      </c>
      <c r="F702" t="n">
        <v>11.7</v>
      </c>
      <c r="G702" t="n">
        <v>100.28</v>
      </c>
      <c r="H702" t="n">
        <v>1.34</v>
      </c>
      <c r="I702" t="n">
        <v>7</v>
      </c>
      <c r="J702" t="n">
        <v>356.22</v>
      </c>
      <c r="K702" t="n">
        <v>61.82</v>
      </c>
      <c r="L702" t="n">
        <v>26.75</v>
      </c>
      <c r="M702" t="n">
        <v>5</v>
      </c>
      <c r="N702" t="n">
        <v>117.65</v>
      </c>
      <c r="O702" t="n">
        <v>44167.96</v>
      </c>
      <c r="P702" t="n">
        <v>199.51</v>
      </c>
      <c r="Q702" t="n">
        <v>460.69</v>
      </c>
      <c r="R702" t="n">
        <v>45.95</v>
      </c>
      <c r="S702" t="n">
        <v>32.19</v>
      </c>
      <c r="T702" t="n">
        <v>2980.69</v>
      </c>
      <c r="U702" t="n">
        <v>0.7</v>
      </c>
      <c r="V702" t="n">
        <v>0.76</v>
      </c>
      <c r="W702" t="n">
        <v>1.46</v>
      </c>
      <c r="X702" t="n">
        <v>0.17</v>
      </c>
      <c r="Y702" t="n">
        <v>1</v>
      </c>
      <c r="Z702" t="n">
        <v>10</v>
      </c>
    </row>
    <row r="703">
      <c r="A703" t="n">
        <v>104</v>
      </c>
      <c r="B703" t="n">
        <v>150</v>
      </c>
      <c r="C703" t="inlineStr">
        <is>
          <t xml:space="preserve">CONCLUIDO	</t>
        </is>
      </c>
      <c r="D703" t="n">
        <v>6.6314</v>
      </c>
      <c r="E703" t="n">
        <v>15.08</v>
      </c>
      <c r="F703" t="n">
        <v>11.69</v>
      </c>
      <c r="G703" t="n">
        <v>100.23</v>
      </c>
      <c r="H703" t="n">
        <v>1.35</v>
      </c>
      <c r="I703" t="n">
        <v>7</v>
      </c>
      <c r="J703" t="n">
        <v>356.87</v>
      </c>
      <c r="K703" t="n">
        <v>61.82</v>
      </c>
      <c r="L703" t="n">
        <v>27</v>
      </c>
      <c r="M703" t="n">
        <v>5</v>
      </c>
      <c r="N703" t="n">
        <v>118.05</v>
      </c>
      <c r="O703" t="n">
        <v>44248.41</v>
      </c>
      <c r="P703" t="n">
        <v>199.1</v>
      </c>
      <c r="Q703" t="n">
        <v>460.69</v>
      </c>
      <c r="R703" t="n">
        <v>45.73</v>
      </c>
      <c r="S703" t="n">
        <v>32.19</v>
      </c>
      <c r="T703" t="n">
        <v>2872.23</v>
      </c>
      <c r="U703" t="n">
        <v>0.7</v>
      </c>
      <c r="V703" t="n">
        <v>0.76</v>
      </c>
      <c r="W703" t="n">
        <v>1.46</v>
      </c>
      <c r="X703" t="n">
        <v>0.16</v>
      </c>
      <c r="Y703" t="n">
        <v>1</v>
      </c>
      <c r="Z703" t="n">
        <v>10</v>
      </c>
    </row>
    <row r="704">
      <c r="A704" t="n">
        <v>105</v>
      </c>
      <c r="B704" t="n">
        <v>150</v>
      </c>
      <c r="C704" t="inlineStr">
        <is>
          <t xml:space="preserve">CONCLUIDO	</t>
        </is>
      </c>
      <c r="D704" t="n">
        <v>6.6295</v>
      </c>
      <c r="E704" t="n">
        <v>15.08</v>
      </c>
      <c r="F704" t="n">
        <v>11.7</v>
      </c>
      <c r="G704" t="n">
        <v>100.27</v>
      </c>
      <c r="H704" t="n">
        <v>1.36</v>
      </c>
      <c r="I704" t="n">
        <v>7</v>
      </c>
      <c r="J704" t="n">
        <v>357.52</v>
      </c>
      <c r="K704" t="n">
        <v>61.82</v>
      </c>
      <c r="L704" t="n">
        <v>27.25</v>
      </c>
      <c r="M704" t="n">
        <v>5</v>
      </c>
      <c r="N704" t="n">
        <v>118.45</v>
      </c>
      <c r="O704" t="n">
        <v>44329.08</v>
      </c>
      <c r="P704" t="n">
        <v>198.79</v>
      </c>
      <c r="Q704" t="n">
        <v>460.69</v>
      </c>
      <c r="R704" t="n">
        <v>45.85</v>
      </c>
      <c r="S704" t="n">
        <v>32.19</v>
      </c>
      <c r="T704" t="n">
        <v>2929.98</v>
      </c>
      <c r="U704" t="n">
        <v>0.7</v>
      </c>
      <c r="V704" t="n">
        <v>0.76</v>
      </c>
      <c r="W704" t="n">
        <v>1.46</v>
      </c>
      <c r="X704" t="n">
        <v>0.16</v>
      </c>
      <c r="Y704" t="n">
        <v>1</v>
      </c>
      <c r="Z704" t="n">
        <v>10</v>
      </c>
    </row>
    <row r="705">
      <c r="A705" t="n">
        <v>106</v>
      </c>
      <c r="B705" t="n">
        <v>150</v>
      </c>
      <c r="C705" t="inlineStr">
        <is>
          <t xml:space="preserve">CONCLUIDO	</t>
        </is>
      </c>
      <c r="D705" t="n">
        <v>6.6304</v>
      </c>
      <c r="E705" t="n">
        <v>15.08</v>
      </c>
      <c r="F705" t="n">
        <v>11.7</v>
      </c>
      <c r="G705" t="n">
        <v>100.25</v>
      </c>
      <c r="H705" t="n">
        <v>1.37</v>
      </c>
      <c r="I705" t="n">
        <v>7</v>
      </c>
      <c r="J705" t="n">
        <v>358.18</v>
      </c>
      <c r="K705" t="n">
        <v>61.82</v>
      </c>
      <c r="L705" t="n">
        <v>27.5</v>
      </c>
      <c r="M705" t="n">
        <v>5</v>
      </c>
      <c r="N705" t="n">
        <v>118.86</v>
      </c>
      <c r="O705" t="n">
        <v>44409.98</v>
      </c>
      <c r="P705" t="n">
        <v>198.53</v>
      </c>
      <c r="Q705" t="n">
        <v>460.69</v>
      </c>
      <c r="R705" t="n">
        <v>45.78</v>
      </c>
      <c r="S705" t="n">
        <v>32.19</v>
      </c>
      <c r="T705" t="n">
        <v>2896.76</v>
      </c>
      <c r="U705" t="n">
        <v>0.7</v>
      </c>
      <c r="V705" t="n">
        <v>0.76</v>
      </c>
      <c r="W705" t="n">
        <v>1.46</v>
      </c>
      <c r="X705" t="n">
        <v>0.16</v>
      </c>
      <c r="Y705" t="n">
        <v>1</v>
      </c>
      <c r="Z705" t="n">
        <v>10</v>
      </c>
    </row>
    <row r="706">
      <c r="A706" t="n">
        <v>107</v>
      </c>
      <c r="B706" t="n">
        <v>150</v>
      </c>
      <c r="C706" t="inlineStr">
        <is>
          <t xml:space="preserve">CONCLUIDO	</t>
        </is>
      </c>
      <c r="D706" t="n">
        <v>6.6257</v>
      </c>
      <c r="E706" t="n">
        <v>15.09</v>
      </c>
      <c r="F706" t="n">
        <v>11.71</v>
      </c>
      <c r="G706" t="n">
        <v>100.34</v>
      </c>
      <c r="H706" t="n">
        <v>1.38</v>
      </c>
      <c r="I706" t="n">
        <v>7</v>
      </c>
      <c r="J706" t="n">
        <v>358.84</v>
      </c>
      <c r="K706" t="n">
        <v>61.82</v>
      </c>
      <c r="L706" t="n">
        <v>27.75</v>
      </c>
      <c r="M706" t="n">
        <v>5</v>
      </c>
      <c r="N706" t="n">
        <v>119.27</v>
      </c>
      <c r="O706" t="n">
        <v>44491.1</v>
      </c>
      <c r="P706" t="n">
        <v>198.3</v>
      </c>
      <c r="Q706" t="n">
        <v>460.69</v>
      </c>
      <c r="R706" t="n">
        <v>46.08</v>
      </c>
      <c r="S706" t="n">
        <v>32.19</v>
      </c>
      <c r="T706" t="n">
        <v>3048.68</v>
      </c>
      <c r="U706" t="n">
        <v>0.7</v>
      </c>
      <c r="V706" t="n">
        <v>0.76</v>
      </c>
      <c r="W706" t="n">
        <v>1.46</v>
      </c>
      <c r="X706" t="n">
        <v>0.17</v>
      </c>
      <c r="Y706" t="n">
        <v>1</v>
      </c>
      <c r="Z706" t="n">
        <v>10</v>
      </c>
    </row>
    <row r="707">
      <c r="A707" t="n">
        <v>108</v>
      </c>
      <c r="B707" t="n">
        <v>150</v>
      </c>
      <c r="C707" t="inlineStr">
        <is>
          <t xml:space="preserve">CONCLUIDO	</t>
        </is>
      </c>
      <c r="D707" t="n">
        <v>6.6257</v>
      </c>
      <c r="E707" t="n">
        <v>15.09</v>
      </c>
      <c r="F707" t="n">
        <v>11.71</v>
      </c>
      <c r="G707" t="n">
        <v>100.34</v>
      </c>
      <c r="H707" t="n">
        <v>1.39</v>
      </c>
      <c r="I707" t="n">
        <v>7</v>
      </c>
      <c r="J707" t="n">
        <v>359.5</v>
      </c>
      <c r="K707" t="n">
        <v>61.82</v>
      </c>
      <c r="L707" t="n">
        <v>28</v>
      </c>
      <c r="M707" t="n">
        <v>5</v>
      </c>
      <c r="N707" t="n">
        <v>119.68</v>
      </c>
      <c r="O707" t="n">
        <v>44572.45</v>
      </c>
      <c r="P707" t="n">
        <v>197.89</v>
      </c>
      <c r="Q707" t="n">
        <v>460.69</v>
      </c>
      <c r="R707" t="n">
        <v>46.16</v>
      </c>
      <c r="S707" t="n">
        <v>32.19</v>
      </c>
      <c r="T707" t="n">
        <v>3089.82</v>
      </c>
      <c r="U707" t="n">
        <v>0.7</v>
      </c>
      <c r="V707" t="n">
        <v>0.76</v>
      </c>
      <c r="W707" t="n">
        <v>1.46</v>
      </c>
      <c r="X707" t="n">
        <v>0.17</v>
      </c>
      <c r="Y707" t="n">
        <v>1</v>
      </c>
      <c r="Z707" t="n">
        <v>10</v>
      </c>
    </row>
    <row r="708">
      <c r="A708" t="n">
        <v>109</v>
      </c>
      <c r="B708" t="n">
        <v>150</v>
      </c>
      <c r="C708" t="inlineStr">
        <is>
          <t xml:space="preserve">CONCLUIDO	</t>
        </is>
      </c>
      <c r="D708" t="n">
        <v>6.6664</v>
      </c>
      <c r="E708" t="n">
        <v>15</v>
      </c>
      <c r="F708" t="n">
        <v>11.67</v>
      </c>
      <c r="G708" t="n">
        <v>116.7</v>
      </c>
      <c r="H708" t="n">
        <v>1.4</v>
      </c>
      <c r="I708" t="n">
        <v>6</v>
      </c>
      <c r="J708" t="n">
        <v>360.16</v>
      </c>
      <c r="K708" t="n">
        <v>61.82</v>
      </c>
      <c r="L708" t="n">
        <v>28.25</v>
      </c>
      <c r="M708" t="n">
        <v>4</v>
      </c>
      <c r="N708" t="n">
        <v>120.09</v>
      </c>
      <c r="O708" t="n">
        <v>44654.04</v>
      </c>
      <c r="P708" t="n">
        <v>196.92</v>
      </c>
      <c r="Q708" t="n">
        <v>460.69</v>
      </c>
      <c r="R708" t="n">
        <v>44.93</v>
      </c>
      <c r="S708" t="n">
        <v>32.19</v>
      </c>
      <c r="T708" t="n">
        <v>2475.2</v>
      </c>
      <c r="U708" t="n">
        <v>0.72</v>
      </c>
      <c r="V708" t="n">
        <v>0.77</v>
      </c>
      <c r="W708" t="n">
        <v>1.46</v>
      </c>
      <c r="X708" t="n">
        <v>0.14</v>
      </c>
      <c r="Y708" t="n">
        <v>1</v>
      </c>
      <c r="Z708" t="n">
        <v>10</v>
      </c>
    </row>
    <row r="709">
      <c r="A709" t="n">
        <v>110</v>
      </c>
      <c r="B709" t="n">
        <v>150</v>
      </c>
      <c r="C709" t="inlineStr">
        <is>
          <t xml:space="preserve">CONCLUIDO	</t>
        </is>
      </c>
      <c r="D709" t="n">
        <v>6.667</v>
      </c>
      <c r="E709" t="n">
        <v>15</v>
      </c>
      <c r="F709" t="n">
        <v>11.67</v>
      </c>
      <c r="G709" t="n">
        <v>116.69</v>
      </c>
      <c r="H709" t="n">
        <v>1.41</v>
      </c>
      <c r="I709" t="n">
        <v>6</v>
      </c>
      <c r="J709" t="n">
        <v>360.82</v>
      </c>
      <c r="K709" t="n">
        <v>61.82</v>
      </c>
      <c r="L709" t="n">
        <v>28.5</v>
      </c>
      <c r="M709" t="n">
        <v>4</v>
      </c>
      <c r="N709" t="n">
        <v>120.5</v>
      </c>
      <c r="O709" t="n">
        <v>44735.86</v>
      </c>
      <c r="P709" t="n">
        <v>196.96</v>
      </c>
      <c r="Q709" t="n">
        <v>460.69</v>
      </c>
      <c r="R709" t="n">
        <v>44.88</v>
      </c>
      <c r="S709" t="n">
        <v>32.19</v>
      </c>
      <c r="T709" t="n">
        <v>2451.4</v>
      </c>
      <c r="U709" t="n">
        <v>0.72</v>
      </c>
      <c r="V709" t="n">
        <v>0.77</v>
      </c>
      <c r="W709" t="n">
        <v>1.46</v>
      </c>
      <c r="X709" t="n">
        <v>0.14</v>
      </c>
      <c r="Y709" t="n">
        <v>1</v>
      </c>
      <c r="Z709" t="n">
        <v>10</v>
      </c>
    </row>
    <row r="710">
      <c r="A710" t="n">
        <v>111</v>
      </c>
      <c r="B710" t="n">
        <v>150</v>
      </c>
      <c r="C710" t="inlineStr">
        <is>
          <t xml:space="preserve">CONCLUIDO	</t>
        </is>
      </c>
      <c r="D710" t="n">
        <v>6.6658</v>
      </c>
      <c r="E710" t="n">
        <v>15</v>
      </c>
      <c r="F710" t="n">
        <v>11.67</v>
      </c>
      <c r="G710" t="n">
        <v>116.71</v>
      </c>
      <c r="H710" t="n">
        <v>1.42</v>
      </c>
      <c r="I710" t="n">
        <v>6</v>
      </c>
      <c r="J710" t="n">
        <v>361.49</v>
      </c>
      <c r="K710" t="n">
        <v>61.82</v>
      </c>
      <c r="L710" t="n">
        <v>28.75</v>
      </c>
      <c r="M710" t="n">
        <v>4</v>
      </c>
      <c r="N710" t="n">
        <v>120.92</v>
      </c>
      <c r="O710" t="n">
        <v>44817.91</v>
      </c>
      <c r="P710" t="n">
        <v>196.98</v>
      </c>
      <c r="Q710" t="n">
        <v>460.69</v>
      </c>
      <c r="R710" t="n">
        <v>45</v>
      </c>
      <c r="S710" t="n">
        <v>32.19</v>
      </c>
      <c r="T710" t="n">
        <v>2512.33</v>
      </c>
      <c r="U710" t="n">
        <v>0.72</v>
      </c>
      <c r="V710" t="n">
        <v>0.77</v>
      </c>
      <c r="W710" t="n">
        <v>1.46</v>
      </c>
      <c r="X710" t="n">
        <v>0.14</v>
      </c>
      <c r="Y710" t="n">
        <v>1</v>
      </c>
      <c r="Z710" t="n">
        <v>10</v>
      </c>
    </row>
    <row r="711">
      <c r="A711" t="n">
        <v>112</v>
      </c>
      <c r="B711" t="n">
        <v>150</v>
      </c>
      <c r="C711" t="inlineStr">
        <is>
          <t xml:space="preserve">CONCLUIDO	</t>
        </is>
      </c>
      <c r="D711" t="n">
        <v>6.6667</v>
      </c>
      <c r="E711" t="n">
        <v>15</v>
      </c>
      <c r="F711" t="n">
        <v>11.67</v>
      </c>
      <c r="G711" t="n">
        <v>116.69</v>
      </c>
      <c r="H711" t="n">
        <v>1.43</v>
      </c>
      <c r="I711" t="n">
        <v>6</v>
      </c>
      <c r="J711" t="n">
        <v>362.16</v>
      </c>
      <c r="K711" t="n">
        <v>61.82</v>
      </c>
      <c r="L711" t="n">
        <v>29</v>
      </c>
      <c r="M711" t="n">
        <v>4</v>
      </c>
      <c r="N711" t="n">
        <v>121.34</v>
      </c>
      <c r="O711" t="n">
        <v>44900.33</v>
      </c>
      <c r="P711" t="n">
        <v>197.23</v>
      </c>
      <c r="Q711" t="n">
        <v>460.69</v>
      </c>
      <c r="R711" t="n">
        <v>44.83</v>
      </c>
      <c r="S711" t="n">
        <v>32.19</v>
      </c>
      <c r="T711" t="n">
        <v>2428.38</v>
      </c>
      <c r="U711" t="n">
        <v>0.72</v>
      </c>
      <c r="V711" t="n">
        <v>0.77</v>
      </c>
      <c r="W711" t="n">
        <v>1.46</v>
      </c>
      <c r="X711" t="n">
        <v>0.14</v>
      </c>
      <c r="Y711" t="n">
        <v>1</v>
      </c>
      <c r="Z711" t="n">
        <v>10</v>
      </c>
    </row>
    <row r="712">
      <c r="A712" t="n">
        <v>113</v>
      </c>
      <c r="B712" t="n">
        <v>150</v>
      </c>
      <c r="C712" t="inlineStr">
        <is>
          <t xml:space="preserve">CONCLUIDO	</t>
        </is>
      </c>
      <c r="D712" t="n">
        <v>6.6664</v>
      </c>
      <c r="E712" t="n">
        <v>15</v>
      </c>
      <c r="F712" t="n">
        <v>11.67</v>
      </c>
      <c r="G712" t="n">
        <v>116.7</v>
      </c>
      <c r="H712" t="n">
        <v>1.44</v>
      </c>
      <c r="I712" t="n">
        <v>6</v>
      </c>
      <c r="J712" t="n">
        <v>362.83</v>
      </c>
      <c r="K712" t="n">
        <v>61.82</v>
      </c>
      <c r="L712" t="n">
        <v>29.25</v>
      </c>
      <c r="M712" t="n">
        <v>4</v>
      </c>
      <c r="N712" t="n">
        <v>121.75</v>
      </c>
      <c r="O712" t="n">
        <v>44982.86</v>
      </c>
      <c r="P712" t="n">
        <v>197.42</v>
      </c>
      <c r="Q712" t="n">
        <v>460.69</v>
      </c>
      <c r="R712" t="n">
        <v>44.95</v>
      </c>
      <c r="S712" t="n">
        <v>32.19</v>
      </c>
      <c r="T712" t="n">
        <v>2485.12</v>
      </c>
      <c r="U712" t="n">
        <v>0.72</v>
      </c>
      <c r="V712" t="n">
        <v>0.77</v>
      </c>
      <c r="W712" t="n">
        <v>1.46</v>
      </c>
      <c r="X712" t="n">
        <v>0.14</v>
      </c>
      <c r="Y712" t="n">
        <v>1</v>
      </c>
      <c r="Z712" t="n">
        <v>10</v>
      </c>
    </row>
    <row r="713">
      <c r="A713" t="n">
        <v>114</v>
      </c>
      <c r="B713" t="n">
        <v>150</v>
      </c>
      <c r="C713" t="inlineStr">
        <is>
          <t xml:space="preserve">CONCLUIDO	</t>
        </is>
      </c>
      <c r="D713" t="n">
        <v>6.6663</v>
      </c>
      <c r="E713" t="n">
        <v>15</v>
      </c>
      <c r="F713" t="n">
        <v>11.67</v>
      </c>
      <c r="G713" t="n">
        <v>116.7</v>
      </c>
      <c r="H713" t="n">
        <v>1.45</v>
      </c>
      <c r="I713" t="n">
        <v>6</v>
      </c>
      <c r="J713" t="n">
        <v>363.5</v>
      </c>
      <c r="K713" t="n">
        <v>61.82</v>
      </c>
      <c r="L713" t="n">
        <v>29.5</v>
      </c>
      <c r="M713" t="n">
        <v>4</v>
      </c>
      <c r="N713" t="n">
        <v>122.18</v>
      </c>
      <c r="O713" t="n">
        <v>45065.64</v>
      </c>
      <c r="P713" t="n">
        <v>197.78</v>
      </c>
      <c r="Q713" t="n">
        <v>460.7</v>
      </c>
      <c r="R713" t="n">
        <v>44.93</v>
      </c>
      <c r="S713" t="n">
        <v>32.19</v>
      </c>
      <c r="T713" t="n">
        <v>2478.27</v>
      </c>
      <c r="U713" t="n">
        <v>0.72</v>
      </c>
      <c r="V713" t="n">
        <v>0.77</v>
      </c>
      <c r="W713" t="n">
        <v>1.46</v>
      </c>
      <c r="X713" t="n">
        <v>0.14</v>
      </c>
      <c r="Y713" t="n">
        <v>1</v>
      </c>
      <c r="Z713" t="n">
        <v>10</v>
      </c>
    </row>
    <row r="714">
      <c r="A714" t="n">
        <v>115</v>
      </c>
      <c r="B714" t="n">
        <v>150</v>
      </c>
      <c r="C714" t="inlineStr">
        <is>
          <t xml:space="preserve">CONCLUIDO	</t>
        </is>
      </c>
      <c r="D714" t="n">
        <v>6.6684</v>
      </c>
      <c r="E714" t="n">
        <v>15</v>
      </c>
      <c r="F714" t="n">
        <v>11.67</v>
      </c>
      <c r="G714" t="n">
        <v>116.66</v>
      </c>
      <c r="H714" t="n">
        <v>1.46</v>
      </c>
      <c r="I714" t="n">
        <v>6</v>
      </c>
      <c r="J714" t="n">
        <v>364.17</v>
      </c>
      <c r="K714" t="n">
        <v>61.82</v>
      </c>
      <c r="L714" t="n">
        <v>29.75</v>
      </c>
      <c r="M714" t="n">
        <v>4</v>
      </c>
      <c r="N714" t="n">
        <v>122.6</v>
      </c>
      <c r="O714" t="n">
        <v>45148.66</v>
      </c>
      <c r="P714" t="n">
        <v>197.79</v>
      </c>
      <c r="Q714" t="n">
        <v>460.69</v>
      </c>
      <c r="R714" t="n">
        <v>44.86</v>
      </c>
      <c r="S714" t="n">
        <v>32.19</v>
      </c>
      <c r="T714" t="n">
        <v>2443.26</v>
      </c>
      <c r="U714" t="n">
        <v>0.72</v>
      </c>
      <c r="V714" t="n">
        <v>0.77</v>
      </c>
      <c r="W714" t="n">
        <v>1.45</v>
      </c>
      <c r="X714" t="n">
        <v>0.13</v>
      </c>
      <c r="Y714" t="n">
        <v>1</v>
      </c>
      <c r="Z714" t="n">
        <v>10</v>
      </c>
    </row>
    <row r="715">
      <c r="A715" t="n">
        <v>116</v>
      </c>
      <c r="B715" t="n">
        <v>150</v>
      </c>
      <c r="C715" t="inlineStr">
        <is>
          <t xml:space="preserve">CONCLUIDO	</t>
        </is>
      </c>
      <c r="D715" t="n">
        <v>6.6673</v>
      </c>
      <c r="E715" t="n">
        <v>15</v>
      </c>
      <c r="F715" t="n">
        <v>11.67</v>
      </c>
      <c r="G715" t="n">
        <v>116.68</v>
      </c>
      <c r="H715" t="n">
        <v>1.47</v>
      </c>
      <c r="I715" t="n">
        <v>6</v>
      </c>
      <c r="J715" t="n">
        <v>364.85</v>
      </c>
      <c r="K715" t="n">
        <v>61.82</v>
      </c>
      <c r="L715" t="n">
        <v>30</v>
      </c>
      <c r="M715" t="n">
        <v>4</v>
      </c>
      <c r="N715" t="n">
        <v>123.02</v>
      </c>
      <c r="O715" t="n">
        <v>45231.92</v>
      </c>
      <c r="P715" t="n">
        <v>198.01</v>
      </c>
      <c r="Q715" t="n">
        <v>460.69</v>
      </c>
      <c r="R715" t="n">
        <v>44.91</v>
      </c>
      <c r="S715" t="n">
        <v>32.19</v>
      </c>
      <c r="T715" t="n">
        <v>2468.32</v>
      </c>
      <c r="U715" t="n">
        <v>0.72</v>
      </c>
      <c r="V715" t="n">
        <v>0.77</v>
      </c>
      <c r="W715" t="n">
        <v>1.46</v>
      </c>
      <c r="X715" t="n">
        <v>0.13</v>
      </c>
      <c r="Y715" t="n">
        <v>1</v>
      </c>
      <c r="Z715" t="n">
        <v>10</v>
      </c>
    </row>
    <row r="716">
      <c r="A716" t="n">
        <v>117</v>
      </c>
      <c r="B716" t="n">
        <v>150</v>
      </c>
      <c r="C716" t="inlineStr">
        <is>
          <t xml:space="preserve">CONCLUIDO	</t>
        </is>
      </c>
      <c r="D716" t="n">
        <v>6.666</v>
      </c>
      <c r="E716" t="n">
        <v>15</v>
      </c>
      <c r="F716" t="n">
        <v>11.67</v>
      </c>
      <c r="G716" t="n">
        <v>116.71</v>
      </c>
      <c r="H716" t="n">
        <v>1.48</v>
      </c>
      <c r="I716" t="n">
        <v>6</v>
      </c>
      <c r="J716" t="n">
        <v>365.52</v>
      </c>
      <c r="K716" t="n">
        <v>61.82</v>
      </c>
      <c r="L716" t="n">
        <v>30.25</v>
      </c>
      <c r="M716" t="n">
        <v>4</v>
      </c>
      <c r="N716" t="n">
        <v>123.45</v>
      </c>
      <c r="O716" t="n">
        <v>45315.43</v>
      </c>
      <c r="P716" t="n">
        <v>197.93</v>
      </c>
      <c r="Q716" t="n">
        <v>460.69</v>
      </c>
      <c r="R716" t="n">
        <v>44.97</v>
      </c>
      <c r="S716" t="n">
        <v>32.19</v>
      </c>
      <c r="T716" t="n">
        <v>2497.73</v>
      </c>
      <c r="U716" t="n">
        <v>0.72</v>
      </c>
      <c r="V716" t="n">
        <v>0.77</v>
      </c>
      <c r="W716" t="n">
        <v>1.46</v>
      </c>
      <c r="X716" t="n">
        <v>0.14</v>
      </c>
      <c r="Y716" t="n">
        <v>1</v>
      </c>
      <c r="Z716" t="n">
        <v>10</v>
      </c>
    </row>
    <row r="717">
      <c r="A717" t="n">
        <v>118</v>
      </c>
      <c r="B717" t="n">
        <v>150</v>
      </c>
      <c r="C717" t="inlineStr">
        <is>
          <t xml:space="preserve">CONCLUIDO	</t>
        </is>
      </c>
      <c r="D717" t="n">
        <v>6.6641</v>
      </c>
      <c r="E717" t="n">
        <v>15.01</v>
      </c>
      <c r="F717" t="n">
        <v>11.68</v>
      </c>
      <c r="G717" t="n">
        <v>116.75</v>
      </c>
      <c r="H717" t="n">
        <v>1.49</v>
      </c>
      <c r="I717" t="n">
        <v>6</v>
      </c>
      <c r="J717" t="n">
        <v>366.2</v>
      </c>
      <c r="K717" t="n">
        <v>61.82</v>
      </c>
      <c r="L717" t="n">
        <v>30.5</v>
      </c>
      <c r="M717" t="n">
        <v>4</v>
      </c>
      <c r="N717" t="n">
        <v>123.88</v>
      </c>
      <c r="O717" t="n">
        <v>45399.2</v>
      </c>
      <c r="P717" t="n">
        <v>198.01</v>
      </c>
      <c r="Q717" t="n">
        <v>460.7</v>
      </c>
      <c r="R717" t="n">
        <v>45.08</v>
      </c>
      <c r="S717" t="n">
        <v>32.19</v>
      </c>
      <c r="T717" t="n">
        <v>2551.2</v>
      </c>
      <c r="U717" t="n">
        <v>0.71</v>
      </c>
      <c r="V717" t="n">
        <v>0.77</v>
      </c>
      <c r="W717" t="n">
        <v>1.46</v>
      </c>
      <c r="X717" t="n">
        <v>0.14</v>
      </c>
      <c r="Y717" t="n">
        <v>1</v>
      </c>
      <c r="Z717" t="n">
        <v>10</v>
      </c>
    </row>
    <row r="718">
      <c r="A718" t="n">
        <v>119</v>
      </c>
      <c r="B718" t="n">
        <v>150</v>
      </c>
      <c r="C718" t="inlineStr">
        <is>
          <t xml:space="preserve">CONCLUIDO	</t>
        </is>
      </c>
      <c r="D718" t="n">
        <v>6.668</v>
      </c>
      <c r="E718" t="n">
        <v>15</v>
      </c>
      <c r="F718" t="n">
        <v>11.67</v>
      </c>
      <c r="G718" t="n">
        <v>116.66</v>
      </c>
      <c r="H718" t="n">
        <v>1.49</v>
      </c>
      <c r="I718" t="n">
        <v>6</v>
      </c>
      <c r="J718" t="n">
        <v>366.88</v>
      </c>
      <c r="K718" t="n">
        <v>61.82</v>
      </c>
      <c r="L718" t="n">
        <v>30.75</v>
      </c>
      <c r="M718" t="n">
        <v>4</v>
      </c>
      <c r="N718" t="n">
        <v>124.31</v>
      </c>
      <c r="O718" t="n">
        <v>45483.22</v>
      </c>
      <c r="P718" t="n">
        <v>197.75</v>
      </c>
      <c r="Q718" t="n">
        <v>460.69</v>
      </c>
      <c r="R718" t="n">
        <v>44.85</v>
      </c>
      <c r="S718" t="n">
        <v>32.19</v>
      </c>
      <c r="T718" t="n">
        <v>2438.54</v>
      </c>
      <c r="U718" t="n">
        <v>0.72</v>
      </c>
      <c r="V718" t="n">
        <v>0.77</v>
      </c>
      <c r="W718" t="n">
        <v>1.45</v>
      </c>
      <c r="X718" t="n">
        <v>0.13</v>
      </c>
      <c r="Y718" t="n">
        <v>1</v>
      </c>
      <c r="Z718" t="n">
        <v>10</v>
      </c>
    </row>
    <row r="719">
      <c r="A719" t="n">
        <v>120</v>
      </c>
      <c r="B719" t="n">
        <v>150</v>
      </c>
      <c r="C719" t="inlineStr">
        <is>
          <t xml:space="preserve">CONCLUIDO	</t>
        </is>
      </c>
      <c r="D719" t="n">
        <v>6.6668</v>
      </c>
      <c r="E719" t="n">
        <v>15</v>
      </c>
      <c r="F719" t="n">
        <v>11.67</v>
      </c>
      <c r="G719" t="n">
        <v>116.69</v>
      </c>
      <c r="H719" t="n">
        <v>1.5</v>
      </c>
      <c r="I719" t="n">
        <v>6</v>
      </c>
      <c r="J719" t="n">
        <v>367.57</v>
      </c>
      <c r="K719" t="n">
        <v>61.82</v>
      </c>
      <c r="L719" t="n">
        <v>31</v>
      </c>
      <c r="M719" t="n">
        <v>4</v>
      </c>
      <c r="N719" t="n">
        <v>124.74</v>
      </c>
      <c r="O719" t="n">
        <v>45567.49</v>
      </c>
      <c r="P719" t="n">
        <v>197.78</v>
      </c>
      <c r="Q719" t="n">
        <v>460.69</v>
      </c>
      <c r="R719" t="n">
        <v>44.9</v>
      </c>
      <c r="S719" t="n">
        <v>32.19</v>
      </c>
      <c r="T719" t="n">
        <v>2464.78</v>
      </c>
      <c r="U719" t="n">
        <v>0.72</v>
      </c>
      <c r="V719" t="n">
        <v>0.77</v>
      </c>
      <c r="W719" t="n">
        <v>1.46</v>
      </c>
      <c r="X719" t="n">
        <v>0.14</v>
      </c>
      <c r="Y719" t="n">
        <v>1</v>
      </c>
      <c r="Z719" t="n">
        <v>10</v>
      </c>
    </row>
    <row r="720">
      <c r="A720" t="n">
        <v>121</v>
      </c>
      <c r="B720" t="n">
        <v>150</v>
      </c>
      <c r="C720" t="inlineStr">
        <is>
          <t xml:space="preserve">CONCLUIDO	</t>
        </is>
      </c>
      <c r="D720" t="n">
        <v>6.663</v>
      </c>
      <c r="E720" t="n">
        <v>15.01</v>
      </c>
      <c r="F720" t="n">
        <v>11.68</v>
      </c>
      <c r="G720" t="n">
        <v>116.78</v>
      </c>
      <c r="H720" t="n">
        <v>1.51</v>
      </c>
      <c r="I720" t="n">
        <v>6</v>
      </c>
      <c r="J720" t="n">
        <v>368.25</v>
      </c>
      <c r="K720" t="n">
        <v>61.82</v>
      </c>
      <c r="L720" t="n">
        <v>31.25</v>
      </c>
      <c r="M720" t="n">
        <v>4</v>
      </c>
      <c r="N720" t="n">
        <v>125.18</v>
      </c>
      <c r="O720" t="n">
        <v>45652.02</v>
      </c>
      <c r="P720" t="n">
        <v>198.05</v>
      </c>
      <c r="Q720" t="n">
        <v>460.69</v>
      </c>
      <c r="R720" t="n">
        <v>45.08</v>
      </c>
      <c r="S720" t="n">
        <v>32.19</v>
      </c>
      <c r="T720" t="n">
        <v>2550.15</v>
      </c>
      <c r="U720" t="n">
        <v>0.71</v>
      </c>
      <c r="V720" t="n">
        <v>0.77</v>
      </c>
      <c r="W720" t="n">
        <v>1.46</v>
      </c>
      <c r="X720" t="n">
        <v>0.14</v>
      </c>
      <c r="Y720" t="n">
        <v>1</v>
      </c>
      <c r="Z720" t="n">
        <v>10</v>
      </c>
    </row>
    <row r="721">
      <c r="A721" t="n">
        <v>122</v>
      </c>
      <c r="B721" t="n">
        <v>150</v>
      </c>
      <c r="C721" t="inlineStr">
        <is>
          <t xml:space="preserve">CONCLUIDO	</t>
        </is>
      </c>
      <c r="D721" t="n">
        <v>6.6648</v>
      </c>
      <c r="E721" t="n">
        <v>15</v>
      </c>
      <c r="F721" t="n">
        <v>11.67</v>
      </c>
      <c r="G721" t="n">
        <v>116.74</v>
      </c>
      <c r="H721" t="n">
        <v>1.52</v>
      </c>
      <c r="I721" t="n">
        <v>6</v>
      </c>
      <c r="J721" t="n">
        <v>368.94</v>
      </c>
      <c r="K721" t="n">
        <v>61.82</v>
      </c>
      <c r="L721" t="n">
        <v>31.5</v>
      </c>
      <c r="M721" t="n">
        <v>4</v>
      </c>
      <c r="N721" t="n">
        <v>125.62</v>
      </c>
      <c r="O721" t="n">
        <v>45736.8</v>
      </c>
      <c r="P721" t="n">
        <v>197.77</v>
      </c>
      <c r="Q721" t="n">
        <v>460.69</v>
      </c>
      <c r="R721" t="n">
        <v>44.99</v>
      </c>
      <c r="S721" t="n">
        <v>32.19</v>
      </c>
      <c r="T721" t="n">
        <v>2507.56</v>
      </c>
      <c r="U721" t="n">
        <v>0.72</v>
      </c>
      <c r="V721" t="n">
        <v>0.77</v>
      </c>
      <c r="W721" t="n">
        <v>1.46</v>
      </c>
      <c r="X721" t="n">
        <v>0.14</v>
      </c>
      <c r="Y721" t="n">
        <v>1</v>
      </c>
      <c r="Z721" t="n">
        <v>10</v>
      </c>
    </row>
    <row r="722">
      <c r="A722" t="n">
        <v>123</v>
      </c>
      <c r="B722" t="n">
        <v>150</v>
      </c>
      <c r="C722" t="inlineStr">
        <is>
          <t xml:space="preserve">CONCLUIDO	</t>
        </is>
      </c>
      <c r="D722" t="n">
        <v>6.669</v>
      </c>
      <c r="E722" t="n">
        <v>14.99</v>
      </c>
      <c r="F722" t="n">
        <v>11.66</v>
      </c>
      <c r="G722" t="n">
        <v>116.64</v>
      </c>
      <c r="H722" t="n">
        <v>1.53</v>
      </c>
      <c r="I722" t="n">
        <v>6</v>
      </c>
      <c r="J722" t="n">
        <v>369.63</v>
      </c>
      <c r="K722" t="n">
        <v>61.82</v>
      </c>
      <c r="L722" t="n">
        <v>31.75</v>
      </c>
      <c r="M722" t="n">
        <v>4</v>
      </c>
      <c r="N722" t="n">
        <v>126.06</v>
      </c>
      <c r="O722" t="n">
        <v>45821.85</v>
      </c>
      <c r="P722" t="n">
        <v>197.05</v>
      </c>
      <c r="Q722" t="n">
        <v>460.69</v>
      </c>
      <c r="R722" t="n">
        <v>44.71</v>
      </c>
      <c r="S722" t="n">
        <v>32.19</v>
      </c>
      <c r="T722" t="n">
        <v>2365.9</v>
      </c>
      <c r="U722" t="n">
        <v>0.72</v>
      </c>
      <c r="V722" t="n">
        <v>0.77</v>
      </c>
      <c r="W722" t="n">
        <v>1.46</v>
      </c>
      <c r="X722" t="n">
        <v>0.13</v>
      </c>
      <c r="Y722" t="n">
        <v>1</v>
      </c>
      <c r="Z722" t="n">
        <v>10</v>
      </c>
    </row>
    <row r="723">
      <c r="A723" t="n">
        <v>124</v>
      </c>
      <c r="B723" t="n">
        <v>150</v>
      </c>
      <c r="C723" t="inlineStr">
        <is>
          <t xml:space="preserve">CONCLUIDO	</t>
        </is>
      </c>
      <c r="D723" t="n">
        <v>6.6672</v>
      </c>
      <c r="E723" t="n">
        <v>15</v>
      </c>
      <c r="F723" t="n">
        <v>11.67</v>
      </c>
      <c r="G723" t="n">
        <v>116.68</v>
      </c>
      <c r="H723" t="n">
        <v>1.54</v>
      </c>
      <c r="I723" t="n">
        <v>6</v>
      </c>
      <c r="J723" t="n">
        <v>370.32</v>
      </c>
      <c r="K723" t="n">
        <v>61.82</v>
      </c>
      <c r="L723" t="n">
        <v>32</v>
      </c>
      <c r="M723" t="n">
        <v>4</v>
      </c>
      <c r="N723" t="n">
        <v>126.5</v>
      </c>
      <c r="O723" t="n">
        <v>45907.3</v>
      </c>
      <c r="P723" t="n">
        <v>196.5</v>
      </c>
      <c r="Q723" t="n">
        <v>460.69</v>
      </c>
      <c r="R723" t="n">
        <v>44.91</v>
      </c>
      <c r="S723" t="n">
        <v>32.19</v>
      </c>
      <c r="T723" t="n">
        <v>2466.42</v>
      </c>
      <c r="U723" t="n">
        <v>0.72</v>
      </c>
      <c r="V723" t="n">
        <v>0.77</v>
      </c>
      <c r="W723" t="n">
        <v>1.46</v>
      </c>
      <c r="X723" t="n">
        <v>0.13</v>
      </c>
      <c r="Y723" t="n">
        <v>1</v>
      </c>
      <c r="Z723" t="n">
        <v>10</v>
      </c>
    </row>
    <row r="724">
      <c r="A724" t="n">
        <v>125</v>
      </c>
      <c r="B724" t="n">
        <v>150</v>
      </c>
      <c r="C724" t="inlineStr">
        <is>
          <t xml:space="preserve">CONCLUIDO	</t>
        </is>
      </c>
      <c r="D724" t="n">
        <v>6.6627</v>
      </c>
      <c r="E724" t="n">
        <v>15.01</v>
      </c>
      <c r="F724" t="n">
        <v>11.68</v>
      </c>
      <c r="G724" t="n">
        <v>116.78</v>
      </c>
      <c r="H724" t="n">
        <v>1.55</v>
      </c>
      <c r="I724" t="n">
        <v>6</v>
      </c>
      <c r="J724" t="n">
        <v>371.02</v>
      </c>
      <c r="K724" t="n">
        <v>61.82</v>
      </c>
      <c r="L724" t="n">
        <v>32.25</v>
      </c>
      <c r="M724" t="n">
        <v>4</v>
      </c>
      <c r="N724" t="n">
        <v>126.94</v>
      </c>
      <c r="O724" t="n">
        <v>45992.88</v>
      </c>
      <c r="P724" t="n">
        <v>196.52</v>
      </c>
      <c r="Q724" t="n">
        <v>460.69</v>
      </c>
      <c r="R724" t="n">
        <v>45.28</v>
      </c>
      <c r="S724" t="n">
        <v>32.19</v>
      </c>
      <c r="T724" t="n">
        <v>2650.02</v>
      </c>
      <c r="U724" t="n">
        <v>0.71</v>
      </c>
      <c r="V724" t="n">
        <v>0.77</v>
      </c>
      <c r="W724" t="n">
        <v>1.46</v>
      </c>
      <c r="X724" t="n">
        <v>0.14</v>
      </c>
      <c r="Y724" t="n">
        <v>1</v>
      </c>
      <c r="Z724" t="n">
        <v>10</v>
      </c>
    </row>
    <row r="725">
      <c r="A725" t="n">
        <v>126</v>
      </c>
      <c r="B725" t="n">
        <v>150</v>
      </c>
      <c r="C725" t="inlineStr">
        <is>
          <t xml:space="preserve">CONCLUIDO	</t>
        </is>
      </c>
      <c r="D725" t="n">
        <v>6.6622</v>
      </c>
      <c r="E725" t="n">
        <v>15.01</v>
      </c>
      <c r="F725" t="n">
        <v>11.68</v>
      </c>
      <c r="G725" t="n">
        <v>116.79</v>
      </c>
      <c r="H725" t="n">
        <v>1.56</v>
      </c>
      <c r="I725" t="n">
        <v>6</v>
      </c>
      <c r="J725" t="n">
        <v>371.71</v>
      </c>
      <c r="K725" t="n">
        <v>61.82</v>
      </c>
      <c r="L725" t="n">
        <v>32.5</v>
      </c>
      <c r="M725" t="n">
        <v>4</v>
      </c>
      <c r="N725" t="n">
        <v>127.39</v>
      </c>
      <c r="O725" t="n">
        <v>46078.74</v>
      </c>
      <c r="P725" t="n">
        <v>196.75</v>
      </c>
      <c r="Q725" t="n">
        <v>460.69</v>
      </c>
      <c r="R725" t="n">
        <v>45.25</v>
      </c>
      <c r="S725" t="n">
        <v>32.19</v>
      </c>
      <c r="T725" t="n">
        <v>2638.77</v>
      </c>
      <c r="U725" t="n">
        <v>0.71</v>
      </c>
      <c r="V725" t="n">
        <v>0.77</v>
      </c>
      <c r="W725" t="n">
        <v>1.46</v>
      </c>
      <c r="X725" t="n">
        <v>0.15</v>
      </c>
      <c r="Y725" t="n">
        <v>1</v>
      </c>
      <c r="Z725" t="n">
        <v>10</v>
      </c>
    </row>
    <row r="726">
      <c r="A726" t="n">
        <v>127</v>
      </c>
      <c r="B726" t="n">
        <v>150</v>
      </c>
      <c r="C726" t="inlineStr">
        <is>
          <t xml:space="preserve">CONCLUIDO	</t>
        </is>
      </c>
      <c r="D726" t="n">
        <v>6.6659</v>
      </c>
      <c r="E726" t="n">
        <v>15</v>
      </c>
      <c r="F726" t="n">
        <v>11.67</v>
      </c>
      <c r="G726" t="n">
        <v>116.71</v>
      </c>
      <c r="H726" t="n">
        <v>1.57</v>
      </c>
      <c r="I726" t="n">
        <v>6</v>
      </c>
      <c r="J726" t="n">
        <v>372.41</v>
      </c>
      <c r="K726" t="n">
        <v>61.82</v>
      </c>
      <c r="L726" t="n">
        <v>32.75</v>
      </c>
      <c r="M726" t="n">
        <v>4</v>
      </c>
      <c r="N726" t="n">
        <v>127.84</v>
      </c>
      <c r="O726" t="n">
        <v>46164.87</v>
      </c>
      <c r="P726" t="n">
        <v>196.61</v>
      </c>
      <c r="Q726" t="n">
        <v>460.69</v>
      </c>
      <c r="R726" t="n">
        <v>44.97</v>
      </c>
      <c r="S726" t="n">
        <v>32.19</v>
      </c>
      <c r="T726" t="n">
        <v>2495.4</v>
      </c>
      <c r="U726" t="n">
        <v>0.72</v>
      </c>
      <c r="V726" t="n">
        <v>0.77</v>
      </c>
      <c r="W726" t="n">
        <v>1.46</v>
      </c>
      <c r="X726" t="n">
        <v>0.14</v>
      </c>
      <c r="Y726" t="n">
        <v>1</v>
      </c>
      <c r="Z726" t="n">
        <v>10</v>
      </c>
    </row>
    <row r="727">
      <c r="A727" t="n">
        <v>128</v>
      </c>
      <c r="B727" t="n">
        <v>150</v>
      </c>
      <c r="C727" t="inlineStr">
        <is>
          <t xml:space="preserve">CONCLUIDO	</t>
        </is>
      </c>
      <c r="D727" t="n">
        <v>6.6638</v>
      </c>
      <c r="E727" t="n">
        <v>15.01</v>
      </c>
      <c r="F727" t="n">
        <v>11.68</v>
      </c>
      <c r="G727" t="n">
        <v>116.76</v>
      </c>
      <c r="H727" t="n">
        <v>1.58</v>
      </c>
      <c r="I727" t="n">
        <v>6</v>
      </c>
      <c r="J727" t="n">
        <v>373.11</v>
      </c>
      <c r="K727" t="n">
        <v>61.82</v>
      </c>
      <c r="L727" t="n">
        <v>33</v>
      </c>
      <c r="M727" t="n">
        <v>4</v>
      </c>
      <c r="N727" t="n">
        <v>128.29</v>
      </c>
      <c r="O727" t="n">
        <v>46251.27</v>
      </c>
      <c r="P727" t="n">
        <v>196.23</v>
      </c>
      <c r="Q727" t="n">
        <v>460.69</v>
      </c>
      <c r="R727" t="n">
        <v>45.18</v>
      </c>
      <c r="S727" t="n">
        <v>32.19</v>
      </c>
      <c r="T727" t="n">
        <v>2604.91</v>
      </c>
      <c r="U727" t="n">
        <v>0.71</v>
      </c>
      <c r="V727" t="n">
        <v>0.77</v>
      </c>
      <c r="W727" t="n">
        <v>1.45</v>
      </c>
      <c r="X727" t="n">
        <v>0.14</v>
      </c>
      <c r="Y727" t="n">
        <v>1</v>
      </c>
      <c r="Z727" t="n">
        <v>10</v>
      </c>
    </row>
    <row r="728">
      <c r="A728" t="n">
        <v>129</v>
      </c>
      <c r="B728" t="n">
        <v>150</v>
      </c>
      <c r="C728" t="inlineStr">
        <is>
          <t xml:space="preserve">CONCLUIDO	</t>
        </is>
      </c>
      <c r="D728" t="n">
        <v>6.6636</v>
      </c>
      <c r="E728" t="n">
        <v>15.01</v>
      </c>
      <c r="F728" t="n">
        <v>11.68</v>
      </c>
      <c r="G728" t="n">
        <v>116.76</v>
      </c>
      <c r="H728" t="n">
        <v>1.59</v>
      </c>
      <c r="I728" t="n">
        <v>6</v>
      </c>
      <c r="J728" t="n">
        <v>373.81</v>
      </c>
      <c r="K728" t="n">
        <v>61.82</v>
      </c>
      <c r="L728" t="n">
        <v>33.25</v>
      </c>
      <c r="M728" t="n">
        <v>4</v>
      </c>
      <c r="N728" t="n">
        <v>128.74</v>
      </c>
      <c r="O728" t="n">
        <v>46337.95</v>
      </c>
      <c r="P728" t="n">
        <v>195.41</v>
      </c>
      <c r="Q728" t="n">
        <v>460.69</v>
      </c>
      <c r="R728" t="n">
        <v>45.1</v>
      </c>
      <c r="S728" t="n">
        <v>32.19</v>
      </c>
      <c r="T728" t="n">
        <v>2560.07</v>
      </c>
      <c r="U728" t="n">
        <v>0.71</v>
      </c>
      <c r="V728" t="n">
        <v>0.77</v>
      </c>
      <c r="W728" t="n">
        <v>1.46</v>
      </c>
      <c r="X728" t="n">
        <v>0.14</v>
      </c>
      <c r="Y728" t="n">
        <v>1</v>
      </c>
      <c r="Z728" t="n">
        <v>10</v>
      </c>
    </row>
    <row r="729">
      <c r="A729" t="n">
        <v>130</v>
      </c>
      <c r="B729" t="n">
        <v>150</v>
      </c>
      <c r="C729" t="inlineStr">
        <is>
          <t xml:space="preserve">CONCLUIDO	</t>
        </is>
      </c>
      <c r="D729" t="n">
        <v>6.6648</v>
      </c>
      <c r="E729" t="n">
        <v>15</v>
      </c>
      <c r="F729" t="n">
        <v>11.67</v>
      </c>
      <c r="G729" t="n">
        <v>116.74</v>
      </c>
      <c r="H729" t="n">
        <v>1.6</v>
      </c>
      <c r="I729" t="n">
        <v>6</v>
      </c>
      <c r="J729" t="n">
        <v>374.52</v>
      </c>
      <c r="K729" t="n">
        <v>61.82</v>
      </c>
      <c r="L729" t="n">
        <v>33.5</v>
      </c>
      <c r="M729" t="n">
        <v>4</v>
      </c>
      <c r="N729" t="n">
        <v>129.2</v>
      </c>
      <c r="O729" t="n">
        <v>46424.91</v>
      </c>
      <c r="P729" t="n">
        <v>195.12</v>
      </c>
      <c r="Q729" t="n">
        <v>460.69</v>
      </c>
      <c r="R729" t="n">
        <v>45.11</v>
      </c>
      <c r="S729" t="n">
        <v>32.19</v>
      </c>
      <c r="T729" t="n">
        <v>2567.07</v>
      </c>
      <c r="U729" t="n">
        <v>0.71</v>
      </c>
      <c r="V729" t="n">
        <v>0.77</v>
      </c>
      <c r="W729" t="n">
        <v>1.46</v>
      </c>
      <c r="X729" t="n">
        <v>0.14</v>
      </c>
      <c r="Y729" t="n">
        <v>1</v>
      </c>
      <c r="Z729" t="n">
        <v>10</v>
      </c>
    </row>
    <row r="730">
      <c r="A730" t="n">
        <v>131</v>
      </c>
      <c r="B730" t="n">
        <v>150</v>
      </c>
      <c r="C730" t="inlineStr">
        <is>
          <t xml:space="preserve">CONCLUIDO	</t>
        </is>
      </c>
      <c r="D730" t="n">
        <v>6.6642</v>
      </c>
      <c r="E730" t="n">
        <v>15.01</v>
      </c>
      <c r="F730" t="n">
        <v>11.68</v>
      </c>
      <c r="G730" t="n">
        <v>116.75</v>
      </c>
      <c r="H730" t="n">
        <v>1.6</v>
      </c>
      <c r="I730" t="n">
        <v>6</v>
      </c>
      <c r="J730" t="n">
        <v>375.23</v>
      </c>
      <c r="K730" t="n">
        <v>61.82</v>
      </c>
      <c r="L730" t="n">
        <v>33.75</v>
      </c>
      <c r="M730" t="n">
        <v>4</v>
      </c>
      <c r="N730" t="n">
        <v>129.65</v>
      </c>
      <c r="O730" t="n">
        <v>46512.15</v>
      </c>
      <c r="P730" t="n">
        <v>194.93</v>
      </c>
      <c r="Q730" t="n">
        <v>460.71</v>
      </c>
      <c r="R730" t="n">
        <v>45.14</v>
      </c>
      <c r="S730" t="n">
        <v>32.19</v>
      </c>
      <c r="T730" t="n">
        <v>2581.96</v>
      </c>
      <c r="U730" t="n">
        <v>0.71</v>
      </c>
      <c r="V730" t="n">
        <v>0.77</v>
      </c>
      <c r="W730" t="n">
        <v>1.46</v>
      </c>
      <c r="X730" t="n">
        <v>0.14</v>
      </c>
      <c r="Y730" t="n">
        <v>1</v>
      </c>
      <c r="Z730" t="n">
        <v>10</v>
      </c>
    </row>
    <row r="731">
      <c r="A731" t="n">
        <v>132</v>
      </c>
      <c r="B731" t="n">
        <v>150</v>
      </c>
      <c r="C731" t="inlineStr">
        <is>
          <t xml:space="preserve">CONCLUIDO	</t>
        </is>
      </c>
      <c r="D731" t="n">
        <v>6.6625</v>
      </c>
      <c r="E731" t="n">
        <v>15.01</v>
      </c>
      <c r="F731" t="n">
        <v>11.68</v>
      </c>
      <c r="G731" t="n">
        <v>116.79</v>
      </c>
      <c r="H731" t="n">
        <v>1.61</v>
      </c>
      <c r="I731" t="n">
        <v>6</v>
      </c>
      <c r="J731" t="n">
        <v>375.93</v>
      </c>
      <c r="K731" t="n">
        <v>61.82</v>
      </c>
      <c r="L731" t="n">
        <v>34</v>
      </c>
      <c r="M731" t="n">
        <v>4</v>
      </c>
      <c r="N731" t="n">
        <v>130.11</v>
      </c>
      <c r="O731" t="n">
        <v>46599.68</v>
      </c>
      <c r="P731" t="n">
        <v>194.27</v>
      </c>
      <c r="Q731" t="n">
        <v>460.69</v>
      </c>
      <c r="R731" t="n">
        <v>45.25</v>
      </c>
      <c r="S731" t="n">
        <v>32.19</v>
      </c>
      <c r="T731" t="n">
        <v>2637.74</v>
      </c>
      <c r="U731" t="n">
        <v>0.71</v>
      </c>
      <c r="V731" t="n">
        <v>0.77</v>
      </c>
      <c r="W731" t="n">
        <v>1.46</v>
      </c>
      <c r="X731" t="n">
        <v>0.15</v>
      </c>
      <c r="Y731" t="n">
        <v>1</v>
      </c>
      <c r="Z731" t="n">
        <v>10</v>
      </c>
    </row>
    <row r="732">
      <c r="A732" t="n">
        <v>133</v>
      </c>
      <c r="B732" t="n">
        <v>150</v>
      </c>
      <c r="C732" t="inlineStr">
        <is>
          <t xml:space="preserve">CONCLUIDO	</t>
        </is>
      </c>
      <c r="D732" t="n">
        <v>6.6631</v>
      </c>
      <c r="E732" t="n">
        <v>15.01</v>
      </c>
      <c r="F732" t="n">
        <v>11.68</v>
      </c>
      <c r="G732" t="n">
        <v>116.78</v>
      </c>
      <c r="H732" t="n">
        <v>1.62</v>
      </c>
      <c r="I732" t="n">
        <v>6</v>
      </c>
      <c r="J732" t="n">
        <v>376.65</v>
      </c>
      <c r="K732" t="n">
        <v>61.82</v>
      </c>
      <c r="L732" t="n">
        <v>34.25</v>
      </c>
      <c r="M732" t="n">
        <v>4</v>
      </c>
      <c r="N732" t="n">
        <v>130.58</v>
      </c>
      <c r="O732" t="n">
        <v>46687.5</v>
      </c>
      <c r="P732" t="n">
        <v>193.9</v>
      </c>
      <c r="Q732" t="n">
        <v>460.81</v>
      </c>
      <c r="R732" t="n">
        <v>45.12</v>
      </c>
      <c r="S732" t="n">
        <v>32.19</v>
      </c>
      <c r="T732" t="n">
        <v>2571.41</v>
      </c>
      <c r="U732" t="n">
        <v>0.71</v>
      </c>
      <c r="V732" t="n">
        <v>0.77</v>
      </c>
      <c r="W732" t="n">
        <v>1.46</v>
      </c>
      <c r="X732" t="n">
        <v>0.14</v>
      </c>
      <c r="Y732" t="n">
        <v>1</v>
      </c>
      <c r="Z732" t="n">
        <v>10</v>
      </c>
    </row>
    <row r="733">
      <c r="A733" t="n">
        <v>134</v>
      </c>
      <c r="B733" t="n">
        <v>150</v>
      </c>
      <c r="C733" t="inlineStr">
        <is>
          <t xml:space="preserve">CONCLUIDO	</t>
        </is>
      </c>
      <c r="D733" t="n">
        <v>6.6668</v>
      </c>
      <c r="E733" t="n">
        <v>15</v>
      </c>
      <c r="F733" t="n">
        <v>11.67</v>
      </c>
      <c r="G733" t="n">
        <v>116.69</v>
      </c>
      <c r="H733" t="n">
        <v>1.63</v>
      </c>
      <c r="I733" t="n">
        <v>6</v>
      </c>
      <c r="J733" t="n">
        <v>377.36</v>
      </c>
      <c r="K733" t="n">
        <v>61.82</v>
      </c>
      <c r="L733" t="n">
        <v>34.5</v>
      </c>
      <c r="M733" t="n">
        <v>4</v>
      </c>
      <c r="N733" t="n">
        <v>131.04</v>
      </c>
      <c r="O733" t="n">
        <v>46775.73</v>
      </c>
      <c r="P733" t="n">
        <v>193.7</v>
      </c>
      <c r="Q733" t="n">
        <v>460.69</v>
      </c>
      <c r="R733" t="n">
        <v>44.96</v>
      </c>
      <c r="S733" t="n">
        <v>32.19</v>
      </c>
      <c r="T733" t="n">
        <v>2494.02</v>
      </c>
      <c r="U733" t="n">
        <v>0.72</v>
      </c>
      <c r="V733" t="n">
        <v>0.77</v>
      </c>
      <c r="W733" t="n">
        <v>1.45</v>
      </c>
      <c r="X733" t="n">
        <v>0.14</v>
      </c>
      <c r="Y733" t="n">
        <v>1</v>
      </c>
      <c r="Z733" t="n">
        <v>10</v>
      </c>
    </row>
    <row r="734">
      <c r="A734" t="n">
        <v>135</v>
      </c>
      <c r="B734" t="n">
        <v>150</v>
      </c>
      <c r="C734" t="inlineStr">
        <is>
          <t xml:space="preserve">CONCLUIDO	</t>
        </is>
      </c>
      <c r="D734" t="n">
        <v>6.7048</v>
      </c>
      <c r="E734" t="n">
        <v>14.91</v>
      </c>
      <c r="F734" t="n">
        <v>11.64</v>
      </c>
      <c r="G734" t="n">
        <v>139.68</v>
      </c>
      <c r="H734" t="n">
        <v>1.64</v>
      </c>
      <c r="I734" t="n">
        <v>5</v>
      </c>
      <c r="J734" t="n">
        <v>378.08</v>
      </c>
      <c r="K734" t="n">
        <v>61.82</v>
      </c>
      <c r="L734" t="n">
        <v>34.75</v>
      </c>
      <c r="M734" t="n">
        <v>3</v>
      </c>
      <c r="N734" t="n">
        <v>131.51</v>
      </c>
      <c r="O734" t="n">
        <v>46864.14</v>
      </c>
      <c r="P734" t="n">
        <v>193.3</v>
      </c>
      <c r="Q734" t="n">
        <v>460.69</v>
      </c>
      <c r="R734" t="n">
        <v>43.98</v>
      </c>
      <c r="S734" t="n">
        <v>32.19</v>
      </c>
      <c r="T734" t="n">
        <v>2009.81</v>
      </c>
      <c r="U734" t="n">
        <v>0.73</v>
      </c>
      <c r="V734" t="n">
        <v>0.77</v>
      </c>
      <c r="W734" t="n">
        <v>1.45</v>
      </c>
      <c r="X734" t="n">
        <v>0.11</v>
      </c>
      <c r="Y734" t="n">
        <v>1</v>
      </c>
      <c r="Z734" t="n">
        <v>10</v>
      </c>
    </row>
    <row r="735">
      <c r="A735" t="n">
        <v>136</v>
      </c>
      <c r="B735" t="n">
        <v>150</v>
      </c>
      <c r="C735" t="inlineStr">
        <is>
          <t xml:space="preserve">CONCLUIDO	</t>
        </is>
      </c>
      <c r="D735" t="n">
        <v>6.7002</v>
      </c>
      <c r="E735" t="n">
        <v>14.92</v>
      </c>
      <c r="F735" t="n">
        <v>11.65</v>
      </c>
      <c r="G735" t="n">
        <v>139.8</v>
      </c>
      <c r="H735" t="n">
        <v>1.65</v>
      </c>
      <c r="I735" t="n">
        <v>5</v>
      </c>
      <c r="J735" t="n">
        <v>378.8</v>
      </c>
      <c r="K735" t="n">
        <v>61.82</v>
      </c>
      <c r="L735" t="n">
        <v>35</v>
      </c>
      <c r="M735" t="n">
        <v>3</v>
      </c>
      <c r="N735" t="n">
        <v>131.98</v>
      </c>
      <c r="O735" t="n">
        <v>46952.84</v>
      </c>
      <c r="P735" t="n">
        <v>193.87</v>
      </c>
      <c r="Q735" t="n">
        <v>460.69</v>
      </c>
      <c r="R735" t="n">
        <v>44.26</v>
      </c>
      <c r="S735" t="n">
        <v>32.19</v>
      </c>
      <c r="T735" t="n">
        <v>2148.07</v>
      </c>
      <c r="U735" t="n">
        <v>0.73</v>
      </c>
      <c r="V735" t="n">
        <v>0.77</v>
      </c>
      <c r="W735" t="n">
        <v>1.46</v>
      </c>
      <c r="X735" t="n">
        <v>0.12</v>
      </c>
      <c r="Y735" t="n">
        <v>1</v>
      </c>
      <c r="Z735" t="n">
        <v>10</v>
      </c>
    </row>
    <row r="736">
      <c r="A736" t="n">
        <v>137</v>
      </c>
      <c r="B736" t="n">
        <v>150</v>
      </c>
      <c r="C736" t="inlineStr">
        <is>
          <t xml:space="preserve">CONCLUIDO	</t>
        </is>
      </c>
      <c r="D736" t="n">
        <v>6.702</v>
      </c>
      <c r="E736" t="n">
        <v>14.92</v>
      </c>
      <c r="F736" t="n">
        <v>11.65</v>
      </c>
      <c r="G736" t="n">
        <v>139.75</v>
      </c>
      <c r="H736" t="n">
        <v>1.66</v>
      </c>
      <c r="I736" t="n">
        <v>5</v>
      </c>
      <c r="J736" t="n">
        <v>379.52</v>
      </c>
      <c r="K736" t="n">
        <v>61.82</v>
      </c>
      <c r="L736" t="n">
        <v>35.25</v>
      </c>
      <c r="M736" t="n">
        <v>3</v>
      </c>
      <c r="N736" t="n">
        <v>132.45</v>
      </c>
      <c r="O736" t="n">
        <v>47041.84</v>
      </c>
      <c r="P736" t="n">
        <v>194.13</v>
      </c>
      <c r="Q736" t="n">
        <v>460.69</v>
      </c>
      <c r="R736" t="n">
        <v>44.12</v>
      </c>
      <c r="S736" t="n">
        <v>32.19</v>
      </c>
      <c r="T736" t="n">
        <v>2076.91</v>
      </c>
      <c r="U736" t="n">
        <v>0.73</v>
      </c>
      <c r="V736" t="n">
        <v>0.77</v>
      </c>
      <c r="W736" t="n">
        <v>1.46</v>
      </c>
      <c r="X736" t="n">
        <v>0.11</v>
      </c>
      <c r="Y736" t="n">
        <v>1</v>
      </c>
      <c r="Z736" t="n">
        <v>10</v>
      </c>
    </row>
    <row r="737">
      <c r="A737" t="n">
        <v>138</v>
      </c>
      <c r="B737" t="n">
        <v>150</v>
      </c>
      <c r="C737" t="inlineStr">
        <is>
          <t xml:space="preserve">CONCLUIDO	</t>
        </is>
      </c>
      <c r="D737" t="n">
        <v>6.7035</v>
      </c>
      <c r="E737" t="n">
        <v>14.92</v>
      </c>
      <c r="F737" t="n">
        <v>11.64</v>
      </c>
      <c r="G737" t="n">
        <v>139.71</v>
      </c>
      <c r="H737" t="n">
        <v>1.67</v>
      </c>
      <c r="I737" t="n">
        <v>5</v>
      </c>
      <c r="J737" t="n">
        <v>380.24</v>
      </c>
      <c r="K737" t="n">
        <v>61.82</v>
      </c>
      <c r="L737" t="n">
        <v>35.5</v>
      </c>
      <c r="M737" t="n">
        <v>3</v>
      </c>
      <c r="N737" t="n">
        <v>132.92</v>
      </c>
      <c r="O737" t="n">
        <v>47131.15</v>
      </c>
      <c r="P737" t="n">
        <v>194.63</v>
      </c>
      <c r="Q737" t="n">
        <v>460.69</v>
      </c>
      <c r="R737" t="n">
        <v>43.94</v>
      </c>
      <c r="S737" t="n">
        <v>32.19</v>
      </c>
      <c r="T737" t="n">
        <v>1987.7</v>
      </c>
      <c r="U737" t="n">
        <v>0.73</v>
      </c>
      <c r="V737" t="n">
        <v>0.77</v>
      </c>
      <c r="W737" t="n">
        <v>1.46</v>
      </c>
      <c r="X737" t="n">
        <v>0.11</v>
      </c>
      <c r="Y737" t="n">
        <v>1</v>
      </c>
      <c r="Z737" t="n">
        <v>10</v>
      </c>
    </row>
    <row r="738">
      <c r="A738" t="n">
        <v>139</v>
      </c>
      <c r="B738" t="n">
        <v>150</v>
      </c>
      <c r="C738" t="inlineStr">
        <is>
          <t xml:space="preserve">CONCLUIDO	</t>
        </is>
      </c>
      <c r="D738" t="n">
        <v>6.7065</v>
      </c>
      <c r="E738" t="n">
        <v>14.91</v>
      </c>
      <c r="F738" t="n">
        <v>11.64</v>
      </c>
      <c r="G738" t="n">
        <v>139.63</v>
      </c>
      <c r="H738" t="n">
        <v>1.67</v>
      </c>
      <c r="I738" t="n">
        <v>5</v>
      </c>
      <c r="J738" t="n">
        <v>380.97</v>
      </c>
      <c r="K738" t="n">
        <v>61.82</v>
      </c>
      <c r="L738" t="n">
        <v>35.75</v>
      </c>
      <c r="M738" t="n">
        <v>3</v>
      </c>
      <c r="N738" t="n">
        <v>133.4</v>
      </c>
      <c r="O738" t="n">
        <v>47220.77</v>
      </c>
      <c r="P738" t="n">
        <v>194.96</v>
      </c>
      <c r="Q738" t="n">
        <v>460.69</v>
      </c>
      <c r="R738" t="n">
        <v>43.77</v>
      </c>
      <c r="S738" t="n">
        <v>32.19</v>
      </c>
      <c r="T738" t="n">
        <v>1902.96</v>
      </c>
      <c r="U738" t="n">
        <v>0.74</v>
      </c>
      <c r="V738" t="n">
        <v>0.77</v>
      </c>
      <c r="W738" t="n">
        <v>1.46</v>
      </c>
      <c r="X738" t="n">
        <v>0.1</v>
      </c>
      <c r="Y738" t="n">
        <v>1</v>
      </c>
      <c r="Z738" t="n">
        <v>10</v>
      </c>
    </row>
    <row r="739">
      <c r="A739" t="n">
        <v>140</v>
      </c>
      <c r="B739" t="n">
        <v>150</v>
      </c>
      <c r="C739" t="inlineStr">
        <is>
          <t xml:space="preserve">CONCLUIDO	</t>
        </is>
      </c>
      <c r="D739" t="n">
        <v>6.7045</v>
      </c>
      <c r="E739" t="n">
        <v>14.92</v>
      </c>
      <c r="F739" t="n">
        <v>11.64</v>
      </c>
      <c r="G739" t="n">
        <v>139.68</v>
      </c>
      <c r="H739" t="n">
        <v>1.68</v>
      </c>
      <c r="I739" t="n">
        <v>5</v>
      </c>
      <c r="J739" t="n">
        <v>381.7</v>
      </c>
      <c r="K739" t="n">
        <v>61.82</v>
      </c>
      <c r="L739" t="n">
        <v>36</v>
      </c>
      <c r="M739" t="n">
        <v>3</v>
      </c>
      <c r="N739" t="n">
        <v>133.88</v>
      </c>
      <c r="O739" t="n">
        <v>47310.69</v>
      </c>
      <c r="P739" t="n">
        <v>195.34</v>
      </c>
      <c r="Q739" t="n">
        <v>460.69</v>
      </c>
      <c r="R739" t="n">
        <v>43.9</v>
      </c>
      <c r="S739" t="n">
        <v>32.19</v>
      </c>
      <c r="T739" t="n">
        <v>1969.8</v>
      </c>
      <c r="U739" t="n">
        <v>0.73</v>
      </c>
      <c r="V739" t="n">
        <v>0.77</v>
      </c>
      <c r="W739" t="n">
        <v>1.46</v>
      </c>
      <c r="X739" t="n">
        <v>0.11</v>
      </c>
      <c r="Y739" t="n">
        <v>1</v>
      </c>
      <c r="Z739" t="n">
        <v>10</v>
      </c>
    </row>
    <row r="740">
      <c r="A740" t="n">
        <v>141</v>
      </c>
      <c r="B740" t="n">
        <v>150</v>
      </c>
      <c r="C740" t="inlineStr">
        <is>
          <t xml:space="preserve">CONCLUIDO	</t>
        </is>
      </c>
      <c r="D740" t="n">
        <v>6.7029</v>
      </c>
      <c r="E740" t="n">
        <v>14.92</v>
      </c>
      <c r="F740" t="n">
        <v>11.64</v>
      </c>
      <c r="G740" t="n">
        <v>139.73</v>
      </c>
      <c r="H740" t="n">
        <v>1.69</v>
      </c>
      <c r="I740" t="n">
        <v>5</v>
      </c>
      <c r="J740" t="n">
        <v>382.43</v>
      </c>
      <c r="K740" t="n">
        <v>61.82</v>
      </c>
      <c r="L740" t="n">
        <v>36.25</v>
      </c>
      <c r="M740" t="n">
        <v>3</v>
      </c>
      <c r="N740" t="n">
        <v>134.36</v>
      </c>
      <c r="O740" t="n">
        <v>47400.92</v>
      </c>
      <c r="P740" t="n">
        <v>195.86</v>
      </c>
      <c r="Q740" t="n">
        <v>460.71</v>
      </c>
      <c r="R740" t="n">
        <v>44.09</v>
      </c>
      <c r="S740" t="n">
        <v>32.19</v>
      </c>
      <c r="T740" t="n">
        <v>2063.44</v>
      </c>
      <c r="U740" t="n">
        <v>0.73</v>
      </c>
      <c r="V740" t="n">
        <v>0.77</v>
      </c>
      <c r="W740" t="n">
        <v>1.45</v>
      </c>
      <c r="X740" t="n">
        <v>0.11</v>
      </c>
      <c r="Y740" t="n">
        <v>1</v>
      </c>
      <c r="Z740" t="n">
        <v>10</v>
      </c>
    </row>
    <row r="741">
      <c r="A741" t="n">
        <v>142</v>
      </c>
      <c r="B741" t="n">
        <v>150</v>
      </c>
      <c r="C741" t="inlineStr">
        <is>
          <t xml:space="preserve">CONCLUIDO	</t>
        </is>
      </c>
      <c r="D741" t="n">
        <v>6.7023</v>
      </c>
      <c r="E741" t="n">
        <v>14.92</v>
      </c>
      <c r="F741" t="n">
        <v>11.65</v>
      </c>
      <c r="G741" t="n">
        <v>139.74</v>
      </c>
      <c r="H741" t="n">
        <v>1.7</v>
      </c>
      <c r="I741" t="n">
        <v>5</v>
      </c>
      <c r="J741" t="n">
        <v>383.17</v>
      </c>
      <c r="K741" t="n">
        <v>61.82</v>
      </c>
      <c r="L741" t="n">
        <v>36.5</v>
      </c>
      <c r="M741" t="n">
        <v>3</v>
      </c>
      <c r="N741" t="n">
        <v>134.84</v>
      </c>
      <c r="O741" t="n">
        <v>47491.48</v>
      </c>
      <c r="P741" t="n">
        <v>196.13</v>
      </c>
      <c r="Q741" t="n">
        <v>460.69</v>
      </c>
      <c r="R741" t="n">
        <v>44.13</v>
      </c>
      <c r="S741" t="n">
        <v>32.19</v>
      </c>
      <c r="T741" t="n">
        <v>2084.44</v>
      </c>
      <c r="U741" t="n">
        <v>0.73</v>
      </c>
      <c r="V741" t="n">
        <v>0.77</v>
      </c>
      <c r="W741" t="n">
        <v>1.45</v>
      </c>
      <c r="X741" t="n">
        <v>0.11</v>
      </c>
      <c r="Y741" t="n">
        <v>1</v>
      </c>
      <c r="Z741" t="n">
        <v>10</v>
      </c>
    </row>
    <row r="742">
      <c r="A742" t="n">
        <v>143</v>
      </c>
      <c r="B742" t="n">
        <v>150</v>
      </c>
      <c r="C742" t="inlineStr">
        <is>
          <t xml:space="preserve">CONCLUIDO	</t>
        </is>
      </c>
      <c r="D742" t="n">
        <v>6.7043</v>
      </c>
      <c r="E742" t="n">
        <v>14.92</v>
      </c>
      <c r="F742" t="n">
        <v>11.64</v>
      </c>
      <c r="G742" t="n">
        <v>139.69</v>
      </c>
      <c r="H742" t="n">
        <v>1.71</v>
      </c>
      <c r="I742" t="n">
        <v>5</v>
      </c>
      <c r="J742" t="n">
        <v>383.9</v>
      </c>
      <c r="K742" t="n">
        <v>61.82</v>
      </c>
      <c r="L742" t="n">
        <v>36.75</v>
      </c>
      <c r="M742" t="n">
        <v>3</v>
      </c>
      <c r="N742" t="n">
        <v>135.33</v>
      </c>
      <c r="O742" t="n">
        <v>47582.35</v>
      </c>
      <c r="P742" t="n">
        <v>196.06</v>
      </c>
      <c r="Q742" t="n">
        <v>460.69</v>
      </c>
      <c r="R742" t="n">
        <v>44</v>
      </c>
      <c r="S742" t="n">
        <v>32.19</v>
      </c>
      <c r="T742" t="n">
        <v>2018.13</v>
      </c>
      <c r="U742" t="n">
        <v>0.73</v>
      </c>
      <c r="V742" t="n">
        <v>0.77</v>
      </c>
      <c r="W742" t="n">
        <v>1.45</v>
      </c>
      <c r="X742" t="n">
        <v>0.11</v>
      </c>
      <c r="Y742" t="n">
        <v>1</v>
      </c>
      <c r="Z742" t="n">
        <v>10</v>
      </c>
    </row>
    <row r="743">
      <c r="A743" t="n">
        <v>144</v>
      </c>
      <c r="B743" t="n">
        <v>150</v>
      </c>
      <c r="C743" t="inlineStr">
        <is>
          <t xml:space="preserve">CONCLUIDO	</t>
        </is>
      </c>
      <c r="D743" t="n">
        <v>6.6997</v>
      </c>
      <c r="E743" t="n">
        <v>14.93</v>
      </c>
      <c r="F743" t="n">
        <v>11.65</v>
      </c>
      <c r="G743" t="n">
        <v>139.81</v>
      </c>
      <c r="H743" t="n">
        <v>1.72</v>
      </c>
      <c r="I743" t="n">
        <v>5</v>
      </c>
      <c r="J743" t="n">
        <v>384.64</v>
      </c>
      <c r="K743" t="n">
        <v>61.82</v>
      </c>
      <c r="L743" t="n">
        <v>37</v>
      </c>
      <c r="M743" t="n">
        <v>3</v>
      </c>
      <c r="N743" t="n">
        <v>135.82</v>
      </c>
      <c r="O743" t="n">
        <v>47673.67</v>
      </c>
      <c r="P743" t="n">
        <v>196.57</v>
      </c>
      <c r="Q743" t="n">
        <v>460.69</v>
      </c>
      <c r="R743" t="n">
        <v>44.21</v>
      </c>
      <c r="S743" t="n">
        <v>32.19</v>
      </c>
      <c r="T743" t="n">
        <v>2121.29</v>
      </c>
      <c r="U743" t="n">
        <v>0.73</v>
      </c>
      <c r="V743" t="n">
        <v>0.77</v>
      </c>
      <c r="W743" t="n">
        <v>1.46</v>
      </c>
      <c r="X743" t="n">
        <v>0.12</v>
      </c>
      <c r="Y743" t="n">
        <v>1</v>
      </c>
      <c r="Z743" t="n">
        <v>10</v>
      </c>
    </row>
    <row r="744">
      <c r="A744" t="n">
        <v>145</v>
      </c>
      <c r="B744" t="n">
        <v>150</v>
      </c>
      <c r="C744" t="inlineStr">
        <is>
          <t xml:space="preserve">CONCLUIDO	</t>
        </is>
      </c>
      <c r="D744" t="n">
        <v>6.7062</v>
      </c>
      <c r="E744" t="n">
        <v>14.91</v>
      </c>
      <c r="F744" t="n">
        <v>11.64</v>
      </c>
      <c r="G744" t="n">
        <v>139.64</v>
      </c>
      <c r="H744" t="n">
        <v>1.72</v>
      </c>
      <c r="I744" t="n">
        <v>5</v>
      </c>
      <c r="J744" t="n">
        <v>385.38</v>
      </c>
      <c r="K744" t="n">
        <v>61.82</v>
      </c>
      <c r="L744" t="n">
        <v>37.25</v>
      </c>
      <c r="M744" t="n">
        <v>3</v>
      </c>
      <c r="N744" t="n">
        <v>136.31</v>
      </c>
      <c r="O744" t="n">
        <v>47765.19</v>
      </c>
      <c r="P744" t="n">
        <v>196.25</v>
      </c>
      <c r="Q744" t="n">
        <v>460.69</v>
      </c>
      <c r="R744" t="n">
        <v>43.94</v>
      </c>
      <c r="S744" t="n">
        <v>32.19</v>
      </c>
      <c r="T744" t="n">
        <v>1985.67</v>
      </c>
      <c r="U744" t="n">
        <v>0.73</v>
      </c>
      <c r="V744" t="n">
        <v>0.77</v>
      </c>
      <c r="W744" t="n">
        <v>1.45</v>
      </c>
      <c r="X744" t="n">
        <v>0.1</v>
      </c>
      <c r="Y744" t="n">
        <v>1</v>
      </c>
      <c r="Z744" t="n">
        <v>10</v>
      </c>
    </row>
    <row r="745">
      <c r="A745" t="n">
        <v>146</v>
      </c>
      <c r="B745" t="n">
        <v>150</v>
      </c>
      <c r="C745" t="inlineStr">
        <is>
          <t xml:space="preserve">CONCLUIDO	</t>
        </is>
      </c>
      <c r="D745" t="n">
        <v>6.7045</v>
      </c>
      <c r="E745" t="n">
        <v>14.92</v>
      </c>
      <c r="F745" t="n">
        <v>11.64</v>
      </c>
      <c r="G745" t="n">
        <v>139.68</v>
      </c>
      <c r="H745" t="n">
        <v>1.73</v>
      </c>
      <c r="I745" t="n">
        <v>5</v>
      </c>
      <c r="J745" t="n">
        <v>386.13</v>
      </c>
      <c r="K745" t="n">
        <v>61.82</v>
      </c>
      <c r="L745" t="n">
        <v>37.5</v>
      </c>
      <c r="M745" t="n">
        <v>3</v>
      </c>
      <c r="N745" t="n">
        <v>136.81</v>
      </c>
      <c r="O745" t="n">
        <v>47857.05</v>
      </c>
      <c r="P745" t="n">
        <v>196.25</v>
      </c>
      <c r="Q745" t="n">
        <v>460.7</v>
      </c>
      <c r="R745" t="n">
        <v>43.98</v>
      </c>
      <c r="S745" t="n">
        <v>32.19</v>
      </c>
      <c r="T745" t="n">
        <v>2007.59</v>
      </c>
      <c r="U745" t="n">
        <v>0.73</v>
      </c>
      <c r="V745" t="n">
        <v>0.77</v>
      </c>
      <c r="W745" t="n">
        <v>1.45</v>
      </c>
      <c r="X745" t="n">
        <v>0.11</v>
      </c>
      <c r="Y745" t="n">
        <v>1</v>
      </c>
      <c r="Z745" t="n">
        <v>10</v>
      </c>
    </row>
    <row r="746">
      <c r="A746" t="n">
        <v>147</v>
      </c>
      <c r="B746" t="n">
        <v>150</v>
      </c>
      <c r="C746" t="inlineStr">
        <is>
          <t xml:space="preserve">CONCLUIDO	</t>
        </is>
      </c>
      <c r="D746" t="n">
        <v>6.7028</v>
      </c>
      <c r="E746" t="n">
        <v>14.92</v>
      </c>
      <c r="F746" t="n">
        <v>11.64</v>
      </c>
      <c r="G746" t="n">
        <v>139.73</v>
      </c>
      <c r="H746" t="n">
        <v>1.74</v>
      </c>
      <c r="I746" t="n">
        <v>5</v>
      </c>
      <c r="J746" t="n">
        <v>386.88</v>
      </c>
      <c r="K746" t="n">
        <v>61.82</v>
      </c>
      <c r="L746" t="n">
        <v>37.75</v>
      </c>
      <c r="M746" t="n">
        <v>3</v>
      </c>
      <c r="N746" t="n">
        <v>137.31</v>
      </c>
      <c r="O746" t="n">
        <v>47949.23</v>
      </c>
      <c r="P746" t="n">
        <v>196.43</v>
      </c>
      <c r="Q746" t="n">
        <v>460.69</v>
      </c>
      <c r="R746" t="n">
        <v>44.09</v>
      </c>
      <c r="S746" t="n">
        <v>32.19</v>
      </c>
      <c r="T746" t="n">
        <v>2064.75</v>
      </c>
      <c r="U746" t="n">
        <v>0.73</v>
      </c>
      <c r="V746" t="n">
        <v>0.77</v>
      </c>
      <c r="W746" t="n">
        <v>1.45</v>
      </c>
      <c r="X746" t="n">
        <v>0.11</v>
      </c>
      <c r="Y746" t="n">
        <v>1</v>
      </c>
      <c r="Z746" t="n">
        <v>10</v>
      </c>
    </row>
    <row r="747">
      <c r="A747" t="n">
        <v>148</v>
      </c>
      <c r="B747" t="n">
        <v>150</v>
      </c>
      <c r="C747" t="inlineStr">
        <is>
          <t xml:space="preserve">CONCLUIDO	</t>
        </is>
      </c>
      <c r="D747" t="n">
        <v>6.7064</v>
      </c>
      <c r="E747" t="n">
        <v>14.91</v>
      </c>
      <c r="F747" t="n">
        <v>11.64</v>
      </c>
      <c r="G747" t="n">
        <v>139.63</v>
      </c>
      <c r="H747" t="n">
        <v>1.75</v>
      </c>
      <c r="I747" t="n">
        <v>5</v>
      </c>
      <c r="J747" t="n">
        <v>387.63</v>
      </c>
      <c r="K747" t="n">
        <v>61.82</v>
      </c>
      <c r="L747" t="n">
        <v>38</v>
      </c>
      <c r="M747" t="n">
        <v>3</v>
      </c>
      <c r="N747" t="n">
        <v>137.81</v>
      </c>
      <c r="O747" t="n">
        <v>48041.76</v>
      </c>
      <c r="P747" t="n">
        <v>196.01</v>
      </c>
      <c r="Q747" t="n">
        <v>460.69</v>
      </c>
      <c r="R747" t="n">
        <v>43.88</v>
      </c>
      <c r="S747" t="n">
        <v>32.19</v>
      </c>
      <c r="T747" t="n">
        <v>1958.34</v>
      </c>
      <c r="U747" t="n">
        <v>0.73</v>
      </c>
      <c r="V747" t="n">
        <v>0.77</v>
      </c>
      <c r="W747" t="n">
        <v>1.45</v>
      </c>
      <c r="X747" t="n">
        <v>0.1</v>
      </c>
      <c r="Y747" t="n">
        <v>1</v>
      </c>
      <c r="Z747" t="n">
        <v>10</v>
      </c>
    </row>
    <row r="748">
      <c r="A748" t="n">
        <v>149</v>
      </c>
      <c r="B748" t="n">
        <v>150</v>
      </c>
      <c r="C748" t="inlineStr">
        <is>
          <t xml:space="preserve">CONCLUIDO	</t>
        </is>
      </c>
      <c r="D748" t="n">
        <v>6.7053</v>
      </c>
      <c r="E748" t="n">
        <v>14.91</v>
      </c>
      <c r="F748" t="n">
        <v>11.64</v>
      </c>
      <c r="G748" t="n">
        <v>139.66</v>
      </c>
      <c r="H748" t="n">
        <v>1.76</v>
      </c>
      <c r="I748" t="n">
        <v>5</v>
      </c>
      <c r="J748" t="n">
        <v>388.38</v>
      </c>
      <c r="K748" t="n">
        <v>61.82</v>
      </c>
      <c r="L748" t="n">
        <v>38.25</v>
      </c>
      <c r="M748" t="n">
        <v>3</v>
      </c>
      <c r="N748" t="n">
        <v>138.31</v>
      </c>
      <c r="O748" t="n">
        <v>48134.63</v>
      </c>
      <c r="P748" t="n">
        <v>196.38</v>
      </c>
      <c r="Q748" t="n">
        <v>460.69</v>
      </c>
      <c r="R748" t="n">
        <v>43.9</v>
      </c>
      <c r="S748" t="n">
        <v>32.19</v>
      </c>
      <c r="T748" t="n">
        <v>1967.95</v>
      </c>
      <c r="U748" t="n">
        <v>0.73</v>
      </c>
      <c r="V748" t="n">
        <v>0.77</v>
      </c>
      <c r="W748" t="n">
        <v>1.45</v>
      </c>
      <c r="X748" t="n">
        <v>0.1</v>
      </c>
      <c r="Y748" t="n">
        <v>1</v>
      </c>
      <c r="Z748" t="n">
        <v>10</v>
      </c>
    </row>
    <row r="749">
      <c r="A749" t="n">
        <v>150</v>
      </c>
      <c r="B749" t="n">
        <v>150</v>
      </c>
      <c r="C749" t="inlineStr">
        <is>
          <t xml:space="preserve">CONCLUIDO	</t>
        </is>
      </c>
      <c r="D749" t="n">
        <v>6.7035</v>
      </c>
      <c r="E749" t="n">
        <v>14.92</v>
      </c>
      <c r="F749" t="n">
        <v>11.64</v>
      </c>
      <c r="G749" t="n">
        <v>139.71</v>
      </c>
      <c r="H749" t="n">
        <v>1.76</v>
      </c>
      <c r="I749" t="n">
        <v>5</v>
      </c>
      <c r="J749" t="n">
        <v>389.14</v>
      </c>
      <c r="K749" t="n">
        <v>61.82</v>
      </c>
      <c r="L749" t="n">
        <v>38.5</v>
      </c>
      <c r="M749" t="n">
        <v>3</v>
      </c>
      <c r="N749" t="n">
        <v>138.81</v>
      </c>
      <c r="O749" t="n">
        <v>48227.84</v>
      </c>
      <c r="P749" t="n">
        <v>196.63</v>
      </c>
      <c r="Q749" t="n">
        <v>460.69</v>
      </c>
      <c r="R749" t="n">
        <v>44</v>
      </c>
      <c r="S749" t="n">
        <v>32.19</v>
      </c>
      <c r="T749" t="n">
        <v>2017.37</v>
      </c>
      <c r="U749" t="n">
        <v>0.73</v>
      </c>
      <c r="V749" t="n">
        <v>0.77</v>
      </c>
      <c r="W749" t="n">
        <v>1.46</v>
      </c>
      <c r="X749" t="n">
        <v>0.11</v>
      </c>
      <c r="Y749" t="n">
        <v>1</v>
      </c>
      <c r="Z749" t="n">
        <v>10</v>
      </c>
    </row>
    <row r="750">
      <c r="A750" t="n">
        <v>151</v>
      </c>
      <c r="B750" t="n">
        <v>150</v>
      </c>
      <c r="C750" t="inlineStr">
        <is>
          <t xml:space="preserve">CONCLUIDO	</t>
        </is>
      </c>
      <c r="D750" t="n">
        <v>6.7039</v>
      </c>
      <c r="E750" t="n">
        <v>14.92</v>
      </c>
      <c r="F750" t="n">
        <v>11.64</v>
      </c>
      <c r="G750" t="n">
        <v>139.7</v>
      </c>
      <c r="H750" t="n">
        <v>1.77</v>
      </c>
      <c r="I750" t="n">
        <v>5</v>
      </c>
      <c r="J750" t="n">
        <v>389.89</v>
      </c>
      <c r="K750" t="n">
        <v>61.82</v>
      </c>
      <c r="L750" t="n">
        <v>38.75</v>
      </c>
      <c r="M750" t="n">
        <v>3</v>
      </c>
      <c r="N750" t="n">
        <v>139.32</v>
      </c>
      <c r="O750" t="n">
        <v>48321.4</v>
      </c>
      <c r="P750" t="n">
        <v>196.55</v>
      </c>
      <c r="Q750" t="n">
        <v>460.69</v>
      </c>
      <c r="R750" t="n">
        <v>44.01</v>
      </c>
      <c r="S750" t="n">
        <v>32.19</v>
      </c>
      <c r="T750" t="n">
        <v>2020.02</v>
      </c>
      <c r="U750" t="n">
        <v>0.73</v>
      </c>
      <c r="V750" t="n">
        <v>0.77</v>
      </c>
      <c r="W750" t="n">
        <v>1.45</v>
      </c>
      <c r="X750" t="n">
        <v>0.11</v>
      </c>
      <c r="Y750" t="n">
        <v>1</v>
      </c>
      <c r="Z750" t="n">
        <v>10</v>
      </c>
    </row>
    <row r="751">
      <c r="A751" t="n">
        <v>152</v>
      </c>
      <c r="B751" t="n">
        <v>150</v>
      </c>
      <c r="C751" t="inlineStr">
        <is>
          <t xml:space="preserve">CONCLUIDO	</t>
        </is>
      </c>
      <c r="D751" t="n">
        <v>6.7063</v>
      </c>
      <c r="E751" t="n">
        <v>14.91</v>
      </c>
      <c r="F751" t="n">
        <v>11.64</v>
      </c>
      <c r="G751" t="n">
        <v>139.64</v>
      </c>
      <c r="H751" t="n">
        <v>1.78</v>
      </c>
      <c r="I751" t="n">
        <v>5</v>
      </c>
      <c r="J751" t="n">
        <v>390.66</v>
      </c>
      <c r="K751" t="n">
        <v>61.82</v>
      </c>
      <c r="L751" t="n">
        <v>39</v>
      </c>
      <c r="M751" t="n">
        <v>3</v>
      </c>
      <c r="N751" t="n">
        <v>139.83</v>
      </c>
      <c r="O751" t="n">
        <v>48415.31</v>
      </c>
      <c r="P751" t="n">
        <v>196.43</v>
      </c>
      <c r="Q751" t="n">
        <v>460.69</v>
      </c>
      <c r="R751" t="n">
        <v>43.83</v>
      </c>
      <c r="S751" t="n">
        <v>32.19</v>
      </c>
      <c r="T751" t="n">
        <v>1933.05</v>
      </c>
      <c r="U751" t="n">
        <v>0.73</v>
      </c>
      <c r="V751" t="n">
        <v>0.77</v>
      </c>
      <c r="W751" t="n">
        <v>1.45</v>
      </c>
      <c r="X751" t="n">
        <v>0.1</v>
      </c>
      <c r="Y751" t="n">
        <v>1</v>
      </c>
      <c r="Z751" t="n">
        <v>10</v>
      </c>
    </row>
    <row r="752">
      <c r="A752" t="n">
        <v>153</v>
      </c>
      <c r="B752" t="n">
        <v>150</v>
      </c>
      <c r="C752" t="inlineStr">
        <is>
          <t xml:space="preserve">CONCLUIDO	</t>
        </is>
      </c>
      <c r="D752" t="n">
        <v>6.7103</v>
      </c>
      <c r="E752" t="n">
        <v>14.9</v>
      </c>
      <c r="F752" t="n">
        <v>11.63</v>
      </c>
      <c r="G752" t="n">
        <v>139.53</v>
      </c>
      <c r="H752" t="n">
        <v>1.79</v>
      </c>
      <c r="I752" t="n">
        <v>5</v>
      </c>
      <c r="J752" t="n">
        <v>391.42</v>
      </c>
      <c r="K752" t="n">
        <v>61.82</v>
      </c>
      <c r="L752" t="n">
        <v>39.25</v>
      </c>
      <c r="M752" t="n">
        <v>3</v>
      </c>
      <c r="N752" t="n">
        <v>140.35</v>
      </c>
      <c r="O752" t="n">
        <v>48509.7</v>
      </c>
      <c r="P752" t="n">
        <v>195.98</v>
      </c>
      <c r="Q752" t="n">
        <v>460.69</v>
      </c>
      <c r="R752" t="n">
        <v>43.54</v>
      </c>
      <c r="S752" t="n">
        <v>32.19</v>
      </c>
      <c r="T752" t="n">
        <v>1787.55</v>
      </c>
      <c r="U752" t="n">
        <v>0.74</v>
      </c>
      <c r="V752" t="n">
        <v>0.77</v>
      </c>
      <c r="W752" t="n">
        <v>1.45</v>
      </c>
      <c r="X752" t="n">
        <v>0.09</v>
      </c>
      <c r="Y752" t="n">
        <v>1</v>
      </c>
      <c r="Z752" t="n">
        <v>10</v>
      </c>
    </row>
    <row r="753">
      <c r="A753" t="n">
        <v>154</v>
      </c>
      <c r="B753" t="n">
        <v>150</v>
      </c>
      <c r="C753" t="inlineStr">
        <is>
          <t xml:space="preserve">CONCLUIDO	</t>
        </is>
      </c>
      <c r="D753" t="n">
        <v>6.7065</v>
      </c>
      <c r="E753" t="n">
        <v>14.91</v>
      </c>
      <c r="F753" t="n">
        <v>11.64</v>
      </c>
      <c r="G753" t="n">
        <v>139.63</v>
      </c>
      <c r="H753" t="n">
        <v>1.8</v>
      </c>
      <c r="I753" t="n">
        <v>5</v>
      </c>
      <c r="J753" t="n">
        <v>392.19</v>
      </c>
      <c r="K753" t="n">
        <v>61.82</v>
      </c>
      <c r="L753" t="n">
        <v>39.5</v>
      </c>
      <c r="M753" t="n">
        <v>3</v>
      </c>
      <c r="N753" t="n">
        <v>140.87</v>
      </c>
      <c r="O753" t="n">
        <v>48604.33</v>
      </c>
      <c r="P753" t="n">
        <v>196.08</v>
      </c>
      <c r="Q753" t="n">
        <v>460.69</v>
      </c>
      <c r="R753" t="n">
        <v>43.72</v>
      </c>
      <c r="S753" t="n">
        <v>32.19</v>
      </c>
      <c r="T753" t="n">
        <v>1877.63</v>
      </c>
      <c r="U753" t="n">
        <v>0.74</v>
      </c>
      <c r="V753" t="n">
        <v>0.77</v>
      </c>
      <c r="W753" t="n">
        <v>1.46</v>
      </c>
      <c r="X753" t="n">
        <v>0.1</v>
      </c>
      <c r="Y753" t="n">
        <v>1</v>
      </c>
      <c r="Z753" t="n">
        <v>10</v>
      </c>
    </row>
    <row r="754">
      <c r="A754" t="n">
        <v>155</v>
      </c>
      <c r="B754" t="n">
        <v>150</v>
      </c>
      <c r="C754" t="inlineStr">
        <is>
          <t xml:space="preserve">CONCLUIDO	</t>
        </is>
      </c>
      <c r="D754" t="n">
        <v>6.705</v>
      </c>
      <c r="E754" t="n">
        <v>14.91</v>
      </c>
      <c r="F754" t="n">
        <v>11.64</v>
      </c>
      <c r="G754" t="n">
        <v>139.67</v>
      </c>
      <c r="H754" t="n">
        <v>1.8</v>
      </c>
      <c r="I754" t="n">
        <v>5</v>
      </c>
      <c r="J754" t="n">
        <v>392.96</v>
      </c>
      <c r="K754" t="n">
        <v>61.82</v>
      </c>
      <c r="L754" t="n">
        <v>39.75</v>
      </c>
      <c r="M754" t="n">
        <v>3</v>
      </c>
      <c r="N754" t="n">
        <v>141.39</v>
      </c>
      <c r="O754" t="n">
        <v>48699.33</v>
      </c>
      <c r="P754" t="n">
        <v>196.1</v>
      </c>
      <c r="Q754" t="n">
        <v>460.69</v>
      </c>
      <c r="R754" t="n">
        <v>43.88</v>
      </c>
      <c r="S754" t="n">
        <v>32.19</v>
      </c>
      <c r="T754" t="n">
        <v>1958.56</v>
      </c>
      <c r="U754" t="n">
        <v>0.73</v>
      </c>
      <c r="V754" t="n">
        <v>0.77</v>
      </c>
      <c r="W754" t="n">
        <v>1.46</v>
      </c>
      <c r="X754" t="n">
        <v>0.11</v>
      </c>
      <c r="Y754" t="n">
        <v>1</v>
      </c>
      <c r="Z754" t="n">
        <v>10</v>
      </c>
    </row>
    <row r="755">
      <c r="A755" t="n">
        <v>156</v>
      </c>
      <c r="B755" t="n">
        <v>150</v>
      </c>
      <c r="C755" t="inlineStr">
        <is>
          <t xml:space="preserve">CONCLUIDO	</t>
        </is>
      </c>
      <c r="D755" t="n">
        <v>6.7082</v>
      </c>
      <c r="E755" t="n">
        <v>14.91</v>
      </c>
      <c r="F755" t="n">
        <v>11.63</v>
      </c>
      <c r="G755" t="n">
        <v>139.59</v>
      </c>
      <c r="H755" t="n">
        <v>1.81</v>
      </c>
      <c r="I755" t="n">
        <v>5</v>
      </c>
      <c r="J755" t="n">
        <v>393.73</v>
      </c>
      <c r="K755" t="n">
        <v>61.82</v>
      </c>
      <c r="L755" t="n">
        <v>40</v>
      </c>
      <c r="M755" t="n">
        <v>3</v>
      </c>
      <c r="N755" t="n">
        <v>141.91</v>
      </c>
      <c r="O755" t="n">
        <v>48794.7</v>
      </c>
      <c r="P755" t="n">
        <v>195.82</v>
      </c>
      <c r="Q755" t="n">
        <v>460.69</v>
      </c>
      <c r="R755" t="n">
        <v>43.71</v>
      </c>
      <c r="S755" t="n">
        <v>32.19</v>
      </c>
      <c r="T755" t="n">
        <v>1872.63</v>
      </c>
      <c r="U755" t="n">
        <v>0.74</v>
      </c>
      <c r="V755" t="n">
        <v>0.77</v>
      </c>
      <c r="W755" t="n">
        <v>1.45</v>
      </c>
      <c r="X755" t="n">
        <v>0.1</v>
      </c>
      <c r="Y755" t="n">
        <v>1</v>
      </c>
      <c r="Z755" t="n">
        <v>10</v>
      </c>
    </row>
    <row r="756">
      <c r="A756" t="n">
        <v>0</v>
      </c>
      <c r="B756" t="n">
        <v>10</v>
      </c>
      <c r="C756" t="inlineStr">
        <is>
          <t xml:space="preserve">CONCLUIDO	</t>
        </is>
      </c>
      <c r="D756" t="n">
        <v>6.6282</v>
      </c>
      <c r="E756" t="n">
        <v>15.09</v>
      </c>
      <c r="F756" t="n">
        <v>12.92</v>
      </c>
      <c r="G756" t="n">
        <v>16.49</v>
      </c>
      <c r="H756" t="n">
        <v>0.64</v>
      </c>
      <c r="I756" t="n">
        <v>47</v>
      </c>
      <c r="J756" t="n">
        <v>26.11</v>
      </c>
      <c r="K756" t="n">
        <v>12.1</v>
      </c>
      <c r="L756" t="n">
        <v>1</v>
      </c>
      <c r="M756" t="n">
        <v>0</v>
      </c>
      <c r="N756" t="n">
        <v>3.01</v>
      </c>
      <c r="O756" t="n">
        <v>3454.41</v>
      </c>
      <c r="P756" t="n">
        <v>37.23</v>
      </c>
      <c r="Q756" t="n">
        <v>460.85</v>
      </c>
      <c r="R756" t="n">
        <v>83.51000000000001</v>
      </c>
      <c r="S756" t="n">
        <v>32.19</v>
      </c>
      <c r="T756" t="n">
        <v>21560.18</v>
      </c>
      <c r="U756" t="n">
        <v>0.39</v>
      </c>
      <c r="V756" t="n">
        <v>0.6899999999999999</v>
      </c>
      <c r="W756" t="n">
        <v>1.58</v>
      </c>
      <c r="X756" t="n">
        <v>1.38</v>
      </c>
      <c r="Y756" t="n">
        <v>1</v>
      </c>
      <c r="Z756" t="n">
        <v>10</v>
      </c>
    </row>
    <row r="757">
      <c r="A757" t="n">
        <v>0</v>
      </c>
      <c r="B757" t="n">
        <v>45</v>
      </c>
      <c r="C757" t="inlineStr">
        <is>
          <t xml:space="preserve">CONCLUIDO	</t>
        </is>
      </c>
      <c r="D757" t="n">
        <v>5.5392</v>
      </c>
      <c r="E757" t="n">
        <v>18.05</v>
      </c>
      <c r="F757" t="n">
        <v>14.19</v>
      </c>
      <c r="G757" t="n">
        <v>9.359999999999999</v>
      </c>
      <c r="H757" t="n">
        <v>0.18</v>
      </c>
      <c r="I757" t="n">
        <v>91</v>
      </c>
      <c r="J757" t="n">
        <v>98.70999999999999</v>
      </c>
      <c r="K757" t="n">
        <v>39.72</v>
      </c>
      <c r="L757" t="n">
        <v>1</v>
      </c>
      <c r="M757" t="n">
        <v>89</v>
      </c>
      <c r="N757" t="n">
        <v>12.99</v>
      </c>
      <c r="O757" t="n">
        <v>12407.75</v>
      </c>
      <c r="P757" t="n">
        <v>124.93</v>
      </c>
      <c r="Q757" t="n">
        <v>460.77</v>
      </c>
      <c r="R757" t="n">
        <v>127.3</v>
      </c>
      <c r="S757" t="n">
        <v>32.19</v>
      </c>
      <c r="T757" t="n">
        <v>43236.98</v>
      </c>
      <c r="U757" t="n">
        <v>0.25</v>
      </c>
      <c r="V757" t="n">
        <v>0.63</v>
      </c>
      <c r="W757" t="n">
        <v>1.59</v>
      </c>
      <c r="X757" t="n">
        <v>2.66</v>
      </c>
      <c r="Y757" t="n">
        <v>1</v>
      </c>
      <c r="Z757" t="n">
        <v>10</v>
      </c>
    </row>
    <row r="758">
      <c r="A758" t="n">
        <v>1</v>
      </c>
      <c r="B758" t="n">
        <v>45</v>
      </c>
      <c r="C758" t="inlineStr">
        <is>
          <t xml:space="preserve">CONCLUIDO	</t>
        </is>
      </c>
      <c r="D758" t="n">
        <v>5.9045</v>
      </c>
      <c r="E758" t="n">
        <v>16.94</v>
      </c>
      <c r="F758" t="n">
        <v>13.53</v>
      </c>
      <c r="G758" t="n">
        <v>11.76</v>
      </c>
      <c r="H758" t="n">
        <v>0.22</v>
      </c>
      <c r="I758" t="n">
        <v>69</v>
      </c>
      <c r="J758" t="n">
        <v>99.02</v>
      </c>
      <c r="K758" t="n">
        <v>39.72</v>
      </c>
      <c r="L758" t="n">
        <v>1.25</v>
      </c>
      <c r="M758" t="n">
        <v>67</v>
      </c>
      <c r="N758" t="n">
        <v>13.05</v>
      </c>
      <c r="O758" t="n">
        <v>12446.14</v>
      </c>
      <c r="P758" t="n">
        <v>118.04</v>
      </c>
      <c r="Q758" t="n">
        <v>460.74</v>
      </c>
      <c r="R758" t="n">
        <v>105.56</v>
      </c>
      <c r="S758" t="n">
        <v>32.19</v>
      </c>
      <c r="T758" t="n">
        <v>32476.59</v>
      </c>
      <c r="U758" t="n">
        <v>0.3</v>
      </c>
      <c r="V758" t="n">
        <v>0.66</v>
      </c>
      <c r="W758" t="n">
        <v>1.56</v>
      </c>
      <c r="X758" t="n">
        <v>2</v>
      </c>
      <c r="Y758" t="n">
        <v>1</v>
      </c>
      <c r="Z758" t="n">
        <v>10</v>
      </c>
    </row>
    <row r="759">
      <c r="A759" t="n">
        <v>2</v>
      </c>
      <c r="B759" t="n">
        <v>45</v>
      </c>
      <c r="C759" t="inlineStr">
        <is>
          <t xml:space="preserve">CONCLUIDO	</t>
        </is>
      </c>
      <c r="D759" t="n">
        <v>6.1531</v>
      </c>
      <c r="E759" t="n">
        <v>16.25</v>
      </c>
      <c r="F759" t="n">
        <v>13.11</v>
      </c>
      <c r="G759" t="n">
        <v>14.05</v>
      </c>
      <c r="H759" t="n">
        <v>0.27</v>
      </c>
      <c r="I759" t="n">
        <v>56</v>
      </c>
      <c r="J759" t="n">
        <v>99.33</v>
      </c>
      <c r="K759" t="n">
        <v>39.72</v>
      </c>
      <c r="L759" t="n">
        <v>1.5</v>
      </c>
      <c r="M759" t="n">
        <v>54</v>
      </c>
      <c r="N759" t="n">
        <v>13.11</v>
      </c>
      <c r="O759" t="n">
        <v>12484.55</v>
      </c>
      <c r="P759" t="n">
        <v>113.38</v>
      </c>
      <c r="Q759" t="n">
        <v>460.72</v>
      </c>
      <c r="R759" t="n">
        <v>91.97</v>
      </c>
      <c r="S759" t="n">
        <v>32.19</v>
      </c>
      <c r="T759" t="n">
        <v>25746.36</v>
      </c>
      <c r="U759" t="n">
        <v>0.35</v>
      </c>
      <c r="V759" t="n">
        <v>0.68</v>
      </c>
      <c r="W759" t="n">
        <v>1.53</v>
      </c>
      <c r="X759" t="n">
        <v>1.58</v>
      </c>
      <c r="Y759" t="n">
        <v>1</v>
      </c>
      <c r="Z759" t="n">
        <v>10</v>
      </c>
    </row>
    <row r="760">
      <c r="A760" t="n">
        <v>3</v>
      </c>
      <c r="B760" t="n">
        <v>45</v>
      </c>
      <c r="C760" t="inlineStr">
        <is>
          <t xml:space="preserve">CONCLUIDO	</t>
        </is>
      </c>
      <c r="D760" t="n">
        <v>6.3189</v>
      </c>
      <c r="E760" t="n">
        <v>15.83</v>
      </c>
      <c r="F760" t="n">
        <v>12.87</v>
      </c>
      <c r="G760" t="n">
        <v>16.43</v>
      </c>
      <c r="H760" t="n">
        <v>0.31</v>
      </c>
      <c r="I760" t="n">
        <v>47</v>
      </c>
      <c r="J760" t="n">
        <v>99.64</v>
      </c>
      <c r="K760" t="n">
        <v>39.72</v>
      </c>
      <c r="L760" t="n">
        <v>1.75</v>
      </c>
      <c r="M760" t="n">
        <v>45</v>
      </c>
      <c r="N760" t="n">
        <v>13.18</v>
      </c>
      <c r="O760" t="n">
        <v>12522.99</v>
      </c>
      <c r="P760" t="n">
        <v>110.4</v>
      </c>
      <c r="Q760" t="n">
        <v>460.75</v>
      </c>
      <c r="R760" t="n">
        <v>83.94</v>
      </c>
      <c r="S760" t="n">
        <v>32.19</v>
      </c>
      <c r="T760" t="n">
        <v>21778.16</v>
      </c>
      <c r="U760" t="n">
        <v>0.38</v>
      </c>
      <c r="V760" t="n">
        <v>0.6899999999999999</v>
      </c>
      <c r="W760" t="n">
        <v>1.53</v>
      </c>
      <c r="X760" t="n">
        <v>1.34</v>
      </c>
      <c r="Y760" t="n">
        <v>1</v>
      </c>
      <c r="Z760" t="n">
        <v>10</v>
      </c>
    </row>
    <row r="761">
      <c r="A761" t="n">
        <v>4</v>
      </c>
      <c r="B761" t="n">
        <v>45</v>
      </c>
      <c r="C761" t="inlineStr">
        <is>
          <t xml:space="preserve">CONCLUIDO	</t>
        </is>
      </c>
      <c r="D761" t="n">
        <v>6.4681</v>
      </c>
      <c r="E761" t="n">
        <v>15.46</v>
      </c>
      <c r="F761" t="n">
        <v>12.65</v>
      </c>
      <c r="G761" t="n">
        <v>18.98</v>
      </c>
      <c r="H761" t="n">
        <v>0.35</v>
      </c>
      <c r="I761" t="n">
        <v>40</v>
      </c>
      <c r="J761" t="n">
        <v>99.95</v>
      </c>
      <c r="K761" t="n">
        <v>39.72</v>
      </c>
      <c r="L761" t="n">
        <v>2</v>
      </c>
      <c r="M761" t="n">
        <v>38</v>
      </c>
      <c r="N761" t="n">
        <v>13.24</v>
      </c>
      <c r="O761" t="n">
        <v>12561.45</v>
      </c>
      <c r="P761" t="n">
        <v>107.57</v>
      </c>
      <c r="Q761" t="n">
        <v>460.86</v>
      </c>
      <c r="R761" t="n">
        <v>76.8</v>
      </c>
      <c r="S761" t="n">
        <v>32.19</v>
      </c>
      <c r="T761" t="n">
        <v>18244.85</v>
      </c>
      <c r="U761" t="n">
        <v>0.42</v>
      </c>
      <c r="V761" t="n">
        <v>0.71</v>
      </c>
      <c r="W761" t="n">
        <v>1.51</v>
      </c>
      <c r="X761" t="n">
        <v>1.11</v>
      </c>
      <c r="Y761" t="n">
        <v>1</v>
      </c>
      <c r="Z761" t="n">
        <v>10</v>
      </c>
    </row>
    <row r="762">
      <c r="A762" t="n">
        <v>5</v>
      </c>
      <c r="B762" t="n">
        <v>45</v>
      </c>
      <c r="C762" t="inlineStr">
        <is>
          <t xml:space="preserve">CONCLUIDO	</t>
        </is>
      </c>
      <c r="D762" t="n">
        <v>6.5674</v>
      </c>
      <c r="E762" t="n">
        <v>15.23</v>
      </c>
      <c r="F762" t="n">
        <v>12.52</v>
      </c>
      <c r="G762" t="n">
        <v>21.46</v>
      </c>
      <c r="H762" t="n">
        <v>0.39</v>
      </c>
      <c r="I762" t="n">
        <v>35</v>
      </c>
      <c r="J762" t="n">
        <v>100.27</v>
      </c>
      <c r="K762" t="n">
        <v>39.72</v>
      </c>
      <c r="L762" t="n">
        <v>2.25</v>
      </c>
      <c r="M762" t="n">
        <v>33</v>
      </c>
      <c r="N762" t="n">
        <v>13.3</v>
      </c>
      <c r="O762" t="n">
        <v>12599.94</v>
      </c>
      <c r="P762" t="n">
        <v>105.2</v>
      </c>
      <c r="Q762" t="n">
        <v>460.71</v>
      </c>
      <c r="R762" t="n">
        <v>72.81999999999999</v>
      </c>
      <c r="S762" t="n">
        <v>32.19</v>
      </c>
      <c r="T762" t="n">
        <v>16276.18</v>
      </c>
      <c r="U762" t="n">
        <v>0.44</v>
      </c>
      <c r="V762" t="n">
        <v>0.71</v>
      </c>
      <c r="W762" t="n">
        <v>1.5</v>
      </c>
      <c r="X762" t="n">
        <v>0.98</v>
      </c>
      <c r="Y762" t="n">
        <v>1</v>
      </c>
      <c r="Z762" t="n">
        <v>10</v>
      </c>
    </row>
    <row r="763">
      <c r="A763" t="n">
        <v>6</v>
      </c>
      <c r="B763" t="n">
        <v>45</v>
      </c>
      <c r="C763" t="inlineStr">
        <is>
          <t xml:space="preserve">CONCLUIDO	</t>
        </is>
      </c>
      <c r="D763" t="n">
        <v>6.6531</v>
      </c>
      <c r="E763" t="n">
        <v>15.03</v>
      </c>
      <c r="F763" t="n">
        <v>12.41</v>
      </c>
      <c r="G763" t="n">
        <v>24.01</v>
      </c>
      <c r="H763" t="n">
        <v>0.44</v>
      </c>
      <c r="I763" t="n">
        <v>31</v>
      </c>
      <c r="J763" t="n">
        <v>100.58</v>
      </c>
      <c r="K763" t="n">
        <v>39.72</v>
      </c>
      <c r="L763" t="n">
        <v>2.5</v>
      </c>
      <c r="M763" t="n">
        <v>29</v>
      </c>
      <c r="N763" t="n">
        <v>13.36</v>
      </c>
      <c r="O763" t="n">
        <v>12638.45</v>
      </c>
      <c r="P763" t="n">
        <v>103.33</v>
      </c>
      <c r="Q763" t="n">
        <v>460.81</v>
      </c>
      <c r="R763" t="n">
        <v>68.59999999999999</v>
      </c>
      <c r="S763" t="n">
        <v>32.19</v>
      </c>
      <c r="T763" t="n">
        <v>14188.45</v>
      </c>
      <c r="U763" t="n">
        <v>0.47</v>
      </c>
      <c r="V763" t="n">
        <v>0.72</v>
      </c>
      <c r="W763" t="n">
        <v>1.51</v>
      </c>
      <c r="X763" t="n">
        <v>0.87</v>
      </c>
      <c r="Y763" t="n">
        <v>1</v>
      </c>
      <c r="Z763" t="n">
        <v>10</v>
      </c>
    </row>
    <row r="764">
      <c r="A764" t="n">
        <v>7</v>
      </c>
      <c r="B764" t="n">
        <v>45</v>
      </c>
      <c r="C764" t="inlineStr">
        <is>
          <t xml:space="preserve">CONCLUIDO	</t>
        </is>
      </c>
      <c r="D764" t="n">
        <v>6.7224</v>
      </c>
      <c r="E764" t="n">
        <v>14.88</v>
      </c>
      <c r="F764" t="n">
        <v>12.31</v>
      </c>
      <c r="G764" t="n">
        <v>26.38</v>
      </c>
      <c r="H764" t="n">
        <v>0.48</v>
      </c>
      <c r="I764" t="n">
        <v>28</v>
      </c>
      <c r="J764" t="n">
        <v>100.89</v>
      </c>
      <c r="K764" t="n">
        <v>39.72</v>
      </c>
      <c r="L764" t="n">
        <v>2.75</v>
      </c>
      <c r="M764" t="n">
        <v>26</v>
      </c>
      <c r="N764" t="n">
        <v>13.42</v>
      </c>
      <c r="O764" t="n">
        <v>12676.98</v>
      </c>
      <c r="P764" t="n">
        <v>101.55</v>
      </c>
      <c r="Q764" t="n">
        <v>460.79</v>
      </c>
      <c r="R764" t="n">
        <v>65.75</v>
      </c>
      <c r="S764" t="n">
        <v>32.19</v>
      </c>
      <c r="T764" t="n">
        <v>12777.65</v>
      </c>
      <c r="U764" t="n">
        <v>0.49</v>
      </c>
      <c r="V764" t="n">
        <v>0.73</v>
      </c>
      <c r="W764" t="n">
        <v>1.5</v>
      </c>
      <c r="X764" t="n">
        <v>0.78</v>
      </c>
      <c r="Y764" t="n">
        <v>1</v>
      </c>
      <c r="Z764" t="n">
        <v>10</v>
      </c>
    </row>
    <row r="765">
      <c r="A765" t="n">
        <v>8</v>
      </c>
      <c r="B765" t="n">
        <v>45</v>
      </c>
      <c r="C765" t="inlineStr">
        <is>
          <t xml:space="preserve">CONCLUIDO	</t>
        </is>
      </c>
      <c r="D765" t="n">
        <v>6.7872</v>
      </c>
      <c r="E765" t="n">
        <v>14.73</v>
      </c>
      <c r="F765" t="n">
        <v>12.23</v>
      </c>
      <c r="G765" t="n">
        <v>29.36</v>
      </c>
      <c r="H765" t="n">
        <v>0.52</v>
      </c>
      <c r="I765" t="n">
        <v>25</v>
      </c>
      <c r="J765" t="n">
        <v>101.2</v>
      </c>
      <c r="K765" t="n">
        <v>39.72</v>
      </c>
      <c r="L765" t="n">
        <v>3</v>
      </c>
      <c r="M765" t="n">
        <v>23</v>
      </c>
      <c r="N765" t="n">
        <v>13.49</v>
      </c>
      <c r="O765" t="n">
        <v>12715.54</v>
      </c>
      <c r="P765" t="n">
        <v>100</v>
      </c>
      <c r="Q765" t="n">
        <v>460.71</v>
      </c>
      <c r="R765" t="n">
        <v>63.07</v>
      </c>
      <c r="S765" t="n">
        <v>32.19</v>
      </c>
      <c r="T765" t="n">
        <v>11451.79</v>
      </c>
      <c r="U765" t="n">
        <v>0.51</v>
      </c>
      <c r="V765" t="n">
        <v>0.73</v>
      </c>
      <c r="W765" t="n">
        <v>1.49</v>
      </c>
      <c r="X765" t="n">
        <v>0.7</v>
      </c>
      <c r="Y765" t="n">
        <v>1</v>
      </c>
      <c r="Z765" t="n">
        <v>10</v>
      </c>
    </row>
    <row r="766">
      <c r="A766" t="n">
        <v>9</v>
      </c>
      <c r="B766" t="n">
        <v>45</v>
      </c>
      <c r="C766" t="inlineStr">
        <is>
          <t xml:space="preserve">CONCLUIDO	</t>
        </is>
      </c>
      <c r="D766" t="n">
        <v>6.8411</v>
      </c>
      <c r="E766" t="n">
        <v>14.62</v>
      </c>
      <c r="F766" t="n">
        <v>12.16</v>
      </c>
      <c r="G766" t="n">
        <v>31.71</v>
      </c>
      <c r="H766" t="n">
        <v>0.5600000000000001</v>
      </c>
      <c r="I766" t="n">
        <v>23</v>
      </c>
      <c r="J766" t="n">
        <v>101.52</v>
      </c>
      <c r="K766" t="n">
        <v>39.72</v>
      </c>
      <c r="L766" t="n">
        <v>3.25</v>
      </c>
      <c r="M766" t="n">
        <v>21</v>
      </c>
      <c r="N766" t="n">
        <v>13.55</v>
      </c>
      <c r="O766" t="n">
        <v>12754.13</v>
      </c>
      <c r="P766" t="n">
        <v>98.12</v>
      </c>
      <c r="Q766" t="n">
        <v>460.76</v>
      </c>
      <c r="R766" t="n">
        <v>60.81</v>
      </c>
      <c r="S766" t="n">
        <v>32.19</v>
      </c>
      <c r="T766" t="n">
        <v>10330.67</v>
      </c>
      <c r="U766" t="n">
        <v>0.53</v>
      </c>
      <c r="V766" t="n">
        <v>0.74</v>
      </c>
      <c r="W766" t="n">
        <v>1.48</v>
      </c>
      <c r="X766" t="n">
        <v>0.62</v>
      </c>
      <c r="Y766" t="n">
        <v>1</v>
      </c>
      <c r="Z766" t="n">
        <v>10</v>
      </c>
    </row>
    <row r="767">
      <c r="A767" t="n">
        <v>10</v>
      </c>
      <c r="B767" t="n">
        <v>45</v>
      </c>
      <c r="C767" t="inlineStr">
        <is>
          <t xml:space="preserve">CONCLUIDO	</t>
        </is>
      </c>
      <c r="D767" t="n">
        <v>6.8809</v>
      </c>
      <c r="E767" t="n">
        <v>14.53</v>
      </c>
      <c r="F767" t="n">
        <v>12.11</v>
      </c>
      <c r="G767" t="n">
        <v>34.61</v>
      </c>
      <c r="H767" t="n">
        <v>0.6</v>
      </c>
      <c r="I767" t="n">
        <v>21</v>
      </c>
      <c r="J767" t="n">
        <v>101.83</v>
      </c>
      <c r="K767" t="n">
        <v>39.72</v>
      </c>
      <c r="L767" t="n">
        <v>3.5</v>
      </c>
      <c r="M767" t="n">
        <v>19</v>
      </c>
      <c r="N767" t="n">
        <v>13.61</v>
      </c>
      <c r="O767" t="n">
        <v>12792.74</v>
      </c>
      <c r="P767" t="n">
        <v>96.51000000000001</v>
      </c>
      <c r="Q767" t="n">
        <v>460.72</v>
      </c>
      <c r="R767" t="n">
        <v>59.16</v>
      </c>
      <c r="S767" t="n">
        <v>32.19</v>
      </c>
      <c r="T767" t="n">
        <v>9517.879999999999</v>
      </c>
      <c r="U767" t="n">
        <v>0.54</v>
      </c>
      <c r="V767" t="n">
        <v>0.74</v>
      </c>
      <c r="W767" t="n">
        <v>1.49</v>
      </c>
      <c r="X767" t="n">
        <v>0.58</v>
      </c>
      <c r="Y767" t="n">
        <v>1</v>
      </c>
      <c r="Z767" t="n">
        <v>10</v>
      </c>
    </row>
    <row r="768">
      <c r="A768" t="n">
        <v>11</v>
      </c>
      <c r="B768" t="n">
        <v>45</v>
      </c>
      <c r="C768" t="inlineStr">
        <is>
          <t xml:space="preserve">CONCLUIDO	</t>
        </is>
      </c>
      <c r="D768" t="n">
        <v>6.9018</v>
      </c>
      <c r="E768" t="n">
        <v>14.49</v>
      </c>
      <c r="F768" t="n">
        <v>12.09</v>
      </c>
      <c r="G768" t="n">
        <v>36.27</v>
      </c>
      <c r="H768" t="n">
        <v>0.65</v>
      </c>
      <c r="I768" t="n">
        <v>20</v>
      </c>
      <c r="J768" t="n">
        <v>102.14</v>
      </c>
      <c r="K768" t="n">
        <v>39.72</v>
      </c>
      <c r="L768" t="n">
        <v>3.75</v>
      </c>
      <c r="M768" t="n">
        <v>18</v>
      </c>
      <c r="N768" t="n">
        <v>13.68</v>
      </c>
      <c r="O768" t="n">
        <v>12831.37</v>
      </c>
      <c r="P768" t="n">
        <v>95.45999999999999</v>
      </c>
      <c r="Q768" t="n">
        <v>460.71</v>
      </c>
      <c r="R768" t="n">
        <v>58.51</v>
      </c>
      <c r="S768" t="n">
        <v>32.19</v>
      </c>
      <c r="T768" t="n">
        <v>9196.360000000001</v>
      </c>
      <c r="U768" t="n">
        <v>0.55</v>
      </c>
      <c r="V768" t="n">
        <v>0.74</v>
      </c>
      <c r="W768" t="n">
        <v>1.48</v>
      </c>
      <c r="X768" t="n">
        <v>0.5600000000000001</v>
      </c>
      <c r="Y768" t="n">
        <v>1</v>
      </c>
      <c r="Z768" t="n">
        <v>10</v>
      </c>
    </row>
    <row r="769">
      <c r="A769" t="n">
        <v>12</v>
      </c>
      <c r="B769" t="n">
        <v>45</v>
      </c>
      <c r="C769" t="inlineStr">
        <is>
          <t xml:space="preserve">CONCLUIDO	</t>
        </is>
      </c>
      <c r="D769" t="n">
        <v>6.9516</v>
      </c>
      <c r="E769" t="n">
        <v>14.39</v>
      </c>
      <c r="F769" t="n">
        <v>12.03</v>
      </c>
      <c r="G769" t="n">
        <v>40.09</v>
      </c>
      <c r="H769" t="n">
        <v>0.6899999999999999</v>
      </c>
      <c r="I769" t="n">
        <v>18</v>
      </c>
      <c r="J769" t="n">
        <v>102.45</v>
      </c>
      <c r="K769" t="n">
        <v>39.72</v>
      </c>
      <c r="L769" t="n">
        <v>4</v>
      </c>
      <c r="M769" t="n">
        <v>16</v>
      </c>
      <c r="N769" t="n">
        <v>13.74</v>
      </c>
      <c r="O769" t="n">
        <v>12870.03</v>
      </c>
      <c r="P769" t="n">
        <v>93.95999999999999</v>
      </c>
      <c r="Q769" t="n">
        <v>460.7</v>
      </c>
      <c r="R769" t="n">
        <v>56.49</v>
      </c>
      <c r="S769" t="n">
        <v>32.19</v>
      </c>
      <c r="T769" t="n">
        <v>8197.309999999999</v>
      </c>
      <c r="U769" t="n">
        <v>0.57</v>
      </c>
      <c r="V769" t="n">
        <v>0.74</v>
      </c>
      <c r="W769" t="n">
        <v>1.48</v>
      </c>
      <c r="X769" t="n">
        <v>0.49</v>
      </c>
      <c r="Y769" t="n">
        <v>1</v>
      </c>
      <c r="Z769" t="n">
        <v>10</v>
      </c>
    </row>
    <row r="770">
      <c r="A770" t="n">
        <v>13</v>
      </c>
      <c r="B770" t="n">
        <v>45</v>
      </c>
      <c r="C770" t="inlineStr">
        <is>
          <t xml:space="preserve">CONCLUIDO	</t>
        </is>
      </c>
      <c r="D770" t="n">
        <v>6.9818</v>
      </c>
      <c r="E770" t="n">
        <v>14.32</v>
      </c>
      <c r="F770" t="n">
        <v>11.99</v>
      </c>
      <c r="G770" t="n">
        <v>42.3</v>
      </c>
      <c r="H770" t="n">
        <v>0.73</v>
      </c>
      <c r="I770" t="n">
        <v>17</v>
      </c>
      <c r="J770" t="n">
        <v>102.77</v>
      </c>
      <c r="K770" t="n">
        <v>39.72</v>
      </c>
      <c r="L770" t="n">
        <v>4.25</v>
      </c>
      <c r="M770" t="n">
        <v>15</v>
      </c>
      <c r="N770" t="n">
        <v>13.8</v>
      </c>
      <c r="O770" t="n">
        <v>12908.71</v>
      </c>
      <c r="P770" t="n">
        <v>92.62</v>
      </c>
      <c r="Q770" t="n">
        <v>460.73</v>
      </c>
      <c r="R770" t="n">
        <v>55.05</v>
      </c>
      <c r="S770" t="n">
        <v>32.19</v>
      </c>
      <c r="T770" t="n">
        <v>7483.41</v>
      </c>
      <c r="U770" t="n">
        <v>0.58</v>
      </c>
      <c r="V770" t="n">
        <v>0.75</v>
      </c>
      <c r="W770" t="n">
        <v>1.48</v>
      </c>
      <c r="X770" t="n">
        <v>0.45</v>
      </c>
      <c r="Y770" t="n">
        <v>1</v>
      </c>
      <c r="Z770" t="n">
        <v>10</v>
      </c>
    </row>
    <row r="771">
      <c r="A771" t="n">
        <v>14</v>
      </c>
      <c r="B771" t="n">
        <v>45</v>
      </c>
      <c r="C771" t="inlineStr">
        <is>
          <t xml:space="preserve">CONCLUIDO	</t>
        </is>
      </c>
      <c r="D771" t="n">
        <v>6.9994</v>
      </c>
      <c r="E771" t="n">
        <v>14.29</v>
      </c>
      <c r="F771" t="n">
        <v>11.97</v>
      </c>
      <c r="G771" t="n">
        <v>44.89</v>
      </c>
      <c r="H771" t="n">
        <v>0.77</v>
      </c>
      <c r="I771" t="n">
        <v>16</v>
      </c>
      <c r="J771" t="n">
        <v>103.08</v>
      </c>
      <c r="K771" t="n">
        <v>39.72</v>
      </c>
      <c r="L771" t="n">
        <v>4.5</v>
      </c>
      <c r="M771" t="n">
        <v>14</v>
      </c>
      <c r="N771" t="n">
        <v>13.87</v>
      </c>
      <c r="O771" t="n">
        <v>12947.42</v>
      </c>
      <c r="P771" t="n">
        <v>91.2</v>
      </c>
      <c r="Q771" t="n">
        <v>460.7</v>
      </c>
      <c r="R771" t="n">
        <v>54.74</v>
      </c>
      <c r="S771" t="n">
        <v>32.19</v>
      </c>
      <c r="T771" t="n">
        <v>7334.3</v>
      </c>
      <c r="U771" t="n">
        <v>0.59</v>
      </c>
      <c r="V771" t="n">
        <v>0.75</v>
      </c>
      <c r="W771" t="n">
        <v>1.47</v>
      </c>
      <c r="X771" t="n">
        <v>0.44</v>
      </c>
      <c r="Y771" t="n">
        <v>1</v>
      </c>
      <c r="Z771" t="n">
        <v>10</v>
      </c>
    </row>
    <row r="772">
      <c r="A772" t="n">
        <v>15</v>
      </c>
      <c r="B772" t="n">
        <v>45</v>
      </c>
      <c r="C772" t="inlineStr">
        <is>
          <t xml:space="preserve">CONCLUIDO	</t>
        </is>
      </c>
      <c r="D772" t="n">
        <v>7.0319</v>
      </c>
      <c r="E772" t="n">
        <v>14.22</v>
      </c>
      <c r="F772" t="n">
        <v>11.92</v>
      </c>
      <c r="G772" t="n">
        <v>47.7</v>
      </c>
      <c r="H772" t="n">
        <v>0.8100000000000001</v>
      </c>
      <c r="I772" t="n">
        <v>15</v>
      </c>
      <c r="J772" t="n">
        <v>103.4</v>
      </c>
      <c r="K772" t="n">
        <v>39.72</v>
      </c>
      <c r="L772" t="n">
        <v>4.75</v>
      </c>
      <c r="M772" t="n">
        <v>13</v>
      </c>
      <c r="N772" t="n">
        <v>13.93</v>
      </c>
      <c r="O772" t="n">
        <v>12986.15</v>
      </c>
      <c r="P772" t="n">
        <v>90.04000000000001</v>
      </c>
      <c r="Q772" t="n">
        <v>460.7</v>
      </c>
      <c r="R772" t="n">
        <v>53.17</v>
      </c>
      <c r="S772" t="n">
        <v>32.19</v>
      </c>
      <c r="T772" t="n">
        <v>6552.91</v>
      </c>
      <c r="U772" t="n">
        <v>0.61</v>
      </c>
      <c r="V772" t="n">
        <v>0.75</v>
      </c>
      <c r="W772" t="n">
        <v>1.47</v>
      </c>
      <c r="X772" t="n">
        <v>0.39</v>
      </c>
      <c r="Y772" t="n">
        <v>1</v>
      </c>
      <c r="Z772" t="n">
        <v>10</v>
      </c>
    </row>
    <row r="773">
      <c r="A773" t="n">
        <v>16</v>
      </c>
      <c r="B773" t="n">
        <v>45</v>
      </c>
      <c r="C773" t="inlineStr">
        <is>
          <t xml:space="preserve">CONCLUIDO	</t>
        </is>
      </c>
      <c r="D773" t="n">
        <v>7.0533</v>
      </c>
      <c r="E773" t="n">
        <v>14.18</v>
      </c>
      <c r="F773" t="n">
        <v>11.9</v>
      </c>
      <c r="G773" t="n">
        <v>51.01</v>
      </c>
      <c r="H773" t="n">
        <v>0.85</v>
      </c>
      <c r="I773" t="n">
        <v>14</v>
      </c>
      <c r="J773" t="n">
        <v>103.71</v>
      </c>
      <c r="K773" t="n">
        <v>39.72</v>
      </c>
      <c r="L773" t="n">
        <v>5</v>
      </c>
      <c r="M773" t="n">
        <v>12</v>
      </c>
      <c r="N773" t="n">
        <v>14</v>
      </c>
      <c r="O773" t="n">
        <v>13024.91</v>
      </c>
      <c r="P773" t="n">
        <v>89.06999999999999</v>
      </c>
      <c r="Q773" t="n">
        <v>460.69</v>
      </c>
      <c r="R773" t="n">
        <v>52.39</v>
      </c>
      <c r="S773" t="n">
        <v>32.19</v>
      </c>
      <c r="T773" t="n">
        <v>6169.02</v>
      </c>
      <c r="U773" t="n">
        <v>0.61</v>
      </c>
      <c r="V773" t="n">
        <v>0.75</v>
      </c>
      <c r="W773" t="n">
        <v>1.47</v>
      </c>
      <c r="X773" t="n">
        <v>0.37</v>
      </c>
      <c r="Y773" t="n">
        <v>1</v>
      </c>
      <c r="Z773" t="n">
        <v>10</v>
      </c>
    </row>
    <row r="774">
      <c r="A774" t="n">
        <v>17</v>
      </c>
      <c r="B774" t="n">
        <v>45</v>
      </c>
      <c r="C774" t="inlineStr">
        <is>
          <t xml:space="preserve">CONCLUIDO	</t>
        </is>
      </c>
      <c r="D774" t="n">
        <v>7.0676</v>
      </c>
      <c r="E774" t="n">
        <v>14.15</v>
      </c>
      <c r="F774" t="n">
        <v>11.89</v>
      </c>
      <c r="G774" t="n">
        <v>54.89</v>
      </c>
      <c r="H774" t="n">
        <v>0.89</v>
      </c>
      <c r="I774" t="n">
        <v>13</v>
      </c>
      <c r="J774" t="n">
        <v>104.03</v>
      </c>
      <c r="K774" t="n">
        <v>39.72</v>
      </c>
      <c r="L774" t="n">
        <v>5.25</v>
      </c>
      <c r="M774" t="n">
        <v>10</v>
      </c>
      <c r="N774" t="n">
        <v>14.06</v>
      </c>
      <c r="O774" t="n">
        <v>13063.69</v>
      </c>
      <c r="P774" t="n">
        <v>87.64</v>
      </c>
      <c r="Q774" t="n">
        <v>460.75</v>
      </c>
      <c r="R774" t="n">
        <v>52.24</v>
      </c>
      <c r="S774" t="n">
        <v>32.19</v>
      </c>
      <c r="T774" t="n">
        <v>6097.41</v>
      </c>
      <c r="U774" t="n">
        <v>0.62</v>
      </c>
      <c r="V774" t="n">
        <v>0.75</v>
      </c>
      <c r="W774" t="n">
        <v>1.47</v>
      </c>
      <c r="X774" t="n">
        <v>0.36</v>
      </c>
      <c r="Y774" t="n">
        <v>1</v>
      </c>
      <c r="Z774" t="n">
        <v>10</v>
      </c>
    </row>
    <row r="775">
      <c r="A775" t="n">
        <v>18</v>
      </c>
      <c r="B775" t="n">
        <v>45</v>
      </c>
      <c r="C775" t="inlineStr">
        <is>
          <t xml:space="preserve">CONCLUIDO	</t>
        </is>
      </c>
      <c r="D775" t="n">
        <v>7.0791</v>
      </c>
      <c r="E775" t="n">
        <v>14.13</v>
      </c>
      <c r="F775" t="n">
        <v>11.87</v>
      </c>
      <c r="G775" t="n">
        <v>54.79</v>
      </c>
      <c r="H775" t="n">
        <v>0.93</v>
      </c>
      <c r="I775" t="n">
        <v>13</v>
      </c>
      <c r="J775" t="n">
        <v>104.34</v>
      </c>
      <c r="K775" t="n">
        <v>39.72</v>
      </c>
      <c r="L775" t="n">
        <v>5.5</v>
      </c>
      <c r="M775" t="n">
        <v>9</v>
      </c>
      <c r="N775" t="n">
        <v>14.12</v>
      </c>
      <c r="O775" t="n">
        <v>13102.5</v>
      </c>
      <c r="P775" t="n">
        <v>86.70999999999999</v>
      </c>
      <c r="Q775" t="n">
        <v>460.69</v>
      </c>
      <c r="R775" t="n">
        <v>51.3</v>
      </c>
      <c r="S775" t="n">
        <v>32.19</v>
      </c>
      <c r="T775" t="n">
        <v>5625.35</v>
      </c>
      <c r="U775" t="n">
        <v>0.63</v>
      </c>
      <c r="V775" t="n">
        <v>0.75</v>
      </c>
      <c r="W775" t="n">
        <v>1.47</v>
      </c>
      <c r="X775" t="n">
        <v>0.34</v>
      </c>
      <c r="Y775" t="n">
        <v>1</v>
      </c>
      <c r="Z775" t="n">
        <v>10</v>
      </c>
    </row>
    <row r="776">
      <c r="A776" t="n">
        <v>19</v>
      </c>
      <c r="B776" t="n">
        <v>45</v>
      </c>
      <c r="C776" t="inlineStr">
        <is>
          <t xml:space="preserve">CONCLUIDO	</t>
        </is>
      </c>
      <c r="D776" t="n">
        <v>7.107</v>
      </c>
      <c r="E776" t="n">
        <v>14.07</v>
      </c>
      <c r="F776" t="n">
        <v>11.84</v>
      </c>
      <c r="G776" t="n">
        <v>59.18</v>
      </c>
      <c r="H776" t="n">
        <v>0.97</v>
      </c>
      <c r="I776" t="n">
        <v>12</v>
      </c>
      <c r="J776" t="n">
        <v>104.65</v>
      </c>
      <c r="K776" t="n">
        <v>39.72</v>
      </c>
      <c r="L776" t="n">
        <v>5.75</v>
      </c>
      <c r="M776" t="n">
        <v>5</v>
      </c>
      <c r="N776" t="n">
        <v>14.19</v>
      </c>
      <c r="O776" t="n">
        <v>13141.33</v>
      </c>
      <c r="P776" t="n">
        <v>85.13</v>
      </c>
      <c r="Q776" t="n">
        <v>460.7</v>
      </c>
      <c r="R776" t="n">
        <v>50.16</v>
      </c>
      <c r="S776" t="n">
        <v>32.19</v>
      </c>
      <c r="T776" t="n">
        <v>5060.33</v>
      </c>
      <c r="U776" t="n">
        <v>0.64</v>
      </c>
      <c r="V776" t="n">
        <v>0.75</v>
      </c>
      <c r="W776" t="n">
        <v>1.47</v>
      </c>
      <c r="X776" t="n">
        <v>0.3</v>
      </c>
      <c r="Y776" t="n">
        <v>1</v>
      </c>
      <c r="Z776" t="n">
        <v>10</v>
      </c>
    </row>
    <row r="777">
      <c r="A777" t="n">
        <v>20</v>
      </c>
      <c r="B777" t="n">
        <v>45</v>
      </c>
      <c r="C777" t="inlineStr">
        <is>
          <t xml:space="preserve">CONCLUIDO	</t>
        </is>
      </c>
      <c r="D777" t="n">
        <v>7.0947</v>
      </c>
      <c r="E777" t="n">
        <v>14.1</v>
      </c>
      <c r="F777" t="n">
        <v>11.86</v>
      </c>
      <c r="G777" t="n">
        <v>59.3</v>
      </c>
      <c r="H777" t="n">
        <v>1.01</v>
      </c>
      <c r="I777" t="n">
        <v>12</v>
      </c>
      <c r="J777" t="n">
        <v>104.97</v>
      </c>
      <c r="K777" t="n">
        <v>39.72</v>
      </c>
      <c r="L777" t="n">
        <v>6</v>
      </c>
      <c r="M777" t="n">
        <v>3</v>
      </c>
      <c r="N777" t="n">
        <v>14.25</v>
      </c>
      <c r="O777" t="n">
        <v>13180.19</v>
      </c>
      <c r="P777" t="n">
        <v>85.87</v>
      </c>
      <c r="Q777" t="n">
        <v>460.69</v>
      </c>
      <c r="R777" t="n">
        <v>50.85</v>
      </c>
      <c r="S777" t="n">
        <v>32.19</v>
      </c>
      <c r="T777" t="n">
        <v>5409.26</v>
      </c>
      <c r="U777" t="n">
        <v>0.63</v>
      </c>
      <c r="V777" t="n">
        <v>0.75</v>
      </c>
      <c r="W777" t="n">
        <v>1.48</v>
      </c>
      <c r="X777" t="n">
        <v>0.33</v>
      </c>
      <c r="Y777" t="n">
        <v>1</v>
      </c>
      <c r="Z777" t="n">
        <v>10</v>
      </c>
    </row>
    <row r="778">
      <c r="A778" t="n">
        <v>21</v>
      </c>
      <c r="B778" t="n">
        <v>45</v>
      </c>
      <c r="C778" t="inlineStr">
        <is>
          <t xml:space="preserve">CONCLUIDO	</t>
        </is>
      </c>
      <c r="D778" t="n">
        <v>7.097</v>
      </c>
      <c r="E778" t="n">
        <v>14.09</v>
      </c>
      <c r="F778" t="n">
        <v>11.86</v>
      </c>
      <c r="G778" t="n">
        <v>59.28</v>
      </c>
      <c r="H778" t="n">
        <v>1.05</v>
      </c>
      <c r="I778" t="n">
        <v>12</v>
      </c>
      <c r="J778" t="n">
        <v>105.28</v>
      </c>
      <c r="K778" t="n">
        <v>39.72</v>
      </c>
      <c r="L778" t="n">
        <v>6.25</v>
      </c>
      <c r="M778" t="n">
        <v>3</v>
      </c>
      <c r="N778" t="n">
        <v>14.32</v>
      </c>
      <c r="O778" t="n">
        <v>13219.07</v>
      </c>
      <c r="P778" t="n">
        <v>85.81999999999999</v>
      </c>
      <c r="Q778" t="n">
        <v>460.74</v>
      </c>
      <c r="R778" t="n">
        <v>50.75</v>
      </c>
      <c r="S778" t="n">
        <v>32.19</v>
      </c>
      <c r="T778" t="n">
        <v>5355.38</v>
      </c>
      <c r="U778" t="n">
        <v>0.63</v>
      </c>
      <c r="V778" t="n">
        <v>0.75</v>
      </c>
      <c r="W778" t="n">
        <v>1.47</v>
      </c>
      <c r="X778" t="n">
        <v>0.32</v>
      </c>
      <c r="Y778" t="n">
        <v>1</v>
      </c>
      <c r="Z778" t="n">
        <v>10</v>
      </c>
    </row>
    <row r="779">
      <c r="A779" t="n">
        <v>22</v>
      </c>
      <c r="B779" t="n">
        <v>45</v>
      </c>
      <c r="C779" t="inlineStr">
        <is>
          <t xml:space="preserve">CONCLUIDO	</t>
        </is>
      </c>
      <c r="D779" t="n">
        <v>7.0989</v>
      </c>
      <c r="E779" t="n">
        <v>14.09</v>
      </c>
      <c r="F779" t="n">
        <v>11.85</v>
      </c>
      <c r="G779" t="n">
        <v>59.26</v>
      </c>
      <c r="H779" t="n">
        <v>1.08</v>
      </c>
      <c r="I779" t="n">
        <v>12</v>
      </c>
      <c r="J779" t="n">
        <v>105.6</v>
      </c>
      <c r="K779" t="n">
        <v>39.72</v>
      </c>
      <c r="L779" t="n">
        <v>6.5</v>
      </c>
      <c r="M779" t="n">
        <v>2</v>
      </c>
      <c r="N779" t="n">
        <v>14.39</v>
      </c>
      <c r="O779" t="n">
        <v>13257.98</v>
      </c>
      <c r="P779" t="n">
        <v>85.79000000000001</v>
      </c>
      <c r="Q779" t="n">
        <v>460.73</v>
      </c>
      <c r="R779" t="n">
        <v>50.67</v>
      </c>
      <c r="S779" t="n">
        <v>32.19</v>
      </c>
      <c r="T779" t="n">
        <v>5316.73</v>
      </c>
      <c r="U779" t="n">
        <v>0.64</v>
      </c>
      <c r="V779" t="n">
        <v>0.75</v>
      </c>
      <c r="W779" t="n">
        <v>1.47</v>
      </c>
      <c r="X779" t="n">
        <v>0.32</v>
      </c>
      <c r="Y779" t="n">
        <v>1</v>
      </c>
      <c r="Z779" t="n">
        <v>10</v>
      </c>
    </row>
    <row r="780">
      <c r="A780" t="n">
        <v>23</v>
      </c>
      <c r="B780" t="n">
        <v>45</v>
      </c>
      <c r="C780" t="inlineStr">
        <is>
          <t xml:space="preserve">CONCLUIDO	</t>
        </is>
      </c>
      <c r="D780" t="n">
        <v>7.0984</v>
      </c>
      <c r="E780" t="n">
        <v>14.09</v>
      </c>
      <c r="F780" t="n">
        <v>11.85</v>
      </c>
      <c r="G780" t="n">
        <v>59.27</v>
      </c>
      <c r="H780" t="n">
        <v>1.12</v>
      </c>
      <c r="I780" t="n">
        <v>12</v>
      </c>
      <c r="J780" t="n">
        <v>105.92</v>
      </c>
      <c r="K780" t="n">
        <v>39.72</v>
      </c>
      <c r="L780" t="n">
        <v>6.75</v>
      </c>
      <c r="M780" t="n">
        <v>1</v>
      </c>
      <c r="N780" t="n">
        <v>14.45</v>
      </c>
      <c r="O780" t="n">
        <v>13296.91</v>
      </c>
      <c r="P780" t="n">
        <v>85.8</v>
      </c>
      <c r="Q780" t="n">
        <v>460.69</v>
      </c>
      <c r="R780" t="n">
        <v>50.67</v>
      </c>
      <c r="S780" t="n">
        <v>32.19</v>
      </c>
      <c r="T780" t="n">
        <v>5316.8</v>
      </c>
      <c r="U780" t="n">
        <v>0.64</v>
      </c>
      <c r="V780" t="n">
        <v>0.75</v>
      </c>
      <c r="W780" t="n">
        <v>1.47</v>
      </c>
      <c r="X780" t="n">
        <v>0.32</v>
      </c>
      <c r="Y780" t="n">
        <v>1</v>
      </c>
      <c r="Z780" t="n">
        <v>10</v>
      </c>
    </row>
    <row r="781">
      <c r="A781" t="n">
        <v>24</v>
      </c>
      <c r="B781" t="n">
        <v>45</v>
      </c>
      <c r="C781" t="inlineStr">
        <is>
          <t xml:space="preserve">CONCLUIDO	</t>
        </is>
      </c>
      <c r="D781" t="n">
        <v>7.0981</v>
      </c>
      <c r="E781" t="n">
        <v>14.09</v>
      </c>
      <c r="F781" t="n">
        <v>11.85</v>
      </c>
      <c r="G781" t="n">
        <v>59.27</v>
      </c>
      <c r="H781" t="n">
        <v>1.16</v>
      </c>
      <c r="I781" t="n">
        <v>12</v>
      </c>
      <c r="J781" t="n">
        <v>106.23</v>
      </c>
      <c r="K781" t="n">
        <v>39.72</v>
      </c>
      <c r="L781" t="n">
        <v>7</v>
      </c>
      <c r="M781" t="n">
        <v>0</v>
      </c>
      <c r="N781" t="n">
        <v>14.52</v>
      </c>
      <c r="O781" t="n">
        <v>13335.87</v>
      </c>
      <c r="P781" t="n">
        <v>85.95</v>
      </c>
      <c r="Q781" t="n">
        <v>460.69</v>
      </c>
      <c r="R781" t="n">
        <v>50.63</v>
      </c>
      <c r="S781" t="n">
        <v>32.19</v>
      </c>
      <c r="T781" t="n">
        <v>5299.89</v>
      </c>
      <c r="U781" t="n">
        <v>0.64</v>
      </c>
      <c r="V781" t="n">
        <v>0.75</v>
      </c>
      <c r="W781" t="n">
        <v>1.48</v>
      </c>
      <c r="X781" t="n">
        <v>0.32</v>
      </c>
      <c r="Y781" t="n">
        <v>1</v>
      </c>
      <c r="Z781" t="n">
        <v>10</v>
      </c>
    </row>
    <row r="782">
      <c r="A782" t="n">
        <v>0</v>
      </c>
      <c r="B782" t="n">
        <v>105</v>
      </c>
      <c r="C782" t="inlineStr">
        <is>
          <t xml:space="preserve">CONCLUIDO	</t>
        </is>
      </c>
      <c r="D782" t="n">
        <v>3.7857</v>
      </c>
      <c r="E782" t="n">
        <v>26.42</v>
      </c>
      <c r="F782" t="n">
        <v>16.75</v>
      </c>
      <c r="G782" t="n">
        <v>5.74</v>
      </c>
      <c r="H782" t="n">
        <v>0.09</v>
      </c>
      <c r="I782" t="n">
        <v>175</v>
      </c>
      <c r="J782" t="n">
        <v>204</v>
      </c>
      <c r="K782" t="n">
        <v>55.27</v>
      </c>
      <c r="L782" t="n">
        <v>1</v>
      </c>
      <c r="M782" t="n">
        <v>173</v>
      </c>
      <c r="N782" t="n">
        <v>42.72</v>
      </c>
      <c r="O782" t="n">
        <v>25393.6</v>
      </c>
      <c r="P782" t="n">
        <v>240.41</v>
      </c>
      <c r="Q782" t="n">
        <v>460.87</v>
      </c>
      <c r="R782" t="n">
        <v>210.98</v>
      </c>
      <c r="S782" t="n">
        <v>32.19</v>
      </c>
      <c r="T782" t="n">
        <v>84656.66</v>
      </c>
      <c r="U782" t="n">
        <v>0.15</v>
      </c>
      <c r="V782" t="n">
        <v>0.53</v>
      </c>
      <c r="W782" t="n">
        <v>1.73</v>
      </c>
      <c r="X782" t="n">
        <v>5.21</v>
      </c>
      <c r="Y782" t="n">
        <v>1</v>
      </c>
      <c r="Z782" t="n">
        <v>10</v>
      </c>
    </row>
    <row r="783">
      <c r="A783" t="n">
        <v>1</v>
      </c>
      <c r="B783" t="n">
        <v>105</v>
      </c>
      <c r="C783" t="inlineStr">
        <is>
          <t xml:space="preserve">CONCLUIDO	</t>
        </is>
      </c>
      <c r="D783" t="n">
        <v>4.3318</v>
      </c>
      <c r="E783" t="n">
        <v>23.09</v>
      </c>
      <c r="F783" t="n">
        <v>15.33</v>
      </c>
      <c r="G783" t="n">
        <v>7.19</v>
      </c>
      <c r="H783" t="n">
        <v>0.11</v>
      </c>
      <c r="I783" t="n">
        <v>128</v>
      </c>
      <c r="J783" t="n">
        <v>204.39</v>
      </c>
      <c r="K783" t="n">
        <v>55.27</v>
      </c>
      <c r="L783" t="n">
        <v>1.25</v>
      </c>
      <c r="M783" t="n">
        <v>126</v>
      </c>
      <c r="N783" t="n">
        <v>42.87</v>
      </c>
      <c r="O783" t="n">
        <v>25442.42</v>
      </c>
      <c r="P783" t="n">
        <v>219.52</v>
      </c>
      <c r="Q783" t="n">
        <v>460.84</v>
      </c>
      <c r="R783" t="n">
        <v>164.19</v>
      </c>
      <c r="S783" t="n">
        <v>32.19</v>
      </c>
      <c r="T783" t="n">
        <v>61496.44</v>
      </c>
      <c r="U783" t="n">
        <v>0.2</v>
      </c>
      <c r="V783" t="n">
        <v>0.58</v>
      </c>
      <c r="W783" t="n">
        <v>1.66</v>
      </c>
      <c r="X783" t="n">
        <v>3.79</v>
      </c>
      <c r="Y783" t="n">
        <v>1</v>
      </c>
      <c r="Z783" t="n">
        <v>10</v>
      </c>
    </row>
    <row r="784">
      <c r="A784" t="n">
        <v>2</v>
      </c>
      <c r="B784" t="n">
        <v>105</v>
      </c>
      <c r="C784" t="inlineStr">
        <is>
          <t xml:space="preserve">CONCLUIDO	</t>
        </is>
      </c>
      <c r="D784" t="n">
        <v>4.7302</v>
      </c>
      <c r="E784" t="n">
        <v>21.14</v>
      </c>
      <c r="F784" t="n">
        <v>14.48</v>
      </c>
      <c r="G784" t="n">
        <v>8.6</v>
      </c>
      <c r="H784" t="n">
        <v>0.13</v>
      </c>
      <c r="I784" t="n">
        <v>101</v>
      </c>
      <c r="J784" t="n">
        <v>204.79</v>
      </c>
      <c r="K784" t="n">
        <v>55.27</v>
      </c>
      <c r="L784" t="n">
        <v>1.5</v>
      </c>
      <c r="M784" t="n">
        <v>99</v>
      </c>
      <c r="N784" t="n">
        <v>43.02</v>
      </c>
      <c r="O784" t="n">
        <v>25491.3</v>
      </c>
      <c r="P784" t="n">
        <v>206.9</v>
      </c>
      <c r="Q784" t="n">
        <v>460.79</v>
      </c>
      <c r="R784" t="n">
        <v>136.69</v>
      </c>
      <c r="S784" t="n">
        <v>32.19</v>
      </c>
      <c r="T784" t="n">
        <v>47882.6</v>
      </c>
      <c r="U784" t="n">
        <v>0.24</v>
      </c>
      <c r="V784" t="n">
        <v>0.62</v>
      </c>
      <c r="W784" t="n">
        <v>1.61</v>
      </c>
      <c r="X784" t="n">
        <v>2.94</v>
      </c>
      <c r="Y784" t="n">
        <v>1</v>
      </c>
      <c r="Z784" t="n">
        <v>10</v>
      </c>
    </row>
    <row r="785">
      <c r="A785" t="n">
        <v>3</v>
      </c>
      <c r="B785" t="n">
        <v>105</v>
      </c>
      <c r="C785" t="inlineStr">
        <is>
          <t xml:space="preserve">CONCLUIDO	</t>
        </is>
      </c>
      <c r="D785" t="n">
        <v>5.035</v>
      </c>
      <c r="E785" t="n">
        <v>19.86</v>
      </c>
      <c r="F785" t="n">
        <v>13.93</v>
      </c>
      <c r="G785" t="n">
        <v>10.07</v>
      </c>
      <c r="H785" t="n">
        <v>0.15</v>
      </c>
      <c r="I785" t="n">
        <v>83</v>
      </c>
      <c r="J785" t="n">
        <v>205.18</v>
      </c>
      <c r="K785" t="n">
        <v>55.27</v>
      </c>
      <c r="L785" t="n">
        <v>1.75</v>
      </c>
      <c r="M785" t="n">
        <v>81</v>
      </c>
      <c r="N785" t="n">
        <v>43.16</v>
      </c>
      <c r="O785" t="n">
        <v>25540.22</v>
      </c>
      <c r="P785" t="n">
        <v>198.55</v>
      </c>
      <c r="Q785" t="n">
        <v>460.8</v>
      </c>
      <c r="R785" t="n">
        <v>118.3</v>
      </c>
      <c r="S785" t="n">
        <v>32.19</v>
      </c>
      <c r="T785" t="n">
        <v>38775.56</v>
      </c>
      <c r="U785" t="n">
        <v>0.27</v>
      </c>
      <c r="V785" t="n">
        <v>0.64</v>
      </c>
      <c r="W785" t="n">
        <v>1.59</v>
      </c>
      <c r="X785" t="n">
        <v>2.39</v>
      </c>
      <c r="Y785" t="n">
        <v>1</v>
      </c>
      <c r="Z785" t="n">
        <v>10</v>
      </c>
    </row>
    <row r="786">
      <c r="A786" t="n">
        <v>4</v>
      </c>
      <c r="B786" t="n">
        <v>105</v>
      </c>
      <c r="C786" t="inlineStr">
        <is>
          <t xml:space="preserve">CONCLUIDO	</t>
        </is>
      </c>
      <c r="D786" t="n">
        <v>5.2591</v>
      </c>
      <c r="E786" t="n">
        <v>19.01</v>
      </c>
      <c r="F786" t="n">
        <v>13.57</v>
      </c>
      <c r="G786" t="n">
        <v>11.47</v>
      </c>
      <c r="H786" t="n">
        <v>0.17</v>
      </c>
      <c r="I786" t="n">
        <v>71</v>
      </c>
      <c r="J786" t="n">
        <v>205.58</v>
      </c>
      <c r="K786" t="n">
        <v>55.27</v>
      </c>
      <c r="L786" t="n">
        <v>2</v>
      </c>
      <c r="M786" t="n">
        <v>69</v>
      </c>
      <c r="N786" t="n">
        <v>43.31</v>
      </c>
      <c r="O786" t="n">
        <v>25589.2</v>
      </c>
      <c r="P786" t="n">
        <v>193.07</v>
      </c>
      <c r="Q786" t="n">
        <v>460.78</v>
      </c>
      <c r="R786" t="n">
        <v>106.64</v>
      </c>
      <c r="S786" t="n">
        <v>32.19</v>
      </c>
      <c r="T786" t="n">
        <v>33008.27</v>
      </c>
      <c r="U786" t="n">
        <v>0.3</v>
      </c>
      <c r="V786" t="n">
        <v>0.66</v>
      </c>
      <c r="W786" t="n">
        <v>1.57</v>
      </c>
      <c r="X786" t="n">
        <v>2.04</v>
      </c>
      <c r="Y786" t="n">
        <v>1</v>
      </c>
      <c r="Z786" t="n">
        <v>10</v>
      </c>
    </row>
    <row r="787">
      <c r="A787" t="n">
        <v>5</v>
      </c>
      <c r="B787" t="n">
        <v>105</v>
      </c>
      <c r="C787" t="inlineStr">
        <is>
          <t xml:space="preserve">CONCLUIDO	</t>
        </is>
      </c>
      <c r="D787" t="n">
        <v>5.4366</v>
      </c>
      <c r="E787" t="n">
        <v>18.39</v>
      </c>
      <c r="F787" t="n">
        <v>13.31</v>
      </c>
      <c r="G787" t="n">
        <v>12.89</v>
      </c>
      <c r="H787" t="n">
        <v>0.19</v>
      </c>
      <c r="I787" t="n">
        <v>62</v>
      </c>
      <c r="J787" t="n">
        <v>205.98</v>
      </c>
      <c r="K787" t="n">
        <v>55.27</v>
      </c>
      <c r="L787" t="n">
        <v>2.25</v>
      </c>
      <c r="M787" t="n">
        <v>60</v>
      </c>
      <c r="N787" t="n">
        <v>43.46</v>
      </c>
      <c r="O787" t="n">
        <v>25638.22</v>
      </c>
      <c r="P787" t="n">
        <v>189</v>
      </c>
      <c r="Q787" t="n">
        <v>460.77</v>
      </c>
      <c r="R787" t="n">
        <v>98.23</v>
      </c>
      <c r="S787" t="n">
        <v>32.19</v>
      </c>
      <c r="T787" t="n">
        <v>28847.13</v>
      </c>
      <c r="U787" t="n">
        <v>0.33</v>
      </c>
      <c r="V787" t="n">
        <v>0.67</v>
      </c>
      <c r="W787" t="n">
        <v>1.56</v>
      </c>
      <c r="X787" t="n">
        <v>1.78</v>
      </c>
      <c r="Y787" t="n">
        <v>1</v>
      </c>
      <c r="Z787" t="n">
        <v>10</v>
      </c>
    </row>
    <row r="788">
      <c r="A788" t="n">
        <v>6</v>
      </c>
      <c r="B788" t="n">
        <v>105</v>
      </c>
      <c r="C788" t="inlineStr">
        <is>
          <t xml:space="preserve">CONCLUIDO	</t>
        </is>
      </c>
      <c r="D788" t="n">
        <v>5.5901</v>
      </c>
      <c r="E788" t="n">
        <v>17.89</v>
      </c>
      <c r="F788" t="n">
        <v>13.09</v>
      </c>
      <c r="G788" t="n">
        <v>14.28</v>
      </c>
      <c r="H788" t="n">
        <v>0.22</v>
      </c>
      <c r="I788" t="n">
        <v>55</v>
      </c>
      <c r="J788" t="n">
        <v>206.38</v>
      </c>
      <c r="K788" t="n">
        <v>55.27</v>
      </c>
      <c r="L788" t="n">
        <v>2.5</v>
      </c>
      <c r="M788" t="n">
        <v>53</v>
      </c>
      <c r="N788" t="n">
        <v>43.6</v>
      </c>
      <c r="O788" t="n">
        <v>25687.3</v>
      </c>
      <c r="P788" t="n">
        <v>185.44</v>
      </c>
      <c r="Q788" t="n">
        <v>460.77</v>
      </c>
      <c r="R788" t="n">
        <v>91.09</v>
      </c>
      <c r="S788" t="n">
        <v>32.19</v>
      </c>
      <c r="T788" t="n">
        <v>25311.45</v>
      </c>
      <c r="U788" t="n">
        <v>0.35</v>
      </c>
      <c r="V788" t="n">
        <v>0.68</v>
      </c>
      <c r="W788" t="n">
        <v>1.54</v>
      </c>
      <c r="X788" t="n">
        <v>1.56</v>
      </c>
      <c r="Y788" t="n">
        <v>1</v>
      </c>
      <c r="Z788" t="n">
        <v>10</v>
      </c>
    </row>
    <row r="789">
      <c r="A789" t="n">
        <v>7</v>
      </c>
      <c r="B789" t="n">
        <v>105</v>
      </c>
      <c r="C789" t="inlineStr">
        <is>
          <t xml:space="preserve">CONCLUIDO	</t>
        </is>
      </c>
      <c r="D789" t="n">
        <v>5.717</v>
      </c>
      <c r="E789" t="n">
        <v>17.49</v>
      </c>
      <c r="F789" t="n">
        <v>12.94</v>
      </c>
      <c r="G789" t="n">
        <v>15.84</v>
      </c>
      <c r="H789" t="n">
        <v>0.24</v>
      </c>
      <c r="I789" t="n">
        <v>49</v>
      </c>
      <c r="J789" t="n">
        <v>206.78</v>
      </c>
      <c r="K789" t="n">
        <v>55.27</v>
      </c>
      <c r="L789" t="n">
        <v>2.75</v>
      </c>
      <c r="M789" t="n">
        <v>47</v>
      </c>
      <c r="N789" t="n">
        <v>43.75</v>
      </c>
      <c r="O789" t="n">
        <v>25736.42</v>
      </c>
      <c r="P789" t="n">
        <v>183</v>
      </c>
      <c r="Q789" t="n">
        <v>460.76</v>
      </c>
      <c r="R789" t="n">
        <v>86.15000000000001</v>
      </c>
      <c r="S789" t="n">
        <v>32.19</v>
      </c>
      <c r="T789" t="n">
        <v>22870.87</v>
      </c>
      <c r="U789" t="n">
        <v>0.37</v>
      </c>
      <c r="V789" t="n">
        <v>0.6899999999999999</v>
      </c>
      <c r="W789" t="n">
        <v>1.53</v>
      </c>
      <c r="X789" t="n">
        <v>1.4</v>
      </c>
      <c r="Y789" t="n">
        <v>1</v>
      </c>
      <c r="Z789" t="n">
        <v>10</v>
      </c>
    </row>
    <row r="790">
      <c r="A790" t="n">
        <v>8</v>
      </c>
      <c r="B790" t="n">
        <v>105</v>
      </c>
      <c r="C790" t="inlineStr">
        <is>
          <t xml:space="preserve">CONCLUIDO	</t>
        </is>
      </c>
      <c r="D790" t="n">
        <v>5.8169</v>
      </c>
      <c r="E790" t="n">
        <v>17.19</v>
      </c>
      <c r="F790" t="n">
        <v>12.8</v>
      </c>
      <c r="G790" t="n">
        <v>17.07</v>
      </c>
      <c r="H790" t="n">
        <v>0.26</v>
      </c>
      <c r="I790" t="n">
        <v>45</v>
      </c>
      <c r="J790" t="n">
        <v>207.17</v>
      </c>
      <c r="K790" t="n">
        <v>55.27</v>
      </c>
      <c r="L790" t="n">
        <v>3</v>
      </c>
      <c r="M790" t="n">
        <v>43</v>
      </c>
      <c r="N790" t="n">
        <v>43.9</v>
      </c>
      <c r="O790" t="n">
        <v>25785.6</v>
      </c>
      <c r="P790" t="n">
        <v>180.65</v>
      </c>
      <c r="Q790" t="n">
        <v>460.74</v>
      </c>
      <c r="R790" t="n">
        <v>81.72</v>
      </c>
      <c r="S790" t="n">
        <v>32.19</v>
      </c>
      <c r="T790" t="n">
        <v>20676.25</v>
      </c>
      <c r="U790" t="n">
        <v>0.39</v>
      </c>
      <c r="V790" t="n">
        <v>0.7</v>
      </c>
      <c r="W790" t="n">
        <v>1.52</v>
      </c>
      <c r="X790" t="n">
        <v>1.27</v>
      </c>
      <c r="Y790" t="n">
        <v>1</v>
      </c>
      <c r="Z790" t="n">
        <v>10</v>
      </c>
    </row>
    <row r="791">
      <c r="A791" t="n">
        <v>9</v>
      </c>
      <c r="B791" t="n">
        <v>105</v>
      </c>
      <c r="C791" t="inlineStr">
        <is>
          <t xml:space="preserve">CONCLUIDO	</t>
        </is>
      </c>
      <c r="D791" t="n">
        <v>5.9046</v>
      </c>
      <c r="E791" t="n">
        <v>16.94</v>
      </c>
      <c r="F791" t="n">
        <v>12.71</v>
      </c>
      <c r="G791" t="n">
        <v>18.6</v>
      </c>
      <c r="H791" t="n">
        <v>0.28</v>
      </c>
      <c r="I791" t="n">
        <v>41</v>
      </c>
      <c r="J791" t="n">
        <v>207.57</v>
      </c>
      <c r="K791" t="n">
        <v>55.27</v>
      </c>
      <c r="L791" t="n">
        <v>3.25</v>
      </c>
      <c r="M791" t="n">
        <v>39</v>
      </c>
      <c r="N791" t="n">
        <v>44.05</v>
      </c>
      <c r="O791" t="n">
        <v>25834.83</v>
      </c>
      <c r="P791" t="n">
        <v>178.84</v>
      </c>
      <c r="Q791" t="n">
        <v>460.74</v>
      </c>
      <c r="R791" t="n">
        <v>78.55</v>
      </c>
      <c r="S791" t="n">
        <v>32.19</v>
      </c>
      <c r="T791" t="n">
        <v>19112.35</v>
      </c>
      <c r="U791" t="n">
        <v>0.41</v>
      </c>
      <c r="V791" t="n">
        <v>0.7</v>
      </c>
      <c r="W791" t="n">
        <v>1.52</v>
      </c>
      <c r="X791" t="n">
        <v>1.17</v>
      </c>
      <c r="Y791" t="n">
        <v>1</v>
      </c>
      <c r="Z791" t="n">
        <v>10</v>
      </c>
    </row>
    <row r="792">
      <c r="A792" t="n">
        <v>10</v>
      </c>
      <c r="B792" t="n">
        <v>105</v>
      </c>
      <c r="C792" t="inlineStr">
        <is>
          <t xml:space="preserve">CONCLUIDO	</t>
        </is>
      </c>
      <c r="D792" t="n">
        <v>5.9862</v>
      </c>
      <c r="E792" t="n">
        <v>16.7</v>
      </c>
      <c r="F792" t="n">
        <v>12.6</v>
      </c>
      <c r="G792" t="n">
        <v>19.89</v>
      </c>
      <c r="H792" t="n">
        <v>0.3</v>
      </c>
      <c r="I792" t="n">
        <v>38</v>
      </c>
      <c r="J792" t="n">
        <v>207.97</v>
      </c>
      <c r="K792" t="n">
        <v>55.27</v>
      </c>
      <c r="L792" t="n">
        <v>3.5</v>
      </c>
      <c r="M792" t="n">
        <v>36</v>
      </c>
      <c r="N792" t="n">
        <v>44.2</v>
      </c>
      <c r="O792" t="n">
        <v>25884.1</v>
      </c>
      <c r="P792" t="n">
        <v>176.91</v>
      </c>
      <c r="Q792" t="n">
        <v>460.73</v>
      </c>
      <c r="R792" t="n">
        <v>75.33</v>
      </c>
      <c r="S792" t="n">
        <v>32.19</v>
      </c>
      <c r="T792" t="n">
        <v>17518.61</v>
      </c>
      <c r="U792" t="n">
        <v>0.43</v>
      </c>
      <c r="V792" t="n">
        <v>0.71</v>
      </c>
      <c r="W792" t="n">
        <v>1.5</v>
      </c>
      <c r="X792" t="n">
        <v>1.06</v>
      </c>
      <c r="Y792" t="n">
        <v>1</v>
      </c>
      <c r="Z792" t="n">
        <v>10</v>
      </c>
    </row>
    <row r="793">
      <c r="A793" t="n">
        <v>11</v>
      </c>
      <c r="B793" t="n">
        <v>105</v>
      </c>
      <c r="C793" t="inlineStr">
        <is>
          <t xml:space="preserve">CONCLUIDO	</t>
        </is>
      </c>
      <c r="D793" t="n">
        <v>6.0567</v>
      </c>
      <c r="E793" t="n">
        <v>16.51</v>
      </c>
      <c r="F793" t="n">
        <v>12.53</v>
      </c>
      <c r="G793" t="n">
        <v>21.47</v>
      </c>
      <c r="H793" t="n">
        <v>0.32</v>
      </c>
      <c r="I793" t="n">
        <v>35</v>
      </c>
      <c r="J793" t="n">
        <v>208.37</v>
      </c>
      <c r="K793" t="n">
        <v>55.27</v>
      </c>
      <c r="L793" t="n">
        <v>3.75</v>
      </c>
      <c r="M793" t="n">
        <v>33</v>
      </c>
      <c r="N793" t="n">
        <v>44.35</v>
      </c>
      <c r="O793" t="n">
        <v>25933.43</v>
      </c>
      <c r="P793" t="n">
        <v>175.48</v>
      </c>
      <c r="Q793" t="n">
        <v>460.76</v>
      </c>
      <c r="R793" t="n">
        <v>73.11</v>
      </c>
      <c r="S793" t="n">
        <v>32.19</v>
      </c>
      <c r="T793" t="n">
        <v>16420.59</v>
      </c>
      <c r="U793" t="n">
        <v>0.44</v>
      </c>
      <c r="V793" t="n">
        <v>0.71</v>
      </c>
      <c r="W793" t="n">
        <v>1.5</v>
      </c>
      <c r="X793" t="n">
        <v>0.99</v>
      </c>
      <c r="Y793" t="n">
        <v>1</v>
      </c>
      <c r="Z793" t="n">
        <v>10</v>
      </c>
    </row>
    <row r="794">
      <c r="A794" t="n">
        <v>12</v>
      </c>
      <c r="B794" t="n">
        <v>105</v>
      </c>
      <c r="C794" t="inlineStr">
        <is>
          <t xml:space="preserve">CONCLUIDO	</t>
        </is>
      </c>
      <c r="D794" t="n">
        <v>6.1158</v>
      </c>
      <c r="E794" t="n">
        <v>16.35</v>
      </c>
      <c r="F794" t="n">
        <v>12.45</v>
      </c>
      <c r="G794" t="n">
        <v>22.63</v>
      </c>
      <c r="H794" t="n">
        <v>0.34</v>
      </c>
      <c r="I794" t="n">
        <v>33</v>
      </c>
      <c r="J794" t="n">
        <v>208.77</v>
      </c>
      <c r="K794" t="n">
        <v>55.27</v>
      </c>
      <c r="L794" t="n">
        <v>4</v>
      </c>
      <c r="M794" t="n">
        <v>31</v>
      </c>
      <c r="N794" t="n">
        <v>44.5</v>
      </c>
      <c r="O794" t="n">
        <v>25982.82</v>
      </c>
      <c r="P794" t="n">
        <v>174.25</v>
      </c>
      <c r="Q794" t="n">
        <v>460.71</v>
      </c>
      <c r="R794" t="n">
        <v>70.17</v>
      </c>
      <c r="S794" t="n">
        <v>32.19</v>
      </c>
      <c r="T794" t="n">
        <v>14963.37</v>
      </c>
      <c r="U794" t="n">
        <v>0.46</v>
      </c>
      <c r="V794" t="n">
        <v>0.72</v>
      </c>
      <c r="W794" t="n">
        <v>1.5</v>
      </c>
      <c r="X794" t="n">
        <v>0.91</v>
      </c>
      <c r="Y794" t="n">
        <v>1</v>
      </c>
      <c r="Z794" t="n">
        <v>10</v>
      </c>
    </row>
    <row r="795">
      <c r="A795" t="n">
        <v>13</v>
      </c>
      <c r="B795" t="n">
        <v>105</v>
      </c>
      <c r="C795" t="inlineStr">
        <is>
          <t xml:space="preserve">CONCLUIDO	</t>
        </is>
      </c>
      <c r="D795" t="n">
        <v>6.1686</v>
      </c>
      <c r="E795" t="n">
        <v>16.21</v>
      </c>
      <c r="F795" t="n">
        <v>12.39</v>
      </c>
      <c r="G795" t="n">
        <v>23.98</v>
      </c>
      <c r="H795" t="n">
        <v>0.36</v>
      </c>
      <c r="I795" t="n">
        <v>31</v>
      </c>
      <c r="J795" t="n">
        <v>209.17</v>
      </c>
      <c r="K795" t="n">
        <v>55.27</v>
      </c>
      <c r="L795" t="n">
        <v>4.25</v>
      </c>
      <c r="M795" t="n">
        <v>29</v>
      </c>
      <c r="N795" t="n">
        <v>44.65</v>
      </c>
      <c r="O795" t="n">
        <v>26032.25</v>
      </c>
      <c r="P795" t="n">
        <v>172.81</v>
      </c>
      <c r="Q795" t="n">
        <v>460.77</v>
      </c>
      <c r="R795" t="n">
        <v>68.43000000000001</v>
      </c>
      <c r="S795" t="n">
        <v>32.19</v>
      </c>
      <c r="T795" t="n">
        <v>14102.75</v>
      </c>
      <c r="U795" t="n">
        <v>0.47</v>
      </c>
      <c r="V795" t="n">
        <v>0.72</v>
      </c>
      <c r="W795" t="n">
        <v>1.49</v>
      </c>
      <c r="X795" t="n">
        <v>0.85</v>
      </c>
      <c r="Y795" t="n">
        <v>1</v>
      </c>
      <c r="Z795" t="n">
        <v>10</v>
      </c>
    </row>
    <row r="796">
      <c r="A796" t="n">
        <v>14</v>
      </c>
      <c r="B796" t="n">
        <v>105</v>
      </c>
      <c r="C796" t="inlineStr">
        <is>
          <t xml:space="preserve">CONCLUIDO	</t>
        </is>
      </c>
      <c r="D796" t="n">
        <v>6.2187</v>
      </c>
      <c r="E796" t="n">
        <v>16.08</v>
      </c>
      <c r="F796" t="n">
        <v>12.34</v>
      </c>
      <c r="G796" t="n">
        <v>25.53</v>
      </c>
      <c r="H796" t="n">
        <v>0.38</v>
      </c>
      <c r="I796" t="n">
        <v>29</v>
      </c>
      <c r="J796" t="n">
        <v>209.58</v>
      </c>
      <c r="K796" t="n">
        <v>55.27</v>
      </c>
      <c r="L796" t="n">
        <v>4.5</v>
      </c>
      <c r="M796" t="n">
        <v>27</v>
      </c>
      <c r="N796" t="n">
        <v>44.8</v>
      </c>
      <c r="O796" t="n">
        <v>26081.73</v>
      </c>
      <c r="P796" t="n">
        <v>171.93</v>
      </c>
      <c r="Q796" t="n">
        <v>460.72</v>
      </c>
      <c r="R796" t="n">
        <v>66.90000000000001</v>
      </c>
      <c r="S796" t="n">
        <v>32.19</v>
      </c>
      <c r="T796" t="n">
        <v>13349.37</v>
      </c>
      <c r="U796" t="n">
        <v>0.48</v>
      </c>
      <c r="V796" t="n">
        <v>0.72</v>
      </c>
      <c r="W796" t="n">
        <v>1.49</v>
      </c>
      <c r="X796" t="n">
        <v>0.8</v>
      </c>
      <c r="Y796" t="n">
        <v>1</v>
      </c>
      <c r="Z796" t="n">
        <v>10</v>
      </c>
    </row>
    <row r="797">
      <c r="A797" t="n">
        <v>15</v>
      </c>
      <c r="B797" t="n">
        <v>105</v>
      </c>
      <c r="C797" t="inlineStr">
        <is>
          <t xml:space="preserve">CONCLUIDO	</t>
        </is>
      </c>
      <c r="D797" t="n">
        <v>6.2763</v>
      </c>
      <c r="E797" t="n">
        <v>15.93</v>
      </c>
      <c r="F797" t="n">
        <v>12.27</v>
      </c>
      <c r="G797" t="n">
        <v>27.27</v>
      </c>
      <c r="H797" t="n">
        <v>0.4</v>
      </c>
      <c r="I797" t="n">
        <v>27</v>
      </c>
      <c r="J797" t="n">
        <v>209.98</v>
      </c>
      <c r="K797" t="n">
        <v>55.27</v>
      </c>
      <c r="L797" t="n">
        <v>4.75</v>
      </c>
      <c r="M797" t="n">
        <v>25</v>
      </c>
      <c r="N797" t="n">
        <v>44.95</v>
      </c>
      <c r="O797" t="n">
        <v>26131.27</v>
      </c>
      <c r="P797" t="n">
        <v>170.68</v>
      </c>
      <c r="Q797" t="n">
        <v>460.75</v>
      </c>
      <c r="R797" t="n">
        <v>64.51000000000001</v>
      </c>
      <c r="S797" t="n">
        <v>32.19</v>
      </c>
      <c r="T797" t="n">
        <v>12162.39</v>
      </c>
      <c r="U797" t="n">
        <v>0.5</v>
      </c>
      <c r="V797" t="n">
        <v>0.73</v>
      </c>
      <c r="W797" t="n">
        <v>1.49</v>
      </c>
      <c r="X797" t="n">
        <v>0.74</v>
      </c>
      <c r="Y797" t="n">
        <v>1</v>
      </c>
      <c r="Z797" t="n">
        <v>10</v>
      </c>
    </row>
    <row r="798">
      <c r="A798" t="n">
        <v>16</v>
      </c>
      <c r="B798" t="n">
        <v>105</v>
      </c>
      <c r="C798" t="inlineStr">
        <is>
          <t xml:space="preserve">CONCLUIDO	</t>
        </is>
      </c>
      <c r="D798" t="n">
        <v>6.298</v>
      </c>
      <c r="E798" t="n">
        <v>15.88</v>
      </c>
      <c r="F798" t="n">
        <v>12.26</v>
      </c>
      <c r="G798" t="n">
        <v>28.29</v>
      </c>
      <c r="H798" t="n">
        <v>0.42</v>
      </c>
      <c r="I798" t="n">
        <v>26</v>
      </c>
      <c r="J798" t="n">
        <v>210.38</v>
      </c>
      <c r="K798" t="n">
        <v>55.27</v>
      </c>
      <c r="L798" t="n">
        <v>5</v>
      </c>
      <c r="M798" t="n">
        <v>24</v>
      </c>
      <c r="N798" t="n">
        <v>45.11</v>
      </c>
      <c r="O798" t="n">
        <v>26180.86</v>
      </c>
      <c r="P798" t="n">
        <v>170.2</v>
      </c>
      <c r="Q798" t="n">
        <v>460.69</v>
      </c>
      <c r="R798" t="n">
        <v>64.06</v>
      </c>
      <c r="S798" t="n">
        <v>32.19</v>
      </c>
      <c r="T798" t="n">
        <v>11940.92</v>
      </c>
      <c r="U798" t="n">
        <v>0.5</v>
      </c>
      <c r="V798" t="n">
        <v>0.73</v>
      </c>
      <c r="W798" t="n">
        <v>1.49</v>
      </c>
      <c r="X798" t="n">
        <v>0.72</v>
      </c>
      <c r="Y798" t="n">
        <v>1</v>
      </c>
      <c r="Z798" t="n">
        <v>10</v>
      </c>
    </row>
    <row r="799">
      <c r="A799" t="n">
        <v>17</v>
      </c>
      <c r="B799" t="n">
        <v>105</v>
      </c>
      <c r="C799" t="inlineStr">
        <is>
          <t xml:space="preserve">CONCLUIDO	</t>
        </is>
      </c>
      <c r="D799" t="n">
        <v>6.3589</v>
      </c>
      <c r="E799" t="n">
        <v>15.73</v>
      </c>
      <c r="F799" t="n">
        <v>12.19</v>
      </c>
      <c r="G799" t="n">
        <v>30.47</v>
      </c>
      <c r="H799" t="n">
        <v>0.44</v>
      </c>
      <c r="I799" t="n">
        <v>24</v>
      </c>
      <c r="J799" t="n">
        <v>210.78</v>
      </c>
      <c r="K799" t="n">
        <v>55.27</v>
      </c>
      <c r="L799" t="n">
        <v>5.25</v>
      </c>
      <c r="M799" t="n">
        <v>22</v>
      </c>
      <c r="N799" t="n">
        <v>45.26</v>
      </c>
      <c r="O799" t="n">
        <v>26230.5</v>
      </c>
      <c r="P799" t="n">
        <v>168.49</v>
      </c>
      <c r="Q799" t="n">
        <v>460.77</v>
      </c>
      <c r="R799" t="n">
        <v>61.86</v>
      </c>
      <c r="S799" t="n">
        <v>32.19</v>
      </c>
      <c r="T799" t="n">
        <v>10852.64</v>
      </c>
      <c r="U799" t="n">
        <v>0.52</v>
      </c>
      <c r="V799" t="n">
        <v>0.73</v>
      </c>
      <c r="W799" t="n">
        <v>1.48</v>
      </c>
      <c r="X799" t="n">
        <v>0.65</v>
      </c>
      <c r="Y799" t="n">
        <v>1</v>
      </c>
      <c r="Z799" t="n">
        <v>10</v>
      </c>
    </row>
    <row r="800">
      <c r="A800" t="n">
        <v>18</v>
      </c>
      <c r="B800" t="n">
        <v>105</v>
      </c>
      <c r="C800" t="inlineStr">
        <is>
          <t xml:space="preserve">CONCLUIDO	</t>
        </is>
      </c>
      <c r="D800" t="n">
        <v>6.3852</v>
      </c>
      <c r="E800" t="n">
        <v>15.66</v>
      </c>
      <c r="F800" t="n">
        <v>12.16</v>
      </c>
      <c r="G800" t="n">
        <v>31.73</v>
      </c>
      <c r="H800" t="n">
        <v>0.46</v>
      </c>
      <c r="I800" t="n">
        <v>23</v>
      </c>
      <c r="J800" t="n">
        <v>211.18</v>
      </c>
      <c r="K800" t="n">
        <v>55.27</v>
      </c>
      <c r="L800" t="n">
        <v>5.5</v>
      </c>
      <c r="M800" t="n">
        <v>21</v>
      </c>
      <c r="N800" t="n">
        <v>45.41</v>
      </c>
      <c r="O800" t="n">
        <v>26280.2</v>
      </c>
      <c r="P800" t="n">
        <v>168</v>
      </c>
      <c r="Q800" t="n">
        <v>460.69</v>
      </c>
      <c r="R800" t="n">
        <v>60.93</v>
      </c>
      <c r="S800" t="n">
        <v>32.19</v>
      </c>
      <c r="T800" t="n">
        <v>10393.19</v>
      </c>
      <c r="U800" t="n">
        <v>0.53</v>
      </c>
      <c r="V800" t="n">
        <v>0.73</v>
      </c>
      <c r="W800" t="n">
        <v>1.49</v>
      </c>
      <c r="X800" t="n">
        <v>0.63</v>
      </c>
      <c r="Y800" t="n">
        <v>1</v>
      </c>
      <c r="Z800" t="n">
        <v>10</v>
      </c>
    </row>
    <row r="801">
      <c r="A801" t="n">
        <v>19</v>
      </c>
      <c r="B801" t="n">
        <v>105</v>
      </c>
      <c r="C801" t="inlineStr">
        <is>
          <t xml:space="preserve">CONCLUIDO	</t>
        </is>
      </c>
      <c r="D801" t="n">
        <v>6.4089</v>
      </c>
      <c r="E801" t="n">
        <v>15.6</v>
      </c>
      <c r="F801" t="n">
        <v>12.15</v>
      </c>
      <c r="G801" t="n">
        <v>33.13</v>
      </c>
      <c r="H801" t="n">
        <v>0.48</v>
      </c>
      <c r="I801" t="n">
        <v>22</v>
      </c>
      <c r="J801" t="n">
        <v>211.59</v>
      </c>
      <c r="K801" t="n">
        <v>55.27</v>
      </c>
      <c r="L801" t="n">
        <v>5.75</v>
      </c>
      <c r="M801" t="n">
        <v>20</v>
      </c>
      <c r="N801" t="n">
        <v>45.57</v>
      </c>
      <c r="O801" t="n">
        <v>26329.94</v>
      </c>
      <c r="P801" t="n">
        <v>167.37</v>
      </c>
      <c r="Q801" t="n">
        <v>460.7</v>
      </c>
      <c r="R801" t="n">
        <v>60.32</v>
      </c>
      <c r="S801" t="n">
        <v>32.19</v>
      </c>
      <c r="T801" t="n">
        <v>10090.85</v>
      </c>
      <c r="U801" t="n">
        <v>0.53</v>
      </c>
      <c r="V801" t="n">
        <v>0.74</v>
      </c>
      <c r="W801" t="n">
        <v>1.49</v>
      </c>
      <c r="X801" t="n">
        <v>0.61</v>
      </c>
      <c r="Y801" t="n">
        <v>1</v>
      </c>
      <c r="Z801" t="n">
        <v>10</v>
      </c>
    </row>
    <row r="802">
      <c r="A802" t="n">
        <v>20</v>
      </c>
      <c r="B802" t="n">
        <v>105</v>
      </c>
      <c r="C802" t="inlineStr">
        <is>
          <t xml:space="preserve">CONCLUIDO	</t>
        </is>
      </c>
      <c r="D802" t="n">
        <v>6.4469</v>
      </c>
      <c r="E802" t="n">
        <v>15.51</v>
      </c>
      <c r="F802" t="n">
        <v>12.1</v>
      </c>
      <c r="G802" t="n">
        <v>34.56</v>
      </c>
      <c r="H802" t="n">
        <v>0.5</v>
      </c>
      <c r="I802" t="n">
        <v>21</v>
      </c>
      <c r="J802" t="n">
        <v>211.99</v>
      </c>
      <c r="K802" t="n">
        <v>55.27</v>
      </c>
      <c r="L802" t="n">
        <v>6</v>
      </c>
      <c r="M802" t="n">
        <v>19</v>
      </c>
      <c r="N802" t="n">
        <v>45.72</v>
      </c>
      <c r="O802" t="n">
        <v>26379.74</v>
      </c>
      <c r="P802" t="n">
        <v>166.23</v>
      </c>
      <c r="Q802" t="n">
        <v>460.76</v>
      </c>
      <c r="R802" t="n">
        <v>58.59</v>
      </c>
      <c r="S802" t="n">
        <v>32.19</v>
      </c>
      <c r="T802" t="n">
        <v>9234.110000000001</v>
      </c>
      <c r="U802" t="n">
        <v>0.55</v>
      </c>
      <c r="V802" t="n">
        <v>0.74</v>
      </c>
      <c r="W802" t="n">
        <v>1.48</v>
      </c>
      <c r="X802" t="n">
        <v>0.5600000000000001</v>
      </c>
      <c r="Y802" t="n">
        <v>1</v>
      </c>
      <c r="Z802" t="n">
        <v>10</v>
      </c>
    </row>
    <row r="803">
      <c r="A803" t="n">
        <v>21</v>
      </c>
      <c r="B803" t="n">
        <v>105</v>
      </c>
      <c r="C803" t="inlineStr">
        <is>
          <t xml:space="preserve">CONCLUIDO	</t>
        </is>
      </c>
      <c r="D803" t="n">
        <v>6.4719</v>
      </c>
      <c r="E803" t="n">
        <v>15.45</v>
      </c>
      <c r="F803" t="n">
        <v>12.08</v>
      </c>
      <c r="G803" t="n">
        <v>36.23</v>
      </c>
      <c r="H803" t="n">
        <v>0.52</v>
      </c>
      <c r="I803" t="n">
        <v>20</v>
      </c>
      <c r="J803" t="n">
        <v>212.4</v>
      </c>
      <c r="K803" t="n">
        <v>55.27</v>
      </c>
      <c r="L803" t="n">
        <v>6.25</v>
      </c>
      <c r="M803" t="n">
        <v>18</v>
      </c>
      <c r="N803" t="n">
        <v>45.87</v>
      </c>
      <c r="O803" t="n">
        <v>26429.59</v>
      </c>
      <c r="P803" t="n">
        <v>165.57</v>
      </c>
      <c r="Q803" t="n">
        <v>460.69</v>
      </c>
      <c r="R803" t="n">
        <v>58.05</v>
      </c>
      <c r="S803" t="n">
        <v>32.19</v>
      </c>
      <c r="T803" t="n">
        <v>8967.700000000001</v>
      </c>
      <c r="U803" t="n">
        <v>0.55</v>
      </c>
      <c r="V803" t="n">
        <v>0.74</v>
      </c>
      <c r="W803" t="n">
        <v>1.48</v>
      </c>
      <c r="X803" t="n">
        <v>0.54</v>
      </c>
      <c r="Y803" t="n">
        <v>1</v>
      </c>
      <c r="Z803" t="n">
        <v>10</v>
      </c>
    </row>
    <row r="804">
      <c r="A804" t="n">
        <v>22</v>
      </c>
      <c r="B804" t="n">
        <v>105</v>
      </c>
      <c r="C804" t="inlineStr">
        <is>
          <t xml:space="preserve">CONCLUIDO	</t>
        </is>
      </c>
      <c r="D804" t="n">
        <v>6.4668</v>
      </c>
      <c r="E804" t="n">
        <v>15.46</v>
      </c>
      <c r="F804" t="n">
        <v>12.09</v>
      </c>
      <c r="G804" t="n">
        <v>36.26</v>
      </c>
      <c r="H804" t="n">
        <v>0.54</v>
      </c>
      <c r="I804" t="n">
        <v>20</v>
      </c>
      <c r="J804" t="n">
        <v>212.8</v>
      </c>
      <c r="K804" t="n">
        <v>55.27</v>
      </c>
      <c r="L804" t="n">
        <v>6.5</v>
      </c>
      <c r="M804" t="n">
        <v>18</v>
      </c>
      <c r="N804" t="n">
        <v>46.03</v>
      </c>
      <c r="O804" t="n">
        <v>26479.5</v>
      </c>
      <c r="P804" t="n">
        <v>165.39</v>
      </c>
      <c r="Q804" t="n">
        <v>460.69</v>
      </c>
      <c r="R804" t="n">
        <v>58.42</v>
      </c>
      <c r="S804" t="n">
        <v>32.19</v>
      </c>
      <c r="T804" t="n">
        <v>9152</v>
      </c>
      <c r="U804" t="n">
        <v>0.55</v>
      </c>
      <c r="V804" t="n">
        <v>0.74</v>
      </c>
      <c r="W804" t="n">
        <v>1.48</v>
      </c>
      <c r="X804" t="n">
        <v>0.55</v>
      </c>
      <c r="Y804" t="n">
        <v>1</v>
      </c>
      <c r="Z804" t="n">
        <v>10</v>
      </c>
    </row>
    <row r="805">
      <c r="A805" t="n">
        <v>23</v>
      </c>
      <c r="B805" t="n">
        <v>105</v>
      </c>
      <c r="C805" t="inlineStr">
        <is>
          <t xml:space="preserve">CONCLUIDO	</t>
        </is>
      </c>
      <c r="D805" t="n">
        <v>6.5063</v>
      </c>
      <c r="E805" t="n">
        <v>15.37</v>
      </c>
      <c r="F805" t="n">
        <v>12.03</v>
      </c>
      <c r="G805" t="n">
        <v>38</v>
      </c>
      <c r="H805" t="n">
        <v>0.5600000000000001</v>
      </c>
      <c r="I805" t="n">
        <v>19</v>
      </c>
      <c r="J805" t="n">
        <v>213.21</v>
      </c>
      <c r="K805" t="n">
        <v>55.27</v>
      </c>
      <c r="L805" t="n">
        <v>6.75</v>
      </c>
      <c r="M805" t="n">
        <v>17</v>
      </c>
      <c r="N805" t="n">
        <v>46.18</v>
      </c>
      <c r="O805" t="n">
        <v>26529.46</v>
      </c>
      <c r="P805" t="n">
        <v>164.26</v>
      </c>
      <c r="Q805" t="n">
        <v>460.72</v>
      </c>
      <c r="R805" t="n">
        <v>56.68</v>
      </c>
      <c r="S805" t="n">
        <v>32.19</v>
      </c>
      <c r="T805" t="n">
        <v>8286.620000000001</v>
      </c>
      <c r="U805" t="n">
        <v>0.57</v>
      </c>
      <c r="V805" t="n">
        <v>0.74</v>
      </c>
      <c r="W805" t="n">
        <v>1.48</v>
      </c>
      <c r="X805" t="n">
        <v>0.5</v>
      </c>
      <c r="Y805" t="n">
        <v>1</v>
      </c>
      <c r="Z805" t="n">
        <v>10</v>
      </c>
    </row>
    <row r="806">
      <c r="A806" t="n">
        <v>24</v>
      </c>
      <c r="B806" t="n">
        <v>105</v>
      </c>
      <c r="C806" t="inlineStr">
        <is>
          <t xml:space="preserve">CONCLUIDO	</t>
        </is>
      </c>
      <c r="D806" t="n">
        <v>6.5265</v>
      </c>
      <c r="E806" t="n">
        <v>15.32</v>
      </c>
      <c r="F806" t="n">
        <v>12.03</v>
      </c>
      <c r="G806" t="n">
        <v>40.09</v>
      </c>
      <c r="H806" t="n">
        <v>0.58</v>
      </c>
      <c r="I806" t="n">
        <v>18</v>
      </c>
      <c r="J806" t="n">
        <v>213.61</v>
      </c>
      <c r="K806" t="n">
        <v>55.27</v>
      </c>
      <c r="L806" t="n">
        <v>7</v>
      </c>
      <c r="M806" t="n">
        <v>16</v>
      </c>
      <c r="N806" t="n">
        <v>46.34</v>
      </c>
      <c r="O806" t="n">
        <v>26579.47</v>
      </c>
      <c r="P806" t="n">
        <v>163.88</v>
      </c>
      <c r="Q806" t="n">
        <v>460.69</v>
      </c>
      <c r="R806" t="n">
        <v>56.55</v>
      </c>
      <c r="S806" t="n">
        <v>32.19</v>
      </c>
      <c r="T806" t="n">
        <v>8225.860000000001</v>
      </c>
      <c r="U806" t="n">
        <v>0.57</v>
      </c>
      <c r="V806" t="n">
        <v>0.74</v>
      </c>
      <c r="W806" t="n">
        <v>1.48</v>
      </c>
      <c r="X806" t="n">
        <v>0.49</v>
      </c>
      <c r="Y806" t="n">
        <v>1</v>
      </c>
      <c r="Z806" t="n">
        <v>10</v>
      </c>
    </row>
    <row r="807">
      <c r="A807" t="n">
        <v>25</v>
      </c>
      <c r="B807" t="n">
        <v>105</v>
      </c>
      <c r="C807" t="inlineStr">
        <is>
          <t xml:space="preserve">CONCLUIDO	</t>
        </is>
      </c>
      <c r="D807" t="n">
        <v>6.5299</v>
      </c>
      <c r="E807" t="n">
        <v>15.31</v>
      </c>
      <c r="F807" t="n">
        <v>12.02</v>
      </c>
      <c r="G807" t="n">
        <v>40.06</v>
      </c>
      <c r="H807" t="n">
        <v>0.6</v>
      </c>
      <c r="I807" t="n">
        <v>18</v>
      </c>
      <c r="J807" t="n">
        <v>214.02</v>
      </c>
      <c r="K807" t="n">
        <v>55.27</v>
      </c>
      <c r="L807" t="n">
        <v>7.25</v>
      </c>
      <c r="M807" t="n">
        <v>16</v>
      </c>
      <c r="N807" t="n">
        <v>46.49</v>
      </c>
      <c r="O807" t="n">
        <v>26629.54</v>
      </c>
      <c r="P807" t="n">
        <v>163.05</v>
      </c>
      <c r="Q807" t="n">
        <v>460.7</v>
      </c>
      <c r="R807" t="n">
        <v>56.49</v>
      </c>
      <c r="S807" t="n">
        <v>32.19</v>
      </c>
      <c r="T807" t="n">
        <v>8196.940000000001</v>
      </c>
      <c r="U807" t="n">
        <v>0.57</v>
      </c>
      <c r="V807" t="n">
        <v>0.74</v>
      </c>
      <c r="W807" t="n">
        <v>1.47</v>
      </c>
      <c r="X807" t="n">
        <v>0.49</v>
      </c>
      <c r="Y807" t="n">
        <v>1</v>
      </c>
      <c r="Z807" t="n">
        <v>10</v>
      </c>
    </row>
    <row r="808">
      <c r="A808" t="n">
        <v>26</v>
      </c>
      <c r="B808" t="n">
        <v>105</v>
      </c>
      <c r="C808" t="inlineStr">
        <is>
          <t xml:space="preserve">CONCLUIDO	</t>
        </is>
      </c>
      <c r="D808" t="n">
        <v>6.5666</v>
      </c>
      <c r="E808" t="n">
        <v>15.23</v>
      </c>
      <c r="F808" t="n">
        <v>11.97</v>
      </c>
      <c r="G808" t="n">
        <v>42.26</v>
      </c>
      <c r="H808" t="n">
        <v>0.62</v>
      </c>
      <c r="I808" t="n">
        <v>17</v>
      </c>
      <c r="J808" t="n">
        <v>214.42</v>
      </c>
      <c r="K808" t="n">
        <v>55.27</v>
      </c>
      <c r="L808" t="n">
        <v>7.5</v>
      </c>
      <c r="M808" t="n">
        <v>15</v>
      </c>
      <c r="N808" t="n">
        <v>46.65</v>
      </c>
      <c r="O808" t="n">
        <v>26679.66</v>
      </c>
      <c r="P808" t="n">
        <v>162.45</v>
      </c>
      <c r="Q808" t="n">
        <v>460.71</v>
      </c>
      <c r="R808" t="n">
        <v>54.84</v>
      </c>
      <c r="S808" t="n">
        <v>32.19</v>
      </c>
      <c r="T808" t="n">
        <v>7378.32</v>
      </c>
      <c r="U808" t="n">
        <v>0.59</v>
      </c>
      <c r="V808" t="n">
        <v>0.75</v>
      </c>
      <c r="W808" t="n">
        <v>1.47</v>
      </c>
      <c r="X808" t="n">
        <v>0.44</v>
      </c>
      <c r="Y808" t="n">
        <v>1</v>
      </c>
      <c r="Z808" t="n">
        <v>10</v>
      </c>
    </row>
    <row r="809">
      <c r="A809" t="n">
        <v>27</v>
      </c>
      <c r="B809" t="n">
        <v>105</v>
      </c>
      <c r="C809" t="inlineStr">
        <is>
          <t xml:space="preserve">CONCLUIDO	</t>
        </is>
      </c>
      <c r="D809" t="n">
        <v>6.5832</v>
      </c>
      <c r="E809" t="n">
        <v>15.19</v>
      </c>
      <c r="F809" t="n">
        <v>11.98</v>
      </c>
      <c r="G809" t="n">
        <v>44.91</v>
      </c>
      <c r="H809" t="n">
        <v>0.64</v>
      </c>
      <c r="I809" t="n">
        <v>16</v>
      </c>
      <c r="J809" t="n">
        <v>214.83</v>
      </c>
      <c r="K809" t="n">
        <v>55.27</v>
      </c>
      <c r="L809" t="n">
        <v>7.75</v>
      </c>
      <c r="M809" t="n">
        <v>14</v>
      </c>
      <c r="N809" t="n">
        <v>46.81</v>
      </c>
      <c r="O809" t="n">
        <v>26729.83</v>
      </c>
      <c r="P809" t="n">
        <v>161.9</v>
      </c>
      <c r="Q809" t="n">
        <v>460.71</v>
      </c>
      <c r="R809" t="n">
        <v>54.91</v>
      </c>
      <c r="S809" t="n">
        <v>32.19</v>
      </c>
      <c r="T809" t="n">
        <v>7417.98</v>
      </c>
      <c r="U809" t="n">
        <v>0.59</v>
      </c>
      <c r="V809" t="n">
        <v>0.75</v>
      </c>
      <c r="W809" t="n">
        <v>1.47</v>
      </c>
      <c r="X809" t="n">
        <v>0.44</v>
      </c>
      <c r="Y809" t="n">
        <v>1</v>
      </c>
      <c r="Z809" t="n">
        <v>10</v>
      </c>
    </row>
    <row r="810">
      <c r="A810" t="n">
        <v>28</v>
      </c>
      <c r="B810" t="n">
        <v>105</v>
      </c>
      <c r="C810" t="inlineStr">
        <is>
          <t xml:space="preserve">CONCLUIDO	</t>
        </is>
      </c>
      <c r="D810" t="n">
        <v>6.5873</v>
      </c>
      <c r="E810" t="n">
        <v>15.18</v>
      </c>
      <c r="F810" t="n">
        <v>11.97</v>
      </c>
      <c r="G810" t="n">
        <v>44.88</v>
      </c>
      <c r="H810" t="n">
        <v>0.66</v>
      </c>
      <c r="I810" t="n">
        <v>16</v>
      </c>
      <c r="J810" t="n">
        <v>215.24</v>
      </c>
      <c r="K810" t="n">
        <v>55.27</v>
      </c>
      <c r="L810" t="n">
        <v>8</v>
      </c>
      <c r="M810" t="n">
        <v>14</v>
      </c>
      <c r="N810" t="n">
        <v>46.97</v>
      </c>
      <c r="O810" t="n">
        <v>26780.06</v>
      </c>
      <c r="P810" t="n">
        <v>161.47</v>
      </c>
      <c r="Q810" t="n">
        <v>460.69</v>
      </c>
      <c r="R810" t="n">
        <v>54.74</v>
      </c>
      <c r="S810" t="n">
        <v>32.19</v>
      </c>
      <c r="T810" t="n">
        <v>7332.87</v>
      </c>
      <c r="U810" t="n">
        <v>0.59</v>
      </c>
      <c r="V810" t="n">
        <v>0.75</v>
      </c>
      <c r="W810" t="n">
        <v>1.47</v>
      </c>
      <c r="X810" t="n">
        <v>0.43</v>
      </c>
      <c r="Y810" t="n">
        <v>1</v>
      </c>
      <c r="Z810" t="n">
        <v>10</v>
      </c>
    </row>
    <row r="811">
      <c r="A811" t="n">
        <v>29</v>
      </c>
      <c r="B811" t="n">
        <v>105</v>
      </c>
      <c r="C811" t="inlineStr">
        <is>
          <t xml:space="preserve">CONCLUIDO	</t>
        </is>
      </c>
      <c r="D811" t="n">
        <v>6.6231</v>
      </c>
      <c r="E811" t="n">
        <v>15.1</v>
      </c>
      <c r="F811" t="n">
        <v>11.93</v>
      </c>
      <c r="G811" t="n">
        <v>47.7</v>
      </c>
      <c r="H811" t="n">
        <v>0.68</v>
      </c>
      <c r="I811" t="n">
        <v>15</v>
      </c>
      <c r="J811" t="n">
        <v>215.65</v>
      </c>
      <c r="K811" t="n">
        <v>55.27</v>
      </c>
      <c r="L811" t="n">
        <v>8.25</v>
      </c>
      <c r="M811" t="n">
        <v>13</v>
      </c>
      <c r="N811" t="n">
        <v>47.12</v>
      </c>
      <c r="O811" t="n">
        <v>26830.34</v>
      </c>
      <c r="P811" t="n">
        <v>160.33</v>
      </c>
      <c r="Q811" t="n">
        <v>460.69</v>
      </c>
      <c r="R811" t="n">
        <v>53.28</v>
      </c>
      <c r="S811" t="n">
        <v>32.19</v>
      </c>
      <c r="T811" t="n">
        <v>6609.87</v>
      </c>
      <c r="U811" t="n">
        <v>0.6</v>
      </c>
      <c r="V811" t="n">
        <v>0.75</v>
      </c>
      <c r="W811" t="n">
        <v>1.47</v>
      </c>
      <c r="X811" t="n">
        <v>0.39</v>
      </c>
      <c r="Y811" t="n">
        <v>1</v>
      </c>
      <c r="Z811" t="n">
        <v>10</v>
      </c>
    </row>
    <row r="812">
      <c r="A812" t="n">
        <v>30</v>
      </c>
      <c r="B812" t="n">
        <v>105</v>
      </c>
      <c r="C812" t="inlineStr">
        <is>
          <t xml:space="preserve">CONCLUIDO	</t>
        </is>
      </c>
      <c r="D812" t="n">
        <v>6.6207</v>
      </c>
      <c r="E812" t="n">
        <v>15.1</v>
      </c>
      <c r="F812" t="n">
        <v>11.93</v>
      </c>
      <c r="G812" t="n">
        <v>47.72</v>
      </c>
      <c r="H812" t="n">
        <v>0.7</v>
      </c>
      <c r="I812" t="n">
        <v>15</v>
      </c>
      <c r="J812" t="n">
        <v>216.05</v>
      </c>
      <c r="K812" t="n">
        <v>55.27</v>
      </c>
      <c r="L812" t="n">
        <v>8.5</v>
      </c>
      <c r="M812" t="n">
        <v>13</v>
      </c>
      <c r="N812" t="n">
        <v>47.28</v>
      </c>
      <c r="O812" t="n">
        <v>26880.68</v>
      </c>
      <c r="P812" t="n">
        <v>160.44</v>
      </c>
      <c r="Q812" t="n">
        <v>460.69</v>
      </c>
      <c r="R812" t="n">
        <v>53.32</v>
      </c>
      <c r="S812" t="n">
        <v>32.19</v>
      </c>
      <c r="T812" t="n">
        <v>6626.46</v>
      </c>
      <c r="U812" t="n">
        <v>0.6</v>
      </c>
      <c r="V812" t="n">
        <v>0.75</v>
      </c>
      <c r="W812" t="n">
        <v>1.47</v>
      </c>
      <c r="X812" t="n">
        <v>0.4</v>
      </c>
      <c r="Y812" t="n">
        <v>1</v>
      </c>
      <c r="Z812" t="n">
        <v>10</v>
      </c>
    </row>
    <row r="813">
      <c r="A813" t="n">
        <v>31</v>
      </c>
      <c r="B813" t="n">
        <v>105</v>
      </c>
      <c r="C813" t="inlineStr">
        <is>
          <t xml:space="preserve">CONCLUIDO	</t>
        </is>
      </c>
      <c r="D813" t="n">
        <v>6.6162</v>
      </c>
      <c r="E813" t="n">
        <v>15.11</v>
      </c>
      <c r="F813" t="n">
        <v>11.94</v>
      </c>
      <c r="G813" t="n">
        <v>47.77</v>
      </c>
      <c r="H813" t="n">
        <v>0.72</v>
      </c>
      <c r="I813" t="n">
        <v>15</v>
      </c>
      <c r="J813" t="n">
        <v>216.46</v>
      </c>
      <c r="K813" t="n">
        <v>55.27</v>
      </c>
      <c r="L813" t="n">
        <v>8.75</v>
      </c>
      <c r="M813" t="n">
        <v>13</v>
      </c>
      <c r="N813" t="n">
        <v>47.44</v>
      </c>
      <c r="O813" t="n">
        <v>26931.07</v>
      </c>
      <c r="P813" t="n">
        <v>160</v>
      </c>
      <c r="Q813" t="n">
        <v>460.69</v>
      </c>
      <c r="R813" t="n">
        <v>53.64</v>
      </c>
      <c r="S813" t="n">
        <v>32.19</v>
      </c>
      <c r="T813" t="n">
        <v>6788.03</v>
      </c>
      <c r="U813" t="n">
        <v>0.6</v>
      </c>
      <c r="V813" t="n">
        <v>0.75</v>
      </c>
      <c r="W813" t="n">
        <v>1.48</v>
      </c>
      <c r="X813" t="n">
        <v>0.41</v>
      </c>
      <c r="Y813" t="n">
        <v>1</v>
      </c>
      <c r="Z813" t="n">
        <v>10</v>
      </c>
    </row>
    <row r="814">
      <c r="A814" t="n">
        <v>32</v>
      </c>
      <c r="B814" t="n">
        <v>105</v>
      </c>
      <c r="C814" t="inlineStr">
        <is>
          <t xml:space="preserve">CONCLUIDO	</t>
        </is>
      </c>
      <c r="D814" t="n">
        <v>6.6545</v>
      </c>
      <c r="E814" t="n">
        <v>15.03</v>
      </c>
      <c r="F814" t="n">
        <v>11.89</v>
      </c>
      <c r="G814" t="n">
        <v>50.98</v>
      </c>
      <c r="H814" t="n">
        <v>0.74</v>
      </c>
      <c r="I814" t="n">
        <v>14</v>
      </c>
      <c r="J814" t="n">
        <v>216.87</v>
      </c>
      <c r="K814" t="n">
        <v>55.27</v>
      </c>
      <c r="L814" t="n">
        <v>9</v>
      </c>
      <c r="M814" t="n">
        <v>12</v>
      </c>
      <c r="N814" t="n">
        <v>47.6</v>
      </c>
      <c r="O814" t="n">
        <v>26981.51</v>
      </c>
      <c r="P814" t="n">
        <v>159.45</v>
      </c>
      <c r="Q814" t="n">
        <v>460.72</v>
      </c>
      <c r="R814" t="n">
        <v>52.3</v>
      </c>
      <c r="S814" t="n">
        <v>32.19</v>
      </c>
      <c r="T814" t="n">
        <v>6120</v>
      </c>
      <c r="U814" t="n">
        <v>0.62</v>
      </c>
      <c r="V814" t="n">
        <v>0.75</v>
      </c>
      <c r="W814" t="n">
        <v>1.47</v>
      </c>
      <c r="X814" t="n">
        <v>0.36</v>
      </c>
      <c r="Y814" t="n">
        <v>1</v>
      </c>
      <c r="Z814" t="n">
        <v>10</v>
      </c>
    </row>
    <row r="815">
      <c r="A815" t="n">
        <v>33</v>
      </c>
      <c r="B815" t="n">
        <v>105</v>
      </c>
      <c r="C815" t="inlineStr">
        <is>
          <t xml:space="preserve">CONCLUIDO	</t>
        </is>
      </c>
      <c r="D815" t="n">
        <v>6.6449</v>
      </c>
      <c r="E815" t="n">
        <v>15.05</v>
      </c>
      <c r="F815" t="n">
        <v>11.92</v>
      </c>
      <c r="G815" t="n">
        <v>51.07</v>
      </c>
      <c r="H815" t="n">
        <v>0.76</v>
      </c>
      <c r="I815" t="n">
        <v>14</v>
      </c>
      <c r="J815" t="n">
        <v>217.28</v>
      </c>
      <c r="K815" t="n">
        <v>55.27</v>
      </c>
      <c r="L815" t="n">
        <v>9.25</v>
      </c>
      <c r="M815" t="n">
        <v>12</v>
      </c>
      <c r="N815" t="n">
        <v>47.76</v>
      </c>
      <c r="O815" t="n">
        <v>27032.02</v>
      </c>
      <c r="P815" t="n">
        <v>159.09</v>
      </c>
      <c r="Q815" t="n">
        <v>460.69</v>
      </c>
      <c r="R815" t="n">
        <v>52.85</v>
      </c>
      <c r="S815" t="n">
        <v>32.19</v>
      </c>
      <c r="T815" t="n">
        <v>6397.22</v>
      </c>
      <c r="U815" t="n">
        <v>0.61</v>
      </c>
      <c r="V815" t="n">
        <v>0.75</v>
      </c>
      <c r="W815" t="n">
        <v>1.47</v>
      </c>
      <c r="X815" t="n">
        <v>0.38</v>
      </c>
      <c r="Y815" t="n">
        <v>1</v>
      </c>
      <c r="Z815" t="n">
        <v>10</v>
      </c>
    </row>
    <row r="816">
      <c r="A816" t="n">
        <v>34</v>
      </c>
      <c r="B816" t="n">
        <v>105</v>
      </c>
      <c r="C816" t="inlineStr">
        <is>
          <t xml:space="preserve">CONCLUIDO	</t>
        </is>
      </c>
      <c r="D816" t="n">
        <v>6.6783</v>
      </c>
      <c r="E816" t="n">
        <v>14.97</v>
      </c>
      <c r="F816" t="n">
        <v>11.88</v>
      </c>
      <c r="G816" t="n">
        <v>54.84</v>
      </c>
      <c r="H816" t="n">
        <v>0.78</v>
      </c>
      <c r="I816" t="n">
        <v>13</v>
      </c>
      <c r="J816" t="n">
        <v>217.69</v>
      </c>
      <c r="K816" t="n">
        <v>55.27</v>
      </c>
      <c r="L816" t="n">
        <v>9.5</v>
      </c>
      <c r="M816" t="n">
        <v>11</v>
      </c>
      <c r="N816" t="n">
        <v>47.92</v>
      </c>
      <c r="O816" t="n">
        <v>27082.57</v>
      </c>
      <c r="P816" t="n">
        <v>158.28</v>
      </c>
      <c r="Q816" t="n">
        <v>460.72</v>
      </c>
      <c r="R816" t="n">
        <v>51.87</v>
      </c>
      <c r="S816" t="n">
        <v>32.19</v>
      </c>
      <c r="T816" t="n">
        <v>5911.58</v>
      </c>
      <c r="U816" t="n">
        <v>0.62</v>
      </c>
      <c r="V816" t="n">
        <v>0.75</v>
      </c>
      <c r="W816" t="n">
        <v>1.47</v>
      </c>
      <c r="X816" t="n">
        <v>0.35</v>
      </c>
      <c r="Y816" t="n">
        <v>1</v>
      </c>
      <c r="Z816" t="n">
        <v>10</v>
      </c>
    </row>
    <row r="817">
      <c r="A817" t="n">
        <v>35</v>
      </c>
      <c r="B817" t="n">
        <v>105</v>
      </c>
      <c r="C817" t="inlineStr">
        <is>
          <t xml:space="preserve">CONCLUIDO	</t>
        </is>
      </c>
      <c r="D817" t="n">
        <v>6.6824</v>
      </c>
      <c r="E817" t="n">
        <v>14.96</v>
      </c>
      <c r="F817" t="n">
        <v>11.87</v>
      </c>
      <c r="G817" t="n">
        <v>54.8</v>
      </c>
      <c r="H817" t="n">
        <v>0.79</v>
      </c>
      <c r="I817" t="n">
        <v>13</v>
      </c>
      <c r="J817" t="n">
        <v>218.1</v>
      </c>
      <c r="K817" t="n">
        <v>55.27</v>
      </c>
      <c r="L817" t="n">
        <v>9.75</v>
      </c>
      <c r="M817" t="n">
        <v>11</v>
      </c>
      <c r="N817" t="n">
        <v>48.08</v>
      </c>
      <c r="O817" t="n">
        <v>27133.18</v>
      </c>
      <c r="P817" t="n">
        <v>158.06</v>
      </c>
      <c r="Q817" t="n">
        <v>460.69</v>
      </c>
      <c r="R817" t="n">
        <v>51.64</v>
      </c>
      <c r="S817" t="n">
        <v>32.19</v>
      </c>
      <c r="T817" t="n">
        <v>5796.6</v>
      </c>
      <c r="U817" t="n">
        <v>0.62</v>
      </c>
      <c r="V817" t="n">
        <v>0.75</v>
      </c>
      <c r="W817" t="n">
        <v>1.47</v>
      </c>
      <c r="X817" t="n">
        <v>0.34</v>
      </c>
      <c r="Y817" t="n">
        <v>1</v>
      </c>
      <c r="Z817" t="n">
        <v>10</v>
      </c>
    </row>
    <row r="818">
      <c r="A818" t="n">
        <v>36</v>
      </c>
      <c r="B818" t="n">
        <v>105</v>
      </c>
      <c r="C818" t="inlineStr">
        <is>
          <t xml:space="preserve">CONCLUIDO	</t>
        </is>
      </c>
      <c r="D818" t="n">
        <v>6.6804</v>
      </c>
      <c r="E818" t="n">
        <v>14.97</v>
      </c>
      <c r="F818" t="n">
        <v>11.88</v>
      </c>
      <c r="G818" t="n">
        <v>54.82</v>
      </c>
      <c r="H818" t="n">
        <v>0.8100000000000001</v>
      </c>
      <c r="I818" t="n">
        <v>13</v>
      </c>
      <c r="J818" t="n">
        <v>218.51</v>
      </c>
      <c r="K818" t="n">
        <v>55.27</v>
      </c>
      <c r="L818" t="n">
        <v>10</v>
      </c>
      <c r="M818" t="n">
        <v>11</v>
      </c>
      <c r="N818" t="n">
        <v>48.24</v>
      </c>
      <c r="O818" t="n">
        <v>27183.85</v>
      </c>
      <c r="P818" t="n">
        <v>157.82</v>
      </c>
      <c r="Q818" t="n">
        <v>460.69</v>
      </c>
      <c r="R818" t="n">
        <v>51.51</v>
      </c>
      <c r="S818" t="n">
        <v>32.19</v>
      </c>
      <c r="T818" t="n">
        <v>5730.19</v>
      </c>
      <c r="U818" t="n">
        <v>0.62</v>
      </c>
      <c r="V818" t="n">
        <v>0.75</v>
      </c>
      <c r="W818" t="n">
        <v>1.47</v>
      </c>
      <c r="X818" t="n">
        <v>0.34</v>
      </c>
      <c r="Y818" t="n">
        <v>1</v>
      </c>
      <c r="Z818" t="n">
        <v>10</v>
      </c>
    </row>
    <row r="819">
      <c r="A819" t="n">
        <v>37</v>
      </c>
      <c r="B819" t="n">
        <v>105</v>
      </c>
      <c r="C819" t="inlineStr">
        <is>
          <t xml:space="preserve">CONCLUIDO	</t>
        </is>
      </c>
      <c r="D819" t="n">
        <v>6.7132</v>
      </c>
      <c r="E819" t="n">
        <v>14.9</v>
      </c>
      <c r="F819" t="n">
        <v>11.84</v>
      </c>
      <c r="G819" t="n">
        <v>59.22</v>
      </c>
      <c r="H819" t="n">
        <v>0.83</v>
      </c>
      <c r="I819" t="n">
        <v>12</v>
      </c>
      <c r="J819" t="n">
        <v>218.92</v>
      </c>
      <c r="K819" t="n">
        <v>55.27</v>
      </c>
      <c r="L819" t="n">
        <v>10.25</v>
      </c>
      <c r="M819" t="n">
        <v>10</v>
      </c>
      <c r="N819" t="n">
        <v>48.4</v>
      </c>
      <c r="O819" t="n">
        <v>27234.57</v>
      </c>
      <c r="P819" t="n">
        <v>156.55</v>
      </c>
      <c r="Q819" t="n">
        <v>460.7</v>
      </c>
      <c r="R819" t="n">
        <v>50.56</v>
      </c>
      <c r="S819" t="n">
        <v>32.19</v>
      </c>
      <c r="T819" t="n">
        <v>5260.95</v>
      </c>
      <c r="U819" t="n">
        <v>0.64</v>
      </c>
      <c r="V819" t="n">
        <v>0.75</v>
      </c>
      <c r="W819" t="n">
        <v>1.47</v>
      </c>
      <c r="X819" t="n">
        <v>0.31</v>
      </c>
      <c r="Y819" t="n">
        <v>1</v>
      </c>
      <c r="Z819" t="n">
        <v>10</v>
      </c>
    </row>
    <row r="820">
      <c r="A820" t="n">
        <v>38</v>
      </c>
      <c r="B820" t="n">
        <v>105</v>
      </c>
      <c r="C820" t="inlineStr">
        <is>
          <t xml:space="preserve">CONCLUIDO	</t>
        </is>
      </c>
      <c r="D820" t="n">
        <v>6.7145</v>
      </c>
      <c r="E820" t="n">
        <v>14.89</v>
      </c>
      <c r="F820" t="n">
        <v>11.84</v>
      </c>
      <c r="G820" t="n">
        <v>59.21</v>
      </c>
      <c r="H820" t="n">
        <v>0.85</v>
      </c>
      <c r="I820" t="n">
        <v>12</v>
      </c>
      <c r="J820" t="n">
        <v>219.33</v>
      </c>
      <c r="K820" t="n">
        <v>55.27</v>
      </c>
      <c r="L820" t="n">
        <v>10.5</v>
      </c>
      <c r="M820" t="n">
        <v>10</v>
      </c>
      <c r="N820" t="n">
        <v>48.56</v>
      </c>
      <c r="O820" t="n">
        <v>27285.35</v>
      </c>
      <c r="P820" t="n">
        <v>156.4</v>
      </c>
      <c r="Q820" t="n">
        <v>460.69</v>
      </c>
      <c r="R820" t="n">
        <v>50.58</v>
      </c>
      <c r="S820" t="n">
        <v>32.19</v>
      </c>
      <c r="T820" t="n">
        <v>5274.9</v>
      </c>
      <c r="U820" t="n">
        <v>0.64</v>
      </c>
      <c r="V820" t="n">
        <v>0.75</v>
      </c>
      <c r="W820" t="n">
        <v>1.46</v>
      </c>
      <c r="X820" t="n">
        <v>0.31</v>
      </c>
      <c r="Y820" t="n">
        <v>1</v>
      </c>
      <c r="Z820" t="n">
        <v>10</v>
      </c>
    </row>
    <row r="821">
      <c r="A821" t="n">
        <v>39</v>
      </c>
      <c r="B821" t="n">
        <v>105</v>
      </c>
      <c r="C821" t="inlineStr">
        <is>
          <t xml:space="preserve">CONCLUIDO	</t>
        </is>
      </c>
      <c r="D821" t="n">
        <v>6.7107</v>
      </c>
      <c r="E821" t="n">
        <v>14.9</v>
      </c>
      <c r="F821" t="n">
        <v>11.85</v>
      </c>
      <c r="G821" t="n">
        <v>59.25</v>
      </c>
      <c r="H821" t="n">
        <v>0.87</v>
      </c>
      <c r="I821" t="n">
        <v>12</v>
      </c>
      <c r="J821" t="n">
        <v>219.75</v>
      </c>
      <c r="K821" t="n">
        <v>55.27</v>
      </c>
      <c r="L821" t="n">
        <v>10.75</v>
      </c>
      <c r="M821" t="n">
        <v>10</v>
      </c>
      <c r="N821" t="n">
        <v>48.72</v>
      </c>
      <c r="O821" t="n">
        <v>27336.19</v>
      </c>
      <c r="P821" t="n">
        <v>156.18</v>
      </c>
      <c r="Q821" t="n">
        <v>460.73</v>
      </c>
      <c r="R821" t="n">
        <v>50.63</v>
      </c>
      <c r="S821" t="n">
        <v>32.19</v>
      </c>
      <c r="T821" t="n">
        <v>5296.34</v>
      </c>
      <c r="U821" t="n">
        <v>0.64</v>
      </c>
      <c r="V821" t="n">
        <v>0.75</v>
      </c>
      <c r="W821" t="n">
        <v>1.47</v>
      </c>
      <c r="X821" t="n">
        <v>0.32</v>
      </c>
      <c r="Y821" t="n">
        <v>1</v>
      </c>
      <c r="Z821" t="n">
        <v>10</v>
      </c>
    </row>
    <row r="822">
      <c r="A822" t="n">
        <v>40</v>
      </c>
      <c r="B822" t="n">
        <v>105</v>
      </c>
      <c r="C822" t="inlineStr">
        <is>
          <t xml:space="preserve">CONCLUIDO	</t>
        </is>
      </c>
      <c r="D822" t="n">
        <v>6.7105</v>
      </c>
      <c r="E822" t="n">
        <v>14.9</v>
      </c>
      <c r="F822" t="n">
        <v>11.85</v>
      </c>
      <c r="G822" t="n">
        <v>59.25</v>
      </c>
      <c r="H822" t="n">
        <v>0.89</v>
      </c>
      <c r="I822" t="n">
        <v>12</v>
      </c>
      <c r="J822" t="n">
        <v>220.16</v>
      </c>
      <c r="K822" t="n">
        <v>55.27</v>
      </c>
      <c r="L822" t="n">
        <v>11</v>
      </c>
      <c r="M822" t="n">
        <v>10</v>
      </c>
      <c r="N822" t="n">
        <v>48.89</v>
      </c>
      <c r="O822" t="n">
        <v>27387.08</v>
      </c>
      <c r="P822" t="n">
        <v>155.1</v>
      </c>
      <c r="Q822" t="n">
        <v>460.69</v>
      </c>
      <c r="R822" t="n">
        <v>50.89</v>
      </c>
      <c r="S822" t="n">
        <v>32.19</v>
      </c>
      <c r="T822" t="n">
        <v>5429.68</v>
      </c>
      <c r="U822" t="n">
        <v>0.63</v>
      </c>
      <c r="V822" t="n">
        <v>0.75</v>
      </c>
      <c r="W822" t="n">
        <v>1.47</v>
      </c>
      <c r="X822" t="n">
        <v>0.32</v>
      </c>
      <c r="Y822" t="n">
        <v>1</v>
      </c>
      <c r="Z822" t="n">
        <v>10</v>
      </c>
    </row>
    <row r="823">
      <c r="A823" t="n">
        <v>41</v>
      </c>
      <c r="B823" t="n">
        <v>105</v>
      </c>
      <c r="C823" t="inlineStr">
        <is>
          <t xml:space="preserve">CONCLUIDO	</t>
        </is>
      </c>
      <c r="D823" t="n">
        <v>6.7449</v>
      </c>
      <c r="E823" t="n">
        <v>14.83</v>
      </c>
      <c r="F823" t="n">
        <v>11.82</v>
      </c>
      <c r="G823" t="n">
        <v>64.45</v>
      </c>
      <c r="H823" t="n">
        <v>0.91</v>
      </c>
      <c r="I823" t="n">
        <v>11</v>
      </c>
      <c r="J823" t="n">
        <v>220.57</v>
      </c>
      <c r="K823" t="n">
        <v>55.27</v>
      </c>
      <c r="L823" t="n">
        <v>11.25</v>
      </c>
      <c r="M823" t="n">
        <v>9</v>
      </c>
      <c r="N823" t="n">
        <v>49.05</v>
      </c>
      <c r="O823" t="n">
        <v>27438.03</v>
      </c>
      <c r="P823" t="n">
        <v>154.02</v>
      </c>
      <c r="Q823" t="n">
        <v>460.69</v>
      </c>
      <c r="R823" t="n">
        <v>49.65</v>
      </c>
      <c r="S823" t="n">
        <v>32.19</v>
      </c>
      <c r="T823" t="n">
        <v>4813.06</v>
      </c>
      <c r="U823" t="n">
        <v>0.65</v>
      </c>
      <c r="V823" t="n">
        <v>0.76</v>
      </c>
      <c r="W823" t="n">
        <v>1.46</v>
      </c>
      <c r="X823" t="n">
        <v>0.28</v>
      </c>
      <c r="Y823" t="n">
        <v>1</v>
      </c>
      <c r="Z823" t="n">
        <v>10</v>
      </c>
    </row>
    <row r="824">
      <c r="A824" t="n">
        <v>42</v>
      </c>
      <c r="B824" t="n">
        <v>105</v>
      </c>
      <c r="C824" t="inlineStr">
        <is>
          <t xml:space="preserve">CONCLUIDO	</t>
        </is>
      </c>
      <c r="D824" t="n">
        <v>6.7459</v>
      </c>
      <c r="E824" t="n">
        <v>14.82</v>
      </c>
      <c r="F824" t="n">
        <v>11.81</v>
      </c>
      <c r="G824" t="n">
        <v>64.43000000000001</v>
      </c>
      <c r="H824" t="n">
        <v>0.92</v>
      </c>
      <c r="I824" t="n">
        <v>11</v>
      </c>
      <c r="J824" t="n">
        <v>220.99</v>
      </c>
      <c r="K824" t="n">
        <v>55.27</v>
      </c>
      <c r="L824" t="n">
        <v>11.5</v>
      </c>
      <c r="M824" t="n">
        <v>9</v>
      </c>
      <c r="N824" t="n">
        <v>49.21</v>
      </c>
      <c r="O824" t="n">
        <v>27489.03</v>
      </c>
      <c r="P824" t="n">
        <v>154.36</v>
      </c>
      <c r="Q824" t="n">
        <v>460.69</v>
      </c>
      <c r="R824" t="n">
        <v>49.62</v>
      </c>
      <c r="S824" t="n">
        <v>32.19</v>
      </c>
      <c r="T824" t="n">
        <v>4797.76</v>
      </c>
      <c r="U824" t="n">
        <v>0.65</v>
      </c>
      <c r="V824" t="n">
        <v>0.76</v>
      </c>
      <c r="W824" t="n">
        <v>1.46</v>
      </c>
      <c r="X824" t="n">
        <v>0.28</v>
      </c>
      <c r="Y824" t="n">
        <v>1</v>
      </c>
      <c r="Z824" t="n">
        <v>10</v>
      </c>
    </row>
    <row r="825">
      <c r="A825" t="n">
        <v>43</v>
      </c>
      <c r="B825" t="n">
        <v>105</v>
      </c>
      <c r="C825" t="inlineStr">
        <is>
          <t xml:space="preserve">CONCLUIDO	</t>
        </is>
      </c>
      <c r="D825" t="n">
        <v>6.7484</v>
      </c>
      <c r="E825" t="n">
        <v>14.82</v>
      </c>
      <c r="F825" t="n">
        <v>11.81</v>
      </c>
      <c r="G825" t="n">
        <v>64.40000000000001</v>
      </c>
      <c r="H825" t="n">
        <v>0.9399999999999999</v>
      </c>
      <c r="I825" t="n">
        <v>11</v>
      </c>
      <c r="J825" t="n">
        <v>221.4</v>
      </c>
      <c r="K825" t="n">
        <v>55.27</v>
      </c>
      <c r="L825" t="n">
        <v>11.75</v>
      </c>
      <c r="M825" t="n">
        <v>9</v>
      </c>
      <c r="N825" t="n">
        <v>49.38</v>
      </c>
      <c r="O825" t="n">
        <v>27540.09</v>
      </c>
      <c r="P825" t="n">
        <v>154.27</v>
      </c>
      <c r="Q825" t="n">
        <v>460.69</v>
      </c>
      <c r="R825" t="n">
        <v>49.31</v>
      </c>
      <c r="S825" t="n">
        <v>32.19</v>
      </c>
      <c r="T825" t="n">
        <v>4642.46</v>
      </c>
      <c r="U825" t="n">
        <v>0.65</v>
      </c>
      <c r="V825" t="n">
        <v>0.76</v>
      </c>
      <c r="W825" t="n">
        <v>1.47</v>
      </c>
      <c r="X825" t="n">
        <v>0.27</v>
      </c>
      <c r="Y825" t="n">
        <v>1</v>
      </c>
      <c r="Z825" t="n">
        <v>10</v>
      </c>
    </row>
    <row r="826">
      <c r="A826" t="n">
        <v>44</v>
      </c>
      <c r="B826" t="n">
        <v>105</v>
      </c>
      <c r="C826" t="inlineStr">
        <is>
          <t xml:space="preserve">CONCLUIDO	</t>
        </is>
      </c>
      <c r="D826" t="n">
        <v>6.7437</v>
      </c>
      <c r="E826" t="n">
        <v>14.83</v>
      </c>
      <c r="F826" t="n">
        <v>11.82</v>
      </c>
      <c r="G826" t="n">
        <v>64.45999999999999</v>
      </c>
      <c r="H826" t="n">
        <v>0.96</v>
      </c>
      <c r="I826" t="n">
        <v>11</v>
      </c>
      <c r="J826" t="n">
        <v>221.81</v>
      </c>
      <c r="K826" t="n">
        <v>55.27</v>
      </c>
      <c r="L826" t="n">
        <v>12</v>
      </c>
      <c r="M826" t="n">
        <v>9</v>
      </c>
      <c r="N826" t="n">
        <v>49.54</v>
      </c>
      <c r="O826" t="n">
        <v>27591.21</v>
      </c>
      <c r="P826" t="n">
        <v>153.69</v>
      </c>
      <c r="Q826" t="n">
        <v>460.72</v>
      </c>
      <c r="R826" t="n">
        <v>49.82</v>
      </c>
      <c r="S826" t="n">
        <v>32.19</v>
      </c>
      <c r="T826" t="n">
        <v>4895.73</v>
      </c>
      <c r="U826" t="n">
        <v>0.65</v>
      </c>
      <c r="V826" t="n">
        <v>0.76</v>
      </c>
      <c r="W826" t="n">
        <v>1.46</v>
      </c>
      <c r="X826" t="n">
        <v>0.28</v>
      </c>
      <c r="Y826" t="n">
        <v>1</v>
      </c>
      <c r="Z826" t="n">
        <v>10</v>
      </c>
    </row>
    <row r="827">
      <c r="A827" t="n">
        <v>45</v>
      </c>
      <c r="B827" t="n">
        <v>105</v>
      </c>
      <c r="C827" t="inlineStr">
        <is>
          <t xml:space="preserve">CONCLUIDO	</t>
        </is>
      </c>
      <c r="D827" t="n">
        <v>6.7757</v>
      </c>
      <c r="E827" t="n">
        <v>14.76</v>
      </c>
      <c r="F827" t="n">
        <v>11.79</v>
      </c>
      <c r="G827" t="n">
        <v>70.73</v>
      </c>
      <c r="H827" t="n">
        <v>0.98</v>
      </c>
      <c r="I827" t="n">
        <v>10</v>
      </c>
      <c r="J827" t="n">
        <v>222.23</v>
      </c>
      <c r="K827" t="n">
        <v>55.27</v>
      </c>
      <c r="L827" t="n">
        <v>12.25</v>
      </c>
      <c r="M827" t="n">
        <v>8</v>
      </c>
      <c r="N827" t="n">
        <v>49.71</v>
      </c>
      <c r="O827" t="n">
        <v>27642.51</v>
      </c>
      <c r="P827" t="n">
        <v>152.87</v>
      </c>
      <c r="Q827" t="n">
        <v>460.69</v>
      </c>
      <c r="R827" t="n">
        <v>48.73</v>
      </c>
      <c r="S827" t="n">
        <v>32.19</v>
      </c>
      <c r="T827" t="n">
        <v>4358.3</v>
      </c>
      <c r="U827" t="n">
        <v>0.66</v>
      </c>
      <c r="V827" t="n">
        <v>0.76</v>
      </c>
      <c r="W827" t="n">
        <v>1.46</v>
      </c>
      <c r="X827" t="n">
        <v>0.25</v>
      </c>
      <c r="Y827" t="n">
        <v>1</v>
      </c>
      <c r="Z827" t="n">
        <v>10</v>
      </c>
    </row>
    <row r="828">
      <c r="A828" t="n">
        <v>46</v>
      </c>
      <c r="B828" t="n">
        <v>105</v>
      </c>
      <c r="C828" t="inlineStr">
        <is>
          <t xml:space="preserve">CONCLUIDO	</t>
        </is>
      </c>
      <c r="D828" t="n">
        <v>6.7781</v>
      </c>
      <c r="E828" t="n">
        <v>14.75</v>
      </c>
      <c r="F828" t="n">
        <v>11.78</v>
      </c>
      <c r="G828" t="n">
        <v>70.7</v>
      </c>
      <c r="H828" t="n">
        <v>1</v>
      </c>
      <c r="I828" t="n">
        <v>10</v>
      </c>
      <c r="J828" t="n">
        <v>222.65</v>
      </c>
      <c r="K828" t="n">
        <v>55.27</v>
      </c>
      <c r="L828" t="n">
        <v>12.5</v>
      </c>
      <c r="M828" t="n">
        <v>8</v>
      </c>
      <c r="N828" t="n">
        <v>49.87</v>
      </c>
      <c r="O828" t="n">
        <v>27693.75</v>
      </c>
      <c r="P828" t="n">
        <v>151.9</v>
      </c>
      <c r="Q828" t="n">
        <v>460.7</v>
      </c>
      <c r="R828" t="n">
        <v>48.58</v>
      </c>
      <c r="S828" t="n">
        <v>32.19</v>
      </c>
      <c r="T828" t="n">
        <v>4281.45</v>
      </c>
      <c r="U828" t="n">
        <v>0.66</v>
      </c>
      <c r="V828" t="n">
        <v>0.76</v>
      </c>
      <c r="W828" t="n">
        <v>1.46</v>
      </c>
      <c r="X828" t="n">
        <v>0.25</v>
      </c>
      <c r="Y828" t="n">
        <v>1</v>
      </c>
      <c r="Z828" t="n">
        <v>10</v>
      </c>
    </row>
    <row r="829">
      <c r="A829" t="n">
        <v>47</v>
      </c>
      <c r="B829" t="n">
        <v>105</v>
      </c>
      <c r="C829" t="inlineStr">
        <is>
          <t xml:space="preserve">CONCLUIDO	</t>
        </is>
      </c>
      <c r="D829" t="n">
        <v>6.7757</v>
      </c>
      <c r="E829" t="n">
        <v>14.76</v>
      </c>
      <c r="F829" t="n">
        <v>11.79</v>
      </c>
      <c r="G829" t="n">
        <v>70.73</v>
      </c>
      <c r="H829" t="n">
        <v>1.02</v>
      </c>
      <c r="I829" t="n">
        <v>10</v>
      </c>
      <c r="J829" t="n">
        <v>223.06</v>
      </c>
      <c r="K829" t="n">
        <v>55.27</v>
      </c>
      <c r="L829" t="n">
        <v>12.75</v>
      </c>
      <c r="M829" t="n">
        <v>8</v>
      </c>
      <c r="N829" t="n">
        <v>50.04</v>
      </c>
      <c r="O829" t="n">
        <v>27745.04</v>
      </c>
      <c r="P829" t="n">
        <v>152.19</v>
      </c>
      <c r="Q829" t="n">
        <v>460.7</v>
      </c>
      <c r="R829" t="n">
        <v>48.81</v>
      </c>
      <c r="S829" t="n">
        <v>32.19</v>
      </c>
      <c r="T829" t="n">
        <v>4396.45</v>
      </c>
      <c r="U829" t="n">
        <v>0.66</v>
      </c>
      <c r="V829" t="n">
        <v>0.76</v>
      </c>
      <c r="W829" t="n">
        <v>1.46</v>
      </c>
      <c r="X829" t="n">
        <v>0.25</v>
      </c>
      <c r="Y829" t="n">
        <v>1</v>
      </c>
      <c r="Z829" t="n">
        <v>10</v>
      </c>
    </row>
    <row r="830">
      <c r="A830" t="n">
        <v>48</v>
      </c>
      <c r="B830" t="n">
        <v>105</v>
      </c>
      <c r="C830" t="inlineStr">
        <is>
          <t xml:space="preserve">CONCLUIDO	</t>
        </is>
      </c>
      <c r="D830" t="n">
        <v>6.7758</v>
      </c>
      <c r="E830" t="n">
        <v>14.76</v>
      </c>
      <c r="F830" t="n">
        <v>11.79</v>
      </c>
      <c r="G830" t="n">
        <v>70.73</v>
      </c>
      <c r="H830" t="n">
        <v>1.03</v>
      </c>
      <c r="I830" t="n">
        <v>10</v>
      </c>
      <c r="J830" t="n">
        <v>223.48</v>
      </c>
      <c r="K830" t="n">
        <v>55.27</v>
      </c>
      <c r="L830" t="n">
        <v>13</v>
      </c>
      <c r="M830" t="n">
        <v>8</v>
      </c>
      <c r="N830" t="n">
        <v>50.21</v>
      </c>
      <c r="O830" t="n">
        <v>27796.39</v>
      </c>
      <c r="P830" t="n">
        <v>151.45</v>
      </c>
      <c r="Q830" t="n">
        <v>460.69</v>
      </c>
      <c r="R830" t="n">
        <v>48.86</v>
      </c>
      <c r="S830" t="n">
        <v>32.19</v>
      </c>
      <c r="T830" t="n">
        <v>4423.7</v>
      </c>
      <c r="U830" t="n">
        <v>0.66</v>
      </c>
      <c r="V830" t="n">
        <v>0.76</v>
      </c>
      <c r="W830" t="n">
        <v>1.46</v>
      </c>
      <c r="X830" t="n">
        <v>0.25</v>
      </c>
      <c r="Y830" t="n">
        <v>1</v>
      </c>
      <c r="Z830" t="n">
        <v>10</v>
      </c>
    </row>
    <row r="831">
      <c r="A831" t="n">
        <v>49</v>
      </c>
      <c r="B831" t="n">
        <v>105</v>
      </c>
      <c r="C831" t="inlineStr">
        <is>
          <t xml:space="preserve">CONCLUIDO	</t>
        </is>
      </c>
      <c r="D831" t="n">
        <v>6.772</v>
      </c>
      <c r="E831" t="n">
        <v>14.77</v>
      </c>
      <c r="F831" t="n">
        <v>11.8</v>
      </c>
      <c r="G831" t="n">
        <v>70.78</v>
      </c>
      <c r="H831" t="n">
        <v>1.05</v>
      </c>
      <c r="I831" t="n">
        <v>10</v>
      </c>
      <c r="J831" t="n">
        <v>223.89</v>
      </c>
      <c r="K831" t="n">
        <v>55.27</v>
      </c>
      <c r="L831" t="n">
        <v>13.25</v>
      </c>
      <c r="M831" t="n">
        <v>8</v>
      </c>
      <c r="N831" t="n">
        <v>50.37</v>
      </c>
      <c r="O831" t="n">
        <v>27847.8</v>
      </c>
      <c r="P831" t="n">
        <v>150.37</v>
      </c>
      <c r="Q831" t="n">
        <v>460.69</v>
      </c>
      <c r="R831" t="n">
        <v>48.98</v>
      </c>
      <c r="S831" t="n">
        <v>32.19</v>
      </c>
      <c r="T831" t="n">
        <v>4484.68</v>
      </c>
      <c r="U831" t="n">
        <v>0.66</v>
      </c>
      <c r="V831" t="n">
        <v>0.76</v>
      </c>
      <c r="W831" t="n">
        <v>1.46</v>
      </c>
      <c r="X831" t="n">
        <v>0.26</v>
      </c>
      <c r="Y831" t="n">
        <v>1</v>
      </c>
      <c r="Z831" t="n">
        <v>10</v>
      </c>
    </row>
    <row r="832">
      <c r="A832" t="n">
        <v>50</v>
      </c>
      <c r="B832" t="n">
        <v>105</v>
      </c>
      <c r="C832" t="inlineStr">
        <is>
          <t xml:space="preserve">CONCLUIDO	</t>
        </is>
      </c>
      <c r="D832" t="n">
        <v>6.8085</v>
      </c>
      <c r="E832" t="n">
        <v>14.69</v>
      </c>
      <c r="F832" t="n">
        <v>11.76</v>
      </c>
      <c r="G832" t="n">
        <v>78.39</v>
      </c>
      <c r="H832" t="n">
        <v>1.07</v>
      </c>
      <c r="I832" t="n">
        <v>9</v>
      </c>
      <c r="J832" t="n">
        <v>224.31</v>
      </c>
      <c r="K832" t="n">
        <v>55.27</v>
      </c>
      <c r="L832" t="n">
        <v>13.5</v>
      </c>
      <c r="M832" t="n">
        <v>7</v>
      </c>
      <c r="N832" t="n">
        <v>50.54</v>
      </c>
      <c r="O832" t="n">
        <v>27899.27</v>
      </c>
      <c r="P832" t="n">
        <v>149.53</v>
      </c>
      <c r="Q832" t="n">
        <v>460.7</v>
      </c>
      <c r="R832" t="n">
        <v>47.72</v>
      </c>
      <c r="S832" t="n">
        <v>32.19</v>
      </c>
      <c r="T832" t="n">
        <v>3855.87</v>
      </c>
      <c r="U832" t="n">
        <v>0.67</v>
      </c>
      <c r="V832" t="n">
        <v>0.76</v>
      </c>
      <c r="W832" t="n">
        <v>1.46</v>
      </c>
      <c r="X832" t="n">
        <v>0.22</v>
      </c>
      <c r="Y832" t="n">
        <v>1</v>
      </c>
      <c r="Z832" t="n">
        <v>10</v>
      </c>
    </row>
    <row r="833">
      <c r="A833" t="n">
        <v>51</v>
      </c>
      <c r="B833" t="n">
        <v>105</v>
      </c>
      <c r="C833" t="inlineStr">
        <is>
          <t xml:space="preserve">CONCLUIDO	</t>
        </is>
      </c>
      <c r="D833" t="n">
        <v>6.8085</v>
      </c>
      <c r="E833" t="n">
        <v>14.69</v>
      </c>
      <c r="F833" t="n">
        <v>11.76</v>
      </c>
      <c r="G833" t="n">
        <v>78.39</v>
      </c>
      <c r="H833" t="n">
        <v>1.09</v>
      </c>
      <c r="I833" t="n">
        <v>9</v>
      </c>
      <c r="J833" t="n">
        <v>224.73</v>
      </c>
      <c r="K833" t="n">
        <v>55.27</v>
      </c>
      <c r="L833" t="n">
        <v>13.75</v>
      </c>
      <c r="M833" t="n">
        <v>7</v>
      </c>
      <c r="N833" t="n">
        <v>50.71</v>
      </c>
      <c r="O833" t="n">
        <v>27950.8</v>
      </c>
      <c r="P833" t="n">
        <v>149.85</v>
      </c>
      <c r="Q833" t="n">
        <v>460.73</v>
      </c>
      <c r="R833" t="n">
        <v>47.61</v>
      </c>
      <c r="S833" t="n">
        <v>32.19</v>
      </c>
      <c r="T833" t="n">
        <v>3801.81</v>
      </c>
      <c r="U833" t="n">
        <v>0.68</v>
      </c>
      <c r="V833" t="n">
        <v>0.76</v>
      </c>
      <c r="W833" t="n">
        <v>1.47</v>
      </c>
      <c r="X833" t="n">
        <v>0.22</v>
      </c>
      <c r="Y833" t="n">
        <v>1</v>
      </c>
      <c r="Z833" t="n">
        <v>10</v>
      </c>
    </row>
    <row r="834">
      <c r="A834" t="n">
        <v>52</v>
      </c>
      <c r="B834" t="n">
        <v>105</v>
      </c>
      <c r="C834" t="inlineStr">
        <is>
          <t xml:space="preserve">CONCLUIDO	</t>
        </is>
      </c>
      <c r="D834" t="n">
        <v>6.807</v>
      </c>
      <c r="E834" t="n">
        <v>14.69</v>
      </c>
      <c r="F834" t="n">
        <v>11.76</v>
      </c>
      <c r="G834" t="n">
        <v>78.41</v>
      </c>
      <c r="H834" t="n">
        <v>1.11</v>
      </c>
      <c r="I834" t="n">
        <v>9</v>
      </c>
      <c r="J834" t="n">
        <v>225.15</v>
      </c>
      <c r="K834" t="n">
        <v>55.27</v>
      </c>
      <c r="L834" t="n">
        <v>14</v>
      </c>
      <c r="M834" t="n">
        <v>7</v>
      </c>
      <c r="N834" t="n">
        <v>50.88</v>
      </c>
      <c r="O834" t="n">
        <v>28002.38</v>
      </c>
      <c r="P834" t="n">
        <v>149.86</v>
      </c>
      <c r="Q834" t="n">
        <v>460.69</v>
      </c>
      <c r="R834" t="n">
        <v>47.79</v>
      </c>
      <c r="S834" t="n">
        <v>32.19</v>
      </c>
      <c r="T834" t="n">
        <v>3890.8</v>
      </c>
      <c r="U834" t="n">
        <v>0.67</v>
      </c>
      <c r="V834" t="n">
        <v>0.76</v>
      </c>
      <c r="W834" t="n">
        <v>1.47</v>
      </c>
      <c r="X834" t="n">
        <v>0.23</v>
      </c>
      <c r="Y834" t="n">
        <v>1</v>
      </c>
      <c r="Z834" t="n">
        <v>10</v>
      </c>
    </row>
    <row r="835">
      <c r="A835" t="n">
        <v>53</v>
      </c>
      <c r="B835" t="n">
        <v>105</v>
      </c>
      <c r="C835" t="inlineStr">
        <is>
          <t xml:space="preserve">CONCLUIDO	</t>
        </is>
      </c>
      <c r="D835" t="n">
        <v>6.8012</v>
      </c>
      <c r="E835" t="n">
        <v>14.7</v>
      </c>
      <c r="F835" t="n">
        <v>11.77</v>
      </c>
      <c r="G835" t="n">
        <v>78.48999999999999</v>
      </c>
      <c r="H835" t="n">
        <v>1.12</v>
      </c>
      <c r="I835" t="n">
        <v>9</v>
      </c>
      <c r="J835" t="n">
        <v>225.57</v>
      </c>
      <c r="K835" t="n">
        <v>55.27</v>
      </c>
      <c r="L835" t="n">
        <v>14.25</v>
      </c>
      <c r="M835" t="n">
        <v>7</v>
      </c>
      <c r="N835" t="n">
        <v>51.04</v>
      </c>
      <c r="O835" t="n">
        <v>28054.03</v>
      </c>
      <c r="P835" t="n">
        <v>150.16</v>
      </c>
      <c r="Q835" t="n">
        <v>460.69</v>
      </c>
      <c r="R835" t="n">
        <v>48.32</v>
      </c>
      <c r="S835" t="n">
        <v>32.19</v>
      </c>
      <c r="T835" t="n">
        <v>4155.63</v>
      </c>
      <c r="U835" t="n">
        <v>0.67</v>
      </c>
      <c r="V835" t="n">
        <v>0.76</v>
      </c>
      <c r="W835" t="n">
        <v>1.46</v>
      </c>
      <c r="X835" t="n">
        <v>0.24</v>
      </c>
      <c r="Y835" t="n">
        <v>1</v>
      </c>
      <c r="Z835" t="n">
        <v>10</v>
      </c>
    </row>
    <row r="836">
      <c r="A836" t="n">
        <v>54</v>
      </c>
      <c r="B836" t="n">
        <v>105</v>
      </c>
      <c r="C836" t="inlineStr">
        <is>
          <t xml:space="preserve">CONCLUIDO	</t>
        </is>
      </c>
      <c r="D836" t="n">
        <v>6.8052</v>
      </c>
      <c r="E836" t="n">
        <v>14.69</v>
      </c>
      <c r="F836" t="n">
        <v>11.77</v>
      </c>
      <c r="G836" t="n">
        <v>78.43000000000001</v>
      </c>
      <c r="H836" t="n">
        <v>1.14</v>
      </c>
      <c r="I836" t="n">
        <v>9</v>
      </c>
      <c r="J836" t="n">
        <v>225.99</v>
      </c>
      <c r="K836" t="n">
        <v>55.27</v>
      </c>
      <c r="L836" t="n">
        <v>14.5</v>
      </c>
      <c r="M836" t="n">
        <v>7</v>
      </c>
      <c r="N836" t="n">
        <v>51.21</v>
      </c>
      <c r="O836" t="n">
        <v>28105.73</v>
      </c>
      <c r="P836" t="n">
        <v>149.08</v>
      </c>
      <c r="Q836" t="n">
        <v>460.69</v>
      </c>
      <c r="R836" t="n">
        <v>48.01</v>
      </c>
      <c r="S836" t="n">
        <v>32.19</v>
      </c>
      <c r="T836" t="n">
        <v>4002.09</v>
      </c>
      <c r="U836" t="n">
        <v>0.67</v>
      </c>
      <c r="V836" t="n">
        <v>0.76</v>
      </c>
      <c r="W836" t="n">
        <v>1.46</v>
      </c>
      <c r="X836" t="n">
        <v>0.23</v>
      </c>
      <c r="Y836" t="n">
        <v>1</v>
      </c>
      <c r="Z836" t="n">
        <v>10</v>
      </c>
    </row>
    <row r="837">
      <c r="A837" t="n">
        <v>55</v>
      </c>
      <c r="B837" t="n">
        <v>105</v>
      </c>
      <c r="C837" t="inlineStr">
        <is>
          <t xml:space="preserve">CONCLUIDO	</t>
        </is>
      </c>
      <c r="D837" t="n">
        <v>6.8037</v>
      </c>
      <c r="E837" t="n">
        <v>14.7</v>
      </c>
      <c r="F837" t="n">
        <v>11.77</v>
      </c>
      <c r="G837" t="n">
        <v>78.45</v>
      </c>
      <c r="H837" t="n">
        <v>1.16</v>
      </c>
      <c r="I837" t="n">
        <v>9</v>
      </c>
      <c r="J837" t="n">
        <v>226.41</v>
      </c>
      <c r="K837" t="n">
        <v>55.27</v>
      </c>
      <c r="L837" t="n">
        <v>14.75</v>
      </c>
      <c r="M837" t="n">
        <v>7</v>
      </c>
      <c r="N837" t="n">
        <v>51.38</v>
      </c>
      <c r="O837" t="n">
        <v>28157.49</v>
      </c>
      <c r="P837" t="n">
        <v>148.57</v>
      </c>
      <c r="Q837" t="n">
        <v>460.69</v>
      </c>
      <c r="R837" t="n">
        <v>48.12</v>
      </c>
      <c r="S837" t="n">
        <v>32.19</v>
      </c>
      <c r="T837" t="n">
        <v>4057.79</v>
      </c>
      <c r="U837" t="n">
        <v>0.67</v>
      </c>
      <c r="V837" t="n">
        <v>0.76</v>
      </c>
      <c r="W837" t="n">
        <v>1.46</v>
      </c>
      <c r="X837" t="n">
        <v>0.23</v>
      </c>
      <c r="Y837" t="n">
        <v>1</v>
      </c>
      <c r="Z837" t="n">
        <v>10</v>
      </c>
    </row>
    <row r="838">
      <c r="A838" t="n">
        <v>56</v>
      </c>
      <c r="B838" t="n">
        <v>105</v>
      </c>
      <c r="C838" t="inlineStr">
        <is>
          <t xml:space="preserve">CONCLUIDO	</t>
        </is>
      </c>
      <c r="D838" t="n">
        <v>6.8437</v>
      </c>
      <c r="E838" t="n">
        <v>14.61</v>
      </c>
      <c r="F838" t="n">
        <v>11.72</v>
      </c>
      <c r="G838" t="n">
        <v>87.92</v>
      </c>
      <c r="H838" t="n">
        <v>1.18</v>
      </c>
      <c r="I838" t="n">
        <v>8</v>
      </c>
      <c r="J838" t="n">
        <v>226.83</v>
      </c>
      <c r="K838" t="n">
        <v>55.27</v>
      </c>
      <c r="L838" t="n">
        <v>15</v>
      </c>
      <c r="M838" t="n">
        <v>6</v>
      </c>
      <c r="N838" t="n">
        <v>51.55</v>
      </c>
      <c r="O838" t="n">
        <v>28209.31</v>
      </c>
      <c r="P838" t="n">
        <v>146.69</v>
      </c>
      <c r="Q838" t="n">
        <v>460.69</v>
      </c>
      <c r="R838" t="n">
        <v>46.71</v>
      </c>
      <c r="S838" t="n">
        <v>32.19</v>
      </c>
      <c r="T838" t="n">
        <v>3355</v>
      </c>
      <c r="U838" t="n">
        <v>0.6899999999999999</v>
      </c>
      <c r="V838" t="n">
        <v>0.76</v>
      </c>
      <c r="W838" t="n">
        <v>1.46</v>
      </c>
      <c r="X838" t="n">
        <v>0.19</v>
      </c>
      <c r="Y838" t="n">
        <v>1</v>
      </c>
      <c r="Z838" t="n">
        <v>10</v>
      </c>
    </row>
    <row r="839">
      <c r="A839" t="n">
        <v>57</v>
      </c>
      <c r="B839" t="n">
        <v>105</v>
      </c>
      <c r="C839" t="inlineStr">
        <is>
          <t xml:space="preserve">CONCLUIDO	</t>
        </is>
      </c>
      <c r="D839" t="n">
        <v>6.8363</v>
      </c>
      <c r="E839" t="n">
        <v>14.63</v>
      </c>
      <c r="F839" t="n">
        <v>11.74</v>
      </c>
      <c r="G839" t="n">
        <v>88.04000000000001</v>
      </c>
      <c r="H839" t="n">
        <v>1.19</v>
      </c>
      <c r="I839" t="n">
        <v>8</v>
      </c>
      <c r="J839" t="n">
        <v>227.25</v>
      </c>
      <c r="K839" t="n">
        <v>55.27</v>
      </c>
      <c r="L839" t="n">
        <v>15.25</v>
      </c>
      <c r="M839" t="n">
        <v>6</v>
      </c>
      <c r="N839" t="n">
        <v>51.72</v>
      </c>
      <c r="O839" t="n">
        <v>28261.2</v>
      </c>
      <c r="P839" t="n">
        <v>146.88</v>
      </c>
      <c r="Q839" t="n">
        <v>460.69</v>
      </c>
      <c r="R839" t="n">
        <v>47.17</v>
      </c>
      <c r="S839" t="n">
        <v>32.19</v>
      </c>
      <c r="T839" t="n">
        <v>3587.99</v>
      </c>
      <c r="U839" t="n">
        <v>0.68</v>
      </c>
      <c r="V839" t="n">
        <v>0.76</v>
      </c>
      <c r="W839" t="n">
        <v>1.46</v>
      </c>
      <c r="X839" t="n">
        <v>0.2</v>
      </c>
      <c r="Y839" t="n">
        <v>1</v>
      </c>
      <c r="Z839" t="n">
        <v>10</v>
      </c>
    </row>
    <row r="840">
      <c r="A840" t="n">
        <v>58</v>
      </c>
      <c r="B840" t="n">
        <v>105</v>
      </c>
      <c r="C840" t="inlineStr">
        <is>
          <t xml:space="preserve">CONCLUIDO	</t>
        </is>
      </c>
      <c r="D840" t="n">
        <v>6.8392</v>
      </c>
      <c r="E840" t="n">
        <v>14.62</v>
      </c>
      <c r="F840" t="n">
        <v>11.73</v>
      </c>
      <c r="G840" t="n">
        <v>87.98999999999999</v>
      </c>
      <c r="H840" t="n">
        <v>1.21</v>
      </c>
      <c r="I840" t="n">
        <v>8</v>
      </c>
      <c r="J840" t="n">
        <v>227.67</v>
      </c>
      <c r="K840" t="n">
        <v>55.27</v>
      </c>
      <c r="L840" t="n">
        <v>15.5</v>
      </c>
      <c r="M840" t="n">
        <v>6</v>
      </c>
      <c r="N840" t="n">
        <v>51.9</v>
      </c>
      <c r="O840" t="n">
        <v>28313.14</v>
      </c>
      <c r="P840" t="n">
        <v>146.55</v>
      </c>
      <c r="Q840" t="n">
        <v>460.69</v>
      </c>
      <c r="R840" t="n">
        <v>46.83</v>
      </c>
      <c r="S840" t="n">
        <v>32.19</v>
      </c>
      <c r="T840" t="n">
        <v>3415.85</v>
      </c>
      <c r="U840" t="n">
        <v>0.6899999999999999</v>
      </c>
      <c r="V840" t="n">
        <v>0.76</v>
      </c>
      <c r="W840" t="n">
        <v>1.46</v>
      </c>
      <c r="X840" t="n">
        <v>0.2</v>
      </c>
      <c r="Y840" t="n">
        <v>1</v>
      </c>
      <c r="Z840" t="n">
        <v>10</v>
      </c>
    </row>
    <row r="841">
      <c r="A841" t="n">
        <v>59</v>
      </c>
      <c r="B841" t="n">
        <v>105</v>
      </c>
      <c r="C841" t="inlineStr">
        <is>
          <t xml:space="preserve">CONCLUIDO	</t>
        </is>
      </c>
      <c r="D841" t="n">
        <v>6.8442</v>
      </c>
      <c r="E841" t="n">
        <v>14.61</v>
      </c>
      <c r="F841" t="n">
        <v>11.72</v>
      </c>
      <c r="G841" t="n">
        <v>87.91</v>
      </c>
      <c r="H841" t="n">
        <v>1.23</v>
      </c>
      <c r="I841" t="n">
        <v>8</v>
      </c>
      <c r="J841" t="n">
        <v>228.09</v>
      </c>
      <c r="K841" t="n">
        <v>55.27</v>
      </c>
      <c r="L841" t="n">
        <v>15.75</v>
      </c>
      <c r="M841" t="n">
        <v>6</v>
      </c>
      <c r="N841" t="n">
        <v>52.07</v>
      </c>
      <c r="O841" t="n">
        <v>28365.14</v>
      </c>
      <c r="P841" t="n">
        <v>146.28</v>
      </c>
      <c r="Q841" t="n">
        <v>460.7</v>
      </c>
      <c r="R841" t="n">
        <v>46.53</v>
      </c>
      <c r="S841" t="n">
        <v>32.19</v>
      </c>
      <c r="T841" t="n">
        <v>3268.21</v>
      </c>
      <c r="U841" t="n">
        <v>0.6899999999999999</v>
      </c>
      <c r="V841" t="n">
        <v>0.76</v>
      </c>
      <c r="W841" t="n">
        <v>1.46</v>
      </c>
      <c r="X841" t="n">
        <v>0.19</v>
      </c>
      <c r="Y841" t="n">
        <v>1</v>
      </c>
      <c r="Z841" t="n">
        <v>10</v>
      </c>
    </row>
    <row r="842">
      <c r="A842" t="n">
        <v>60</v>
      </c>
      <c r="B842" t="n">
        <v>105</v>
      </c>
      <c r="C842" t="inlineStr">
        <is>
          <t xml:space="preserve">CONCLUIDO	</t>
        </is>
      </c>
      <c r="D842" t="n">
        <v>6.839</v>
      </c>
      <c r="E842" t="n">
        <v>14.62</v>
      </c>
      <c r="F842" t="n">
        <v>11.73</v>
      </c>
      <c r="G842" t="n">
        <v>88</v>
      </c>
      <c r="H842" t="n">
        <v>1.24</v>
      </c>
      <c r="I842" t="n">
        <v>8</v>
      </c>
      <c r="J842" t="n">
        <v>228.51</v>
      </c>
      <c r="K842" t="n">
        <v>55.27</v>
      </c>
      <c r="L842" t="n">
        <v>16</v>
      </c>
      <c r="M842" t="n">
        <v>6</v>
      </c>
      <c r="N842" t="n">
        <v>52.24</v>
      </c>
      <c r="O842" t="n">
        <v>28417.2</v>
      </c>
      <c r="P842" t="n">
        <v>146.23</v>
      </c>
      <c r="Q842" t="n">
        <v>460.73</v>
      </c>
      <c r="R842" t="n">
        <v>46.98</v>
      </c>
      <c r="S842" t="n">
        <v>32.19</v>
      </c>
      <c r="T842" t="n">
        <v>3494.12</v>
      </c>
      <c r="U842" t="n">
        <v>0.6899999999999999</v>
      </c>
      <c r="V842" t="n">
        <v>0.76</v>
      </c>
      <c r="W842" t="n">
        <v>1.46</v>
      </c>
      <c r="X842" t="n">
        <v>0.2</v>
      </c>
      <c r="Y842" t="n">
        <v>1</v>
      </c>
      <c r="Z842" t="n">
        <v>10</v>
      </c>
    </row>
    <row r="843">
      <c r="A843" t="n">
        <v>61</v>
      </c>
      <c r="B843" t="n">
        <v>105</v>
      </c>
      <c r="C843" t="inlineStr">
        <is>
          <t xml:space="preserve">CONCLUIDO	</t>
        </is>
      </c>
      <c r="D843" t="n">
        <v>6.8396</v>
      </c>
      <c r="E843" t="n">
        <v>14.62</v>
      </c>
      <c r="F843" t="n">
        <v>11.73</v>
      </c>
      <c r="G843" t="n">
        <v>87.98999999999999</v>
      </c>
      <c r="H843" t="n">
        <v>1.26</v>
      </c>
      <c r="I843" t="n">
        <v>8</v>
      </c>
      <c r="J843" t="n">
        <v>228.93</v>
      </c>
      <c r="K843" t="n">
        <v>55.27</v>
      </c>
      <c r="L843" t="n">
        <v>16.25</v>
      </c>
      <c r="M843" t="n">
        <v>6</v>
      </c>
      <c r="N843" t="n">
        <v>52.41</v>
      </c>
      <c r="O843" t="n">
        <v>28469.32</v>
      </c>
      <c r="P843" t="n">
        <v>145.89</v>
      </c>
      <c r="Q843" t="n">
        <v>460.72</v>
      </c>
      <c r="R843" t="n">
        <v>46.91</v>
      </c>
      <c r="S843" t="n">
        <v>32.19</v>
      </c>
      <c r="T843" t="n">
        <v>3458.07</v>
      </c>
      <c r="U843" t="n">
        <v>0.6899999999999999</v>
      </c>
      <c r="V843" t="n">
        <v>0.76</v>
      </c>
      <c r="W843" t="n">
        <v>1.46</v>
      </c>
      <c r="X843" t="n">
        <v>0.2</v>
      </c>
      <c r="Y843" t="n">
        <v>1</v>
      </c>
      <c r="Z843" t="n">
        <v>10</v>
      </c>
    </row>
    <row r="844">
      <c r="A844" t="n">
        <v>62</v>
      </c>
      <c r="B844" t="n">
        <v>105</v>
      </c>
      <c r="C844" t="inlineStr">
        <is>
          <t xml:space="preserve">CONCLUIDO	</t>
        </is>
      </c>
      <c r="D844" t="n">
        <v>6.8418</v>
      </c>
      <c r="E844" t="n">
        <v>14.62</v>
      </c>
      <c r="F844" t="n">
        <v>11.73</v>
      </c>
      <c r="G844" t="n">
        <v>87.95</v>
      </c>
      <c r="H844" t="n">
        <v>1.28</v>
      </c>
      <c r="I844" t="n">
        <v>8</v>
      </c>
      <c r="J844" t="n">
        <v>229.36</v>
      </c>
      <c r="K844" t="n">
        <v>55.27</v>
      </c>
      <c r="L844" t="n">
        <v>16.5</v>
      </c>
      <c r="M844" t="n">
        <v>6</v>
      </c>
      <c r="N844" t="n">
        <v>52.58</v>
      </c>
      <c r="O844" t="n">
        <v>28521.51</v>
      </c>
      <c r="P844" t="n">
        <v>144.82</v>
      </c>
      <c r="Q844" t="n">
        <v>460.7</v>
      </c>
      <c r="R844" t="n">
        <v>46.83</v>
      </c>
      <c r="S844" t="n">
        <v>32.19</v>
      </c>
      <c r="T844" t="n">
        <v>3416.89</v>
      </c>
      <c r="U844" t="n">
        <v>0.6899999999999999</v>
      </c>
      <c r="V844" t="n">
        <v>0.76</v>
      </c>
      <c r="W844" t="n">
        <v>1.46</v>
      </c>
      <c r="X844" t="n">
        <v>0.19</v>
      </c>
      <c r="Y844" t="n">
        <v>1</v>
      </c>
      <c r="Z844" t="n">
        <v>10</v>
      </c>
    </row>
    <row r="845">
      <c r="A845" t="n">
        <v>63</v>
      </c>
      <c r="B845" t="n">
        <v>105</v>
      </c>
      <c r="C845" t="inlineStr">
        <is>
          <t xml:space="preserve">CONCLUIDO	</t>
        </is>
      </c>
      <c r="D845" t="n">
        <v>6.8401</v>
      </c>
      <c r="E845" t="n">
        <v>14.62</v>
      </c>
      <c r="F845" t="n">
        <v>11.73</v>
      </c>
      <c r="G845" t="n">
        <v>87.98</v>
      </c>
      <c r="H845" t="n">
        <v>1.3</v>
      </c>
      <c r="I845" t="n">
        <v>8</v>
      </c>
      <c r="J845" t="n">
        <v>229.78</v>
      </c>
      <c r="K845" t="n">
        <v>55.27</v>
      </c>
      <c r="L845" t="n">
        <v>16.75</v>
      </c>
      <c r="M845" t="n">
        <v>6</v>
      </c>
      <c r="N845" t="n">
        <v>52.76</v>
      </c>
      <c r="O845" t="n">
        <v>28573.75</v>
      </c>
      <c r="P845" t="n">
        <v>144.03</v>
      </c>
      <c r="Q845" t="n">
        <v>460.69</v>
      </c>
      <c r="R845" t="n">
        <v>47.08</v>
      </c>
      <c r="S845" t="n">
        <v>32.19</v>
      </c>
      <c r="T845" t="n">
        <v>3540.33</v>
      </c>
      <c r="U845" t="n">
        <v>0.68</v>
      </c>
      <c r="V845" t="n">
        <v>0.76</v>
      </c>
      <c r="W845" t="n">
        <v>1.45</v>
      </c>
      <c r="X845" t="n">
        <v>0.2</v>
      </c>
      <c r="Y845" t="n">
        <v>1</v>
      </c>
      <c r="Z845" t="n">
        <v>10</v>
      </c>
    </row>
    <row r="846">
      <c r="A846" t="n">
        <v>64</v>
      </c>
      <c r="B846" t="n">
        <v>105</v>
      </c>
      <c r="C846" t="inlineStr">
        <is>
          <t xml:space="preserve">CONCLUIDO	</t>
        </is>
      </c>
      <c r="D846" t="n">
        <v>6.8677</v>
      </c>
      <c r="E846" t="n">
        <v>14.56</v>
      </c>
      <c r="F846" t="n">
        <v>11.71</v>
      </c>
      <c r="G846" t="n">
        <v>100.39</v>
      </c>
      <c r="H846" t="n">
        <v>1.31</v>
      </c>
      <c r="I846" t="n">
        <v>7</v>
      </c>
      <c r="J846" t="n">
        <v>230.2</v>
      </c>
      <c r="K846" t="n">
        <v>55.27</v>
      </c>
      <c r="L846" t="n">
        <v>17</v>
      </c>
      <c r="M846" t="n">
        <v>5</v>
      </c>
      <c r="N846" t="n">
        <v>52.93</v>
      </c>
      <c r="O846" t="n">
        <v>28626.06</v>
      </c>
      <c r="P846" t="n">
        <v>142.55</v>
      </c>
      <c r="Q846" t="n">
        <v>460.7</v>
      </c>
      <c r="R846" t="n">
        <v>46.34</v>
      </c>
      <c r="S846" t="n">
        <v>32.19</v>
      </c>
      <c r="T846" t="n">
        <v>3179.21</v>
      </c>
      <c r="U846" t="n">
        <v>0.6899999999999999</v>
      </c>
      <c r="V846" t="n">
        <v>0.76</v>
      </c>
      <c r="W846" t="n">
        <v>1.46</v>
      </c>
      <c r="X846" t="n">
        <v>0.18</v>
      </c>
      <c r="Y846" t="n">
        <v>1</v>
      </c>
      <c r="Z846" t="n">
        <v>10</v>
      </c>
    </row>
    <row r="847">
      <c r="A847" t="n">
        <v>65</v>
      </c>
      <c r="B847" t="n">
        <v>105</v>
      </c>
      <c r="C847" t="inlineStr">
        <is>
          <t xml:space="preserve">CONCLUIDO	</t>
        </is>
      </c>
      <c r="D847" t="n">
        <v>6.8645</v>
      </c>
      <c r="E847" t="n">
        <v>14.57</v>
      </c>
      <c r="F847" t="n">
        <v>11.72</v>
      </c>
      <c r="G847" t="n">
        <v>100.45</v>
      </c>
      <c r="H847" t="n">
        <v>1.33</v>
      </c>
      <c r="I847" t="n">
        <v>7</v>
      </c>
      <c r="J847" t="n">
        <v>230.63</v>
      </c>
      <c r="K847" t="n">
        <v>55.27</v>
      </c>
      <c r="L847" t="n">
        <v>17.25</v>
      </c>
      <c r="M847" t="n">
        <v>5</v>
      </c>
      <c r="N847" t="n">
        <v>53.11</v>
      </c>
      <c r="O847" t="n">
        <v>28678.42</v>
      </c>
      <c r="P847" t="n">
        <v>143.11</v>
      </c>
      <c r="Q847" t="n">
        <v>460.69</v>
      </c>
      <c r="R847" t="n">
        <v>46.55</v>
      </c>
      <c r="S847" t="n">
        <v>32.19</v>
      </c>
      <c r="T847" t="n">
        <v>3280.42</v>
      </c>
      <c r="U847" t="n">
        <v>0.6899999999999999</v>
      </c>
      <c r="V847" t="n">
        <v>0.76</v>
      </c>
      <c r="W847" t="n">
        <v>1.46</v>
      </c>
      <c r="X847" t="n">
        <v>0.19</v>
      </c>
      <c r="Y847" t="n">
        <v>1</v>
      </c>
      <c r="Z847" t="n">
        <v>10</v>
      </c>
    </row>
    <row r="848">
      <c r="A848" t="n">
        <v>66</v>
      </c>
      <c r="B848" t="n">
        <v>105</v>
      </c>
      <c r="C848" t="inlineStr">
        <is>
          <t xml:space="preserve">CONCLUIDO	</t>
        </is>
      </c>
      <c r="D848" t="n">
        <v>6.8692</v>
      </c>
      <c r="E848" t="n">
        <v>14.56</v>
      </c>
      <c r="F848" t="n">
        <v>11.71</v>
      </c>
      <c r="G848" t="n">
        <v>100.36</v>
      </c>
      <c r="H848" t="n">
        <v>1.35</v>
      </c>
      <c r="I848" t="n">
        <v>7</v>
      </c>
      <c r="J848" t="n">
        <v>231.05</v>
      </c>
      <c r="K848" t="n">
        <v>55.27</v>
      </c>
      <c r="L848" t="n">
        <v>17.5</v>
      </c>
      <c r="M848" t="n">
        <v>5</v>
      </c>
      <c r="N848" t="n">
        <v>53.28</v>
      </c>
      <c r="O848" t="n">
        <v>28730.85</v>
      </c>
      <c r="P848" t="n">
        <v>143</v>
      </c>
      <c r="Q848" t="n">
        <v>460.7</v>
      </c>
      <c r="R848" t="n">
        <v>46.12</v>
      </c>
      <c r="S848" t="n">
        <v>32.19</v>
      </c>
      <c r="T848" t="n">
        <v>3069.3</v>
      </c>
      <c r="U848" t="n">
        <v>0.7</v>
      </c>
      <c r="V848" t="n">
        <v>0.76</v>
      </c>
      <c r="W848" t="n">
        <v>1.46</v>
      </c>
      <c r="X848" t="n">
        <v>0.18</v>
      </c>
      <c r="Y848" t="n">
        <v>1</v>
      </c>
      <c r="Z848" t="n">
        <v>10</v>
      </c>
    </row>
    <row r="849">
      <c r="A849" t="n">
        <v>67</v>
      </c>
      <c r="B849" t="n">
        <v>105</v>
      </c>
      <c r="C849" t="inlineStr">
        <is>
          <t xml:space="preserve">CONCLUIDO	</t>
        </is>
      </c>
      <c r="D849" t="n">
        <v>6.8673</v>
      </c>
      <c r="E849" t="n">
        <v>14.56</v>
      </c>
      <c r="F849" t="n">
        <v>11.71</v>
      </c>
      <c r="G849" t="n">
        <v>100.4</v>
      </c>
      <c r="H849" t="n">
        <v>1.36</v>
      </c>
      <c r="I849" t="n">
        <v>7</v>
      </c>
      <c r="J849" t="n">
        <v>231.48</v>
      </c>
      <c r="K849" t="n">
        <v>55.27</v>
      </c>
      <c r="L849" t="n">
        <v>17.75</v>
      </c>
      <c r="M849" t="n">
        <v>5</v>
      </c>
      <c r="N849" t="n">
        <v>53.46</v>
      </c>
      <c r="O849" t="n">
        <v>28783.34</v>
      </c>
      <c r="P849" t="n">
        <v>143.39</v>
      </c>
      <c r="Q849" t="n">
        <v>460.69</v>
      </c>
      <c r="R849" t="n">
        <v>46.32</v>
      </c>
      <c r="S849" t="n">
        <v>32.19</v>
      </c>
      <c r="T849" t="n">
        <v>3168.02</v>
      </c>
      <c r="U849" t="n">
        <v>0.6899999999999999</v>
      </c>
      <c r="V849" t="n">
        <v>0.76</v>
      </c>
      <c r="W849" t="n">
        <v>1.46</v>
      </c>
      <c r="X849" t="n">
        <v>0.18</v>
      </c>
      <c r="Y849" t="n">
        <v>1</v>
      </c>
      <c r="Z849" t="n">
        <v>10</v>
      </c>
    </row>
    <row r="850">
      <c r="A850" t="n">
        <v>68</v>
      </c>
      <c r="B850" t="n">
        <v>105</v>
      </c>
      <c r="C850" t="inlineStr">
        <is>
          <t xml:space="preserve">CONCLUIDO	</t>
        </is>
      </c>
      <c r="D850" t="n">
        <v>6.8729</v>
      </c>
      <c r="E850" t="n">
        <v>14.55</v>
      </c>
      <c r="F850" t="n">
        <v>11.7</v>
      </c>
      <c r="G850" t="n">
        <v>100.3</v>
      </c>
      <c r="H850" t="n">
        <v>1.38</v>
      </c>
      <c r="I850" t="n">
        <v>7</v>
      </c>
      <c r="J850" t="n">
        <v>231.91</v>
      </c>
      <c r="K850" t="n">
        <v>55.27</v>
      </c>
      <c r="L850" t="n">
        <v>18</v>
      </c>
      <c r="M850" t="n">
        <v>5</v>
      </c>
      <c r="N850" t="n">
        <v>53.63</v>
      </c>
      <c r="O850" t="n">
        <v>28835.89</v>
      </c>
      <c r="P850" t="n">
        <v>143.04</v>
      </c>
      <c r="Q850" t="n">
        <v>460.69</v>
      </c>
      <c r="R850" t="n">
        <v>45.91</v>
      </c>
      <c r="S850" t="n">
        <v>32.19</v>
      </c>
      <c r="T850" t="n">
        <v>2963.89</v>
      </c>
      <c r="U850" t="n">
        <v>0.7</v>
      </c>
      <c r="V850" t="n">
        <v>0.76</v>
      </c>
      <c r="W850" t="n">
        <v>1.46</v>
      </c>
      <c r="X850" t="n">
        <v>0.17</v>
      </c>
      <c r="Y850" t="n">
        <v>1</v>
      </c>
      <c r="Z850" t="n">
        <v>10</v>
      </c>
    </row>
    <row r="851">
      <c r="A851" t="n">
        <v>69</v>
      </c>
      <c r="B851" t="n">
        <v>105</v>
      </c>
      <c r="C851" t="inlineStr">
        <is>
          <t xml:space="preserve">CONCLUIDO	</t>
        </is>
      </c>
      <c r="D851" t="n">
        <v>6.8768</v>
      </c>
      <c r="E851" t="n">
        <v>14.54</v>
      </c>
      <c r="F851" t="n">
        <v>11.69</v>
      </c>
      <c r="G851" t="n">
        <v>100.23</v>
      </c>
      <c r="H851" t="n">
        <v>1.4</v>
      </c>
      <c r="I851" t="n">
        <v>7</v>
      </c>
      <c r="J851" t="n">
        <v>232.33</v>
      </c>
      <c r="K851" t="n">
        <v>55.27</v>
      </c>
      <c r="L851" t="n">
        <v>18.25</v>
      </c>
      <c r="M851" t="n">
        <v>5</v>
      </c>
      <c r="N851" t="n">
        <v>53.81</v>
      </c>
      <c r="O851" t="n">
        <v>28888.51</v>
      </c>
      <c r="P851" t="n">
        <v>141.97</v>
      </c>
      <c r="Q851" t="n">
        <v>460.69</v>
      </c>
      <c r="R851" t="n">
        <v>45.74</v>
      </c>
      <c r="S851" t="n">
        <v>32.19</v>
      </c>
      <c r="T851" t="n">
        <v>2878.78</v>
      </c>
      <c r="U851" t="n">
        <v>0.7</v>
      </c>
      <c r="V851" t="n">
        <v>0.76</v>
      </c>
      <c r="W851" t="n">
        <v>1.46</v>
      </c>
      <c r="X851" t="n">
        <v>0.16</v>
      </c>
      <c r="Y851" t="n">
        <v>1</v>
      </c>
      <c r="Z851" t="n">
        <v>10</v>
      </c>
    </row>
    <row r="852">
      <c r="A852" t="n">
        <v>70</v>
      </c>
      <c r="B852" t="n">
        <v>105</v>
      </c>
      <c r="C852" t="inlineStr">
        <is>
          <t xml:space="preserve">CONCLUIDO	</t>
        </is>
      </c>
      <c r="D852" t="n">
        <v>6.873</v>
      </c>
      <c r="E852" t="n">
        <v>14.55</v>
      </c>
      <c r="F852" t="n">
        <v>11.7</v>
      </c>
      <c r="G852" t="n">
        <v>100.3</v>
      </c>
      <c r="H852" t="n">
        <v>1.41</v>
      </c>
      <c r="I852" t="n">
        <v>7</v>
      </c>
      <c r="J852" t="n">
        <v>232.76</v>
      </c>
      <c r="K852" t="n">
        <v>55.27</v>
      </c>
      <c r="L852" t="n">
        <v>18.5</v>
      </c>
      <c r="M852" t="n">
        <v>5</v>
      </c>
      <c r="N852" t="n">
        <v>53.99</v>
      </c>
      <c r="O852" t="n">
        <v>28941.18</v>
      </c>
      <c r="P852" t="n">
        <v>141.47</v>
      </c>
      <c r="Q852" t="n">
        <v>460.71</v>
      </c>
      <c r="R852" t="n">
        <v>45.98</v>
      </c>
      <c r="S852" t="n">
        <v>32.19</v>
      </c>
      <c r="T852" t="n">
        <v>2998.07</v>
      </c>
      <c r="U852" t="n">
        <v>0.7</v>
      </c>
      <c r="V852" t="n">
        <v>0.76</v>
      </c>
      <c r="W852" t="n">
        <v>1.46</v>
      </c>
      <c r="X852" t="n">
        <v>0.17</v>
      </c>
      <c r="Y852" t="n">
        <v>1</v>
      </c>
      <c r="Z852" t="n">
        <v>10</v>
      </c>
    </row>
    <row r="853">
      <c r="A853" t="n">
        <v>71</v>
      </c>
      <c r="B853" t="n">
        <v>105</v>
      </c>
      <c r="C853" t="inlineStr">
        <is>
          <t xml:space="preserve">CONCLUIDO	</t>
        </is>
      </c>
      <c r="D853" t="n">
        <v>6.8747</v>
      </c>
      <c r="E853" t="n">
        <v>14.55</v>
      </c>
      <c r="F853" t="n">
        <v>11.7</v>
      </c>
      <c r="G853" t="n">
        <v>100.26</v>
      </c>
      <c r="H853" t="n">
        <v>1.43</v>
      </c>
      <c r="I853" t="n">
        <v>7</v>
      </c>
      <c r="J853" t="n">
        <v>233.19</v>
      </c>
      <c r="K853" t="n">
        <v>55.27</v>
      </c>
      <c r="L853" t="n">
        <v>18.75</v>
      </c>
      <c r="M853" t="n">
        <v>5</v>
      </c>
      <c r="N853" t="n">
        <v>54.17</v>
      </c>
      <c r="O853" t="n">
        <v>28993.92</v>
      </c>
      <c r="P853" t="n">
        <v>141.03</v>
      </c>
      <c r="Q853" t="n">
        <v>460.72</v>
      </c>
      <c r="R853" t="n">
        <v>45.8</v>
      </c>
      <c r="S853" t="n">
        <v>32.19</v>
      </c>
      <c r="T853" t="n">
        <v>2909.43</v>
      </c>
      <c r="U853" t="n">
        <v>0.7</v>
      </c>
      <c r="V853" t="n">
        <v>0.76</v>
      </c>
      <c r="W853" t="n">
        <v>1.46</v>
      </c>
      <c r="X853" t="n">
        <v>0.16</v>
      </c>
      <c r="Y853" t="n">
        <v>1</v>
      </c>
      <c r="Z853" t="n">
        <v>10</v>
      </c>
    </row>
    <row r="854">
      <c r="A854" t="n">
        <v>72</v>
      </c>
      <c r="B854" t="n">
        <v>105</v>
      </c>
      <c r="C854" t="inlineStr">
        <is>
          <t xml:space="preserve">CONCLUIDO	</t>
        </is>
      </c>
      <c r="D854" t="n">
        <v>6.8732</v>
      </c>
      <c r="E854" t="n">
        <v>14.55</v>
      </c>
      <c r="F854" t="n">
        <v>11.7</v>
      </c>
      <c r="G854" t="n">
        <v>100.29</v>
      </c>
      <c r="H854" t="n">
        <v>1.45</v>
      </c>
      <c r="I854" t="n">
        <v>7</v>
      </c>
      <c r="J854" t="n">
        <v>233.62</v>
      </c>
      <c r="K854" t="n">
        <v>55.27</v>
      </c>
      <c r="L854" t="n">
        <v>19</v>
      </c>
      <c r="M854" t="n">
        <v>5</v>
      </c>
      <c r="N854" t="n">
        <v>54.34</v>
      </c>
      <c r="O854" t="n">
        <v>29046.73</v>
      </c>
      <c r="P854" t="n">
        <v>140.37</v>
      </c>
      <c r="Q854" t="n">
        <v>460.69</v>
      </c>
      <c r="R854" t="n">
        <v>45.87</v>
      </c>
      <c r="S854" t="n">
        <v>32.19</v>
      </c>
      <c r="T854" t="n">
        <v>2943.95</v>
      </c>
      <c r="U854" t="n">
        <v>0.7</v>
      </c>
      <c r="V854" t="n">
        <v>0.76</v>
      </c>
      <c r="W854" t="n">
        <v>1.46</v>
      </c>
      <c r="X854" t="n">
        <v>0.17</v>
      </c>
      <c r="Y854" t="n">
        <v>1</v>
      </c>
      <c r="Z854" t="n">
        <v>10</v>
      </c>
    </row>
    <row r="855">
      <c r="A855" t="n">
        <v>73</v>
      </c>
      <c r="B855" t="n">
        <v>105</v>
      </c>
      <c r="C855" t="inlineStr">
        <is>
          <t xml:space="preserve">CONCLUIDO	</t>
        </is>
      </c>
      <c r="D855" t="n">
        <v>6.874</v>
      </c>
      <c r="E855" t="n">
        <v>14.55</v>
      </c>
      <c r="F855" t="n">
        <v>11.7</v>
      </c>
      <c r="G855" t="n">
        <v>100.28</v>
      </c>
      <c r="H855" t="n">
        <v>1.46</v>
      </c>
      <c r="I855" t="n">
        <v>7</v>
      </c>
      <c r="J855" t="n">
        <v>234.04</v>
      </c>
      <c r="K855" t="n">
        <v>55.27</v>
      </c>
      <c r="L855" t="n">
        <v>19.25</v>
      </c>
      <c r="M855" t="n">
        <v>5</v>
      </c>
      <c r="N855" t="n">
        <v>54.52</v>
      </c>
      <c r="O855" t="n">
        <v>29099.59</v>
      </c>
      <c r="P855" t="n">
        <v>139.43</v>
      </c>
      <c r="Q855" t="n">
        <v>460.7</v>
      </c>
      <c r="R855" t="n">
        <v>45.87</v>
      </c>
      <c r="S855" t="n">
        <v>32.19</v>
      </c>
      <c r="T855" t="n">
        <v>2943.2</v>
      </c>
      <c r="U855" t="n">
        <v>0.7</v>
      </c>
      <c r="V855" t="n">
        <v>0.76</v>
      </c>
      <c r="W855" t="n">
        <v>1.46</v>
      </c>
      <c r="X855" t="n">
        <v>0.17</v>
      </c>
      <c r="Y855" t="n">
        <v>1</v>
      </c>
      <c r="Z855" t="n">
        <v>10</v>
      </c>
    </row>
    <row r="856">
      <c r="A856" t="n">
        <v>74</v>
      </c>
      <c r="B856" t="n">
        <v>105</v>
      </c>
      <c r="C856" t="inlineStr">
        <is>
          <t xml:space="preserve">CONCLUIDO	</t>
        </is>
      </c>
      <c r="D856" t="n">
        <v>6.8698</v>
      </c>
      <c r="E856" t="n">
        <v>14.56</v>
      </c>
      <c r="F856" t="n">
        <v>11.71</v>
      </c>
      <c r="G856" t="n">
        <v>100.35</v>
      </c>
      <c r="H856" t="n">
        <v>1.48</v>
      </c>
      <c r="I856" t="n">
        <v>7</v>
      </c>
      <c r="J856" t="n">
        <v>234.47</v>
      </c>
      <c r="K856" t="n">
        <v>55.27</v>
      </c>
      <c r="L856" t="n">
        <v>19.5</v>
      </c>
      <c r="M856" t="n">
        <v>5</v>
      </c>
      <c r="N856" t="n">
        <v>54.7</v>
      </c>
      <c r="O856" t="n">
        <v>29152.52</v>
      </c>
      <c r="P856" t="n">
        <v>139.05</v>
      </c>
      <c r="Q856" t="n">
        <v>460.69</v>
      </c>
      <c r="R856" t="n">
        <v>46.16</v>
      </c>
      <c r="S856" t="n">
        <v>32.19</v>
      </c>
      <c r="T856" t="n">
        <v>3085.24</v>
      </c>
      <c r="U856" t="n">
        <v>0.7</v>
      </c>
      <c r="V856" t="n">
        <v>0.76</v>
      </c>
      <c r="W856" t="n">
        <v>1.46</v>
      </c>
      <c r="X856" t="n">
        <v>0.17</v>
      </c>
      <c r="Y856" t="n">
        <v>1</v>
      </c>
      <c r="Z856" t="n">
        <v>10</v>
      </c>
    </row>
    <row r="857">
      <c r="A857" t="n">
        <v>75</v>
      </c>
      <c r="B857" t="n">
        <v>105</v>
      </c>
      <c r="C857" t="inlineStr">
        <is>
          <t xml:space="preserve">CONCLUIDO	</t>
        </is>
      </c>
      <c r="D857" t="n">
        <v>6.9086</v>
      </c>
      <c r="E857" t="n">
        <v>14.47</v>
      </c>
      <c r="F857" t="n">
        <v>11.67</v>
      </c>
      <c r="G857" t="n">
        <v>116.67</v>
      </c>
      <c r="H857" t="n">
        <v>1.49</v>
      </c>
      <c r="I857" t="n">
        <v>6</v>
      </c>
      <c r="J857" t="n">
        <v>234.9</v>
      </c>
      <c r="K857" t="n">
        <v>55.27</v>
      </c>
      <c r="L857" t="n">
        <v>19.75</v>
      </c>
      <c r="M857" t="n">
        <v>4</v>
      </c>
      <c r="N857" t="n">
        <v>54.88</v>
      </c>
      <c r="O857" t="n">
        <v>29205.51</v>
      </c>
      <c r="P857" t="n">
        <v>137.24</v>
      </c>
      <c r="Q857" t="n">
        <v>460.69</v>
      </c>
      <c r="R857" t="n">
        <v>44.88</v>
      </c>
      <c r="S857" t="n">
        <v>32.19</v>
      </c>
      <c r="T857" t="n">
        <v>2454.79</v>
      </c>
      <c r="U857" t="n">
        <v>0.72</v>
      </c>
      <c r="V857" t="n">
        <v>0.77</v>
      </c>
      <c r="W857" t="n">
        <v>1.45</v>
      </c>
      <c r="X857" t="n">
        <v>0.13</v>
      </c>
      <c r="Y857" t="n">
        <v>1</v>
      </c>
      <c r="Z857" t="n">
        <v>10</v>
      </c>
    </row>
    <row r="858">
      <c r="A858" t="n">
        <v>76</v>
      </c>
      <c r="B858" t="n">
        <v>105</v>
      </c>
      <c r="C858" t="inlineStr">
        <is>
          <t xml:space="preserve">CONCLUIDO	</t>
        </is>
      </c>
      <c r="D858" t="n">
        <v>6.9083</v>
      </c>
      <c r="E858" t="n">
        <v>14.48</v>
      </c>
      <c r="F858" t="n">
        <v>11.67</v>
      </c>
      <c r="G858" t="n">
        <v>116.67</v>
      </c>
      <c r="H858" t="n">
        <v>1.51</v>
      </c>
      <c r="I858" t="n">
        <v>6</v>
      </c>
      <c r="J858" t="n">
        <v>235.33</v>
      </c>
      <c r="K858" t="n">
        <v>55.27</v>
      </c>
      <c r="L858" t="n">
        <v>20</v>
      </c>
      <c r="M858" t="n">
        <v>4</v>
      </c>
      <c r="N858" t="n">
        <v>55.06</v>
      </c>
      <c r="O858" t="n">
        <v>29258.57</v>
      </c>
      <c r="P858" t="n">
        <v>137.25</v>
      </c>
      <c r="Q858" t="n">
        <v>460.7</v>
      </c>
      <c r="R858" t="n">
        <v>44.87</v>
      </c>
      <c r="S858" t="n">
        <v>32.19</v>
      </c>
      <c r="T858" t="n">
        <v>2445.21</v>
      </c>
      <c r="U858" t="n">
        <v>0.72</v>
      </c>
      <c r="V858" t="n">
        <v>0.77</v>
      </c>
      <c r="W858" t="n">
        <v>1.45</v>
      </c>
      <c r="X858" t="n">
        <v>0.13</v>
      </c>
      <c r="Y858" t="n">
        <v>1</v>
      </c>
      <c r="Z858" t="n">
        <v>10</v>
      </c>
    </row>
    <row r="859">
      <c r="A859" t="n">
        <v>77</v>
      </c>
      <c r="B859" t="n">
        <v>105</v>
      </c>
      <c r="C859" t="inlineStr">
        <is>
          <t xml:space="preserve">CONCLUIDO	</t>
        </is>
      </c>
      <c r="D859" t="n">
        <v>6.9052</v>
      </c>
      <c r="E859" t="n">
        <v>14.48</v>
      </c>
      <c r="F859" t="n">
        <v>11.67</v>
      </c>
      <c r="G859" t="n">
        <v>116.74</v>
      </c>
      <c r="H859" t="n">
        <v>1.53</v>
      </c>
      <c r="I859" t="n">
        <v>6</v>
      </c>
      <c r="J859" t="n">
        <v>235.76</v>
      </c>
      <c r="K859" t="n">
        <v>55.27</v>
      </c>
      <c r="L859" t="n">
        <v>20.25</v>
      </c>
      <c r="M859" t="n">
        <v>4</v>
      </c>
      <c r="N859" t="n">
        <v>55.24</v>
      </c>
      <c r="O859" t="n">
        <v>29311.69</v>
      </c>
      <c r="P859" t="n">
        <v>137.39</v>
      </c>
      <c r="Q859" t="n">
        <v>460.69</v>
      </c>
      <c r="R859" t="n">
        <v>45.03</v>
      </c>
      <c r="S859" t="n">
        <v>32.19</v>
      </c>
      <c r="T859" t="n">
        <v>2527.96</v>
      </c>
      <c r="U859" t="n">
        <v>0.71</v>
      </c>
      <c r="V859" t="n">
        <v>0.77</v>
      </c>
      <c r="W859" t="n">
        <v>1.46</v>
      </c>
      <c r="X859" t="n">
        <v>0.14</v>
      </c>
      <c r="Y859" t="n">
        <v>1</v>
      </c>
      <c r="Z859" t="n">
        <v>10</v>
      </c>
    </row>
    <row r="860">
      <c r="A860" t="n">
        <v>78</v>
      </c>
      <c r="B860" t="n">
        <v>105</v>
      </c>
      <c r="C860" t="inlineStr">
        <is>
          <t xml:space="preserve">CONCLUIDO	</t>
        </is>
      </c>
      <c r="D860" t="n">
        <v>6.9069</v>
      </c>
      <c r="E860" t="n">
        <v>14.48</v>
      </c>
      <c r="F860" t="n">
        <v>11.67</v>
      </c>
      <c r="G860" t="n">
        <v>116.7</v>
      </c>
      <c r="H860" t="n">
        <v>1.54</v>
      </c>
      <c r="I860" t="n">
        <v>6</v>
      </c>
      <c r="J860" t="n">
        <v>236.2</v>
      </c>
      <c r="K860" t="n">
        <v>55.27</v>
      </c>
      <c r="L860" t="n">
        <v>20.5</v>
      </c>
      <c r="M860" t="n">
        <v>3</v>
      </c>
      <c r="N860" t="n">
        <v>55.42</v>
      </c>
      <c r="O860" t="n">
        <v>29364.87</v>
      </c>
      <c r="P860" t="n">
        <v>137.5</v>
      </c>
      <c r="Q860" t="n">
        <v>460.73</v>
      </c>
      <c r="R860" t="n">
        <v>44.92</v>
      </c>
      <c r="S860" t="n">
        <v>32.19</v>
      </c>
      <c r="T860" t="n">
        <v>2474.65</v>
      </c>
      <c r="U860" t="n">
        <v>0.72</v>
      </c>
      <c r="V860" t="n">
        <v>0.77</v>
      </c>
      <c r="W860" t="n">
        <v>1.46</v>
      </c>
      <c r="X860" t="n">
        <v>0.14</v>
      </c>
      <c r="Y860" t="n">
        <v>1</v>
      </c>
      <c r="Z860" t="n">
        <v>10</v>
      </c>
    </row>
    <row r="861">
      <c r="A861" t="n">
        <v>79</v>
      </c>
      <c r="B861" t="n">
        <v>105</v>
      </c>
      <c r="C861" t="inlineStr">
        <is>
          <t xml:space="preserve">CONCLUIDO	</t>
        </is>
      </c>
      <c r="D861" t="n">
        <v>6.9083</v>
      </c>
      <c r="E861" t="n">
        <v>14.48</v>
      </c>
      <c r="F861" t="n">
        <v>11.67</v>
      </c>
      <c r="G861" t="n">
        <v>116.67</v>
      </c>
      <c r="H861" t="n">
        <v>1.56</v>
      </c>
      <c r="I861" t="n">
        <v>6</v>
      </c>
      <c r="J861" t="n">
        <v>236.63</v>
      </c>
      <c r="K861" t="n">
        <v>55.27</v>
      </c>
      <c r="L861" t="n">
        <v>20.75</v>
      </c>
      <c r="M861" t="n">
        <v>3</v>
      </c>
      <c r="N861" t="n">
        <v>55.6</v>
      </c>
      <c r="O861" t="n">
        <v>29418.12</v>
      </c>
      <c r="P861" t="n">
        <v>137.34</v>
      </c>
      <c r="Q861" t="n">
        <v>460.74</v>
      </c>
      <c r="R861" t="n">
        <v>44.84</v>
      </c>
      <c r="S861" t="n">
        <v>32.19</v>
      </c>
      <c r="T861" t="n">
        <v>2431.39</v>
      </c>
      <c r="U861" t="n">
        <v>0.72</v>
      </c>
      <c r="V861" t="n">
        <v>0.77</v>
      </c>
      <c r="W861" t="n">
        <v>1.46</v>
      </c>
      <c r="X861" t="n">
        <v>0.13</v>
      </c>
      <c r="Y861" t="n">
        <v>1</v>
      </c>
      <c r="Z861" t="n">
        <v>10</v>
      </c>
    </row>
    <row r="862">
      <c r="A862" t="n">
        <v>80</v>
      </c>
      <c r="B862" t="n">
        <v>105</v>
      </c>
      <c r="C862" t="inlineStr">
        <is>
          <t xml:space="preserve">CONCLUIDO	</t>
        </is>
      </c>
      <c r="D862" t="n">
        <v>6.9049</v>
      </c>
      <c r="E862" t="n">
        <v>14.48</v>
      </c>
      <c r="F862" t="n">
        <v>11.67</v>
      </c>
      <c r="G862" t="n">
        <v>116.74</v>
      </c>
      <c r="H862" t="n">
        <v>1.58</v>
      </c>
      <c r="I862" t="n">
        <v>6</v>
      </c>
      <c r="J862" t="n">
        <v>237.06</v>
      </c>
      <c r="K862" t="n">
        <v>55.27</v>
      </c>
      <c r="L862" t="n">
        <v>21</v>
      </c>
      <c r="M862" t="n">
        <v>3</v>
      </c>
      <c r="N862" t="n">
        <v>55.79</v>
      </c>
      <c r="O862" t="n">
        <v>29471.44</v>
      </c>
      <c r="P862" t="n">
        <v>137.03</v>
      </c>
      <c r="Q862" t="n">
        <v>460.73</v>
      </c>
      <c r="R862" t="n">
        <v>44.99</v>
      </c>
      <c r="S862" t="n">
        <v>32.19</v>
      </c>
      <c r="T862" t="n">
        <v>2505.75</v>
      </c>
      <c r="U862" t="n">
        <v>0.72</v>
      </c>
      <c r="V862" t="n">
        <v>0.77</v>
      </c>
      <c r="W862" t="n">
        <v>1.46</v>
      </c>
      <c r="X862" t="n">
        <v>0.14</v>
      </c>
      <c r="Y862" t="n">
        <v>1</v>
      </c>
      <c r="Z862" t="n">
        <v>10</v>
      </c>
    </row>
    <row r="863">
      <c r="A863" t="n">
        <v>81</v>
      </c>
      <c r="B863" t="n">
        <v>105</v>
      </c>
      <c r="C863" t="inlineStr">
        <is>
          <t xml:space="preserve">CONCLUIDO	</t>
        </is>
      </c>
      <c r="D863" t="n">
        <v>6.9063</v>
      </c>
      <c r="E863" t="n">
        <v>14.48</v>
      </c>
      <c r="F863" t="n">
        <v>11.67</v>
      </c>
      <c r="G863" t="n">
        <v>116.71</v>
      </c>
      <c r="H863" t="n">
        <v>1.59</v>
      </c>
      <c r="I863" t="n">
        <v>6</v>
      </c>
      <c r="J863" t="n">
        <v>237.49</v>
      </c>
      <c r="K863" t="n">
        <v>55.27</v>
      </c>
      <c r="L863" t="n">
        <v>21.25</v>
      </c>
      <c r="M863" t="n">
        <v>2</v>
      </c>
      <c r="N863" t="n">
        <v>55.97</v>
      </c>
      <c r="O863" t="n">
        <v>29524.81</v>
      </c>
      <c r="P863" t="n">
        <v>136.86</v>
      </c>
      <c r="Q863" t="n">
        <v>460.73</v>
      </c>
      <c r="R863" t="n">
        <v>44.92</v>
      </c>
      <c r="S863" t="n">
        <v>32.19</v>
      </c>
      <c r="T863" t="n">
        <v>2472.14</v>
      </c>
      <c r="U863" t="n">
        <v>0.72</v>
      </c>
      <c r="V863" t="n">
        <v>0.77</v>
      </c>
      <c r="W863" t="n">
        <v>1.46</v>
      </c>
      <c r="X863" t="n">
        <v>0.14</v>
      </c>
      <c r="Y863" t="n">
        <v>1</v>
      </c>
      <c r="Z863" t="n">
        <v>10</v>
      </c>
    </row>
    <row r="864">
      <c r="A864" t="n">
        <v>82</v>
      </c>
      <c r="B864" t="n">
        <v>105</v>
      </c>
      <c r="C864" t="inlineStr">
        <is>
          <t xml:space="preserve">CONCLUIDO	</t>
        </is>
      </c>
      <c r="D864" t="n">
        <v>6.9061</v>
      </c>
      <c r="E864" t="n">
        <v>14.48</v>
      </c>
      <c r="F864" t="n">
        <v>11.67</v>
      </c>
      <c r="G864" t="n">
        <v>116.72</v>
      </c>
      <c r="H864" t="n">
        <v>1.61</v>
      </c>
      <c r="I864" t="n">
        <v>6</v>
      </c>
      <c r="J864" t="n">
        <v>237.93</v>
      </c>
      <c r="K864" t="n">
        <v>55.27</v>
      </c>
      <c r="L864" t="n">
        <v>21.5</v>
      </c>
      <c r="M864" t="n">
        <v>1</v>
      </c>
      <c r="N864" t="n">
        <v>56.15</v>
      </c>
      <c r="O864" t="n">
        <v>29578.26</v>
      </c>
      <c r="P864" t="n">
        <v>136.83</v>
      </c>
      <c r="Q864" t="n">
        <v>460.73</v>
      </c>
      <c r="R864" t="n">
        <v>44.95</v>
      </c>
      <c r="S864" t="n">
        <v>32.19</v>
      </c>
      <c r="T864" t="n">
        <v>2485.84</v>
      </c>
      <c r="U864" t="n">
        <v>0.72</v>
      </c>
      <c r="V864" t="n">
        <v>0.77</v>
      </c>
      <c r="W864" t="n">
        <v>1.46</v>
      </c>
      <c r="X864" t="n">
        <v>0.14</v>
      </c>
      <c r="Y864" t="n">
        <v>1</v>
      </c>
      <c r="Z864" t="n">
        <v>10</v>
      </c>
    </row>
    <row r="865">
      <c r="A865" t="n">
        <v>83</v>
      </c>
      <c r="B865" t="n">
        <v>105</v>
      </c>
      <c r="C865" t="inlineStr">
        <is>
          <t xml:space="preserve">CONCLUIDO	</t>
        </is>
      </c>
      <c r="D865" t="n">
        <v>6.904</v>
      </c>
      <c r="E865" t="n">
        <v>14.48</v>
      </c>
      <c r="F865" t="n">
        <v>11.68</v>
      </c>
      <c r="G865" t="n">
        <v>116.76</v>
      </c>
      <c r="H865" t="n">
        <v>1.62</v>
      </c>
      <c r="I865" t="n">
        <v>6</v>
      </c>
      <c r="J865" t="n">
        <v>238.36</v>
      </c>
      <c r="K865" t="n">
        <v>55.27</v>
      </c>
      <c r="L865" t="n">
        <v>21.75</v>
      </c>
      <c r="M865" t="n">
        <v>1</v>
      </c>
      <c r="N865" t="n">
        <v>56.34</v>
      </c>
      <c r="O865" t="n">
        <v>29631.77</v>
      </c>
      <c r="P865" t="n">
        <v>136.98</v>
      </c>
      <c r="Q865" t="n">
        <v>460.73</v>
      </c>
      <c r="R865" t="n">
        <v>45.04</v>
      </c>
      <c r="S865" t="n">
        <v>32.19</v>
      </c>
      <c r="T865" t="n">
        <v>2530.54</v>
      </c>
      <c r="U865" t="n">
        <v>0.71</v>
      </c>
      <c r="V865" t="n">
        <v>0.77</v>
      </c>
      <c r="W865" t="n">
        <v>1.46</v>
      </c>
      <c r="X865" t="n">
        <v>0.14</v>
      </c>
      <c r="Y865" t="n">
        <v>1</v>
      </c>
      <c r="Z865" t="n">
        <v>10</v>
      </c>
    </row>
    <row r="866">
      <c r="A866" t="n">
        <v>84</v>
      </c>
      <c r="B866" t="n">
        <v>105</v>
      </c>
      <c r="C866" t="inlineStr">
        <is>
          <t xml:space="preserve">CONCLUIDO	</t>
        </is>
      </c>
      <c r="D866" t="n">
        <v>6.9022</v>
      </c>
      <c r="E866" t="n">
        <v>14.49</v>
      </c>
      <c r="F866" t="n">
        <v>11.68</v>
      </c>
      <c r="G866" t="n">
        <v>116.8</v>
      </c>
      <c r="H866" t="n">
        <v>1.64</v>
      </c>
      <c r="I866" t="n">
        <v>6</v>
      </c>
      <c r="J866" t="n">
        <v>238.79</v>
      </c>
      <c r="K866" t="n">
        <v>55.27</v>
      </c>
      <c r="L866" t="n">
        <v>22</v>
      </c>
      <c r="M866" t="n">
        <v>1</v>
      </c>
      <c r="N866" t="n">
        <v>56.52</v>
      </c>
      <c r="O866" t="n">
        <v>29685.34</v>
      </c>
      <c r="P866" t="n">
        <v>137.19</v>
      </c>
      <c r="Q866" t="n">
        <v>460.73</v>
      </c>
      <c r="R866" t="n">
        <v>45.11</v>
      </c>
      <c r="S866" t="n">
        <v>32.19</v>
      </c>
      <c r="T866" t="n">
        <v>2568.72</v>
      </c>
      <c r="U866" t="n">
        <v>0.71</v>
      </c>
      <c r="V866" t="n">
        <v>0.77</v>
      </c>
      <c r="W866" t="n">
        <v>1.46</v>
      </c>
      <c r="X866" t="n">
        <v>0.15</v>
      </c>
      <c r="Y866" t="n">
        <v>1</v>
      </c>
      <c r="Z866" t="n">
        <v>10</v>
      </c>
    </row>
    <row r="867">
      <c r="A867" t="n">
        <v>85</v>
      </c>
      <c r="B867" t="n">
        <v>105</v>
      </c>
      <c r="C867" t="inlineStr">
        <is>
          <t xml:space="preserve">CONCLUIDO	</t>
        </is>
      </c>
      <c r="D867" t="n">
        <v>6.901</v>
      </c>
      <c r="E867" t="n">
        <v>14.49</v>
      </c>
      <c r="F867" t="n">
        <v>11.68</v>
      </c>
      <c r="G867" t="n">
        <v>116.83</v>
      </c>
      <c r="H867" t="n">
        <v>1.65</v>
      </c>
      <c r="I867" t="n">
        <v>6</v>
      </c>
      <c r="J867" t="n">
        <v>239.23</v>
      </c>
      <c r="K867" t="n">
        <v>55.27</v>
      </c>
      <c r="L867" t="n">
        <v>22.25</v>
      </c>
      <c r="M867" t="n">
        <v>1</v>
      </c>
      <c r="N867" t="n">
        <v>56.71</v>
      </c>
      <c r="O867" t="n">
        <v>29738.98</v>
      </c>
      <c r="P867" t="n">
        <v>137.26</v>
      </c>
      <c r="Q867" t="n">
        <v>460.73</v>
      </c>
      <c r="R867" t="n">
        <v>45.2</v>
      </c>
      <c r="S867" t="n">
        <v>32.19</v>
      </c>
      <c r="T867" t="n">
        <v>2614.93</v>
      </c>
      <c r="U867" t="n">
        <v>0.71</v>
      </c>
      <c r="V867" t="n">
        <v>0.76</v>
      </c>
      <c r="W867" t="n">
        <v>1.46</v>
      </c>
      <c r="X867" t="n">
        <v>0.15</v>
      </c>
      <c r="Y867" t="n">
        <v>1</v>
      </c>
      <c r="Z867" t="n">
        <v>10</v>
      </c>
    </row>
    <row r="868">
      <c r="A868" t="n">
        <v>86</v>
      </c>
      <c r="B868" t="n">
        <v>105</v>
      </c>
      <c r="C868" t="inlineStr">
        <is>
          <t xml:space="preserve">CONCLUIDO	</t>
        </is>
      </c>
      <c r="D868" t="n">
        <v>6.9006</v>
      </c>
      <c r="E868" t="n">
        <v>14.49</v>
      </c>
      <c r="F868" t="n">
        <v>11.68</v>
      </c>
      <c r="G868" t="n">
        <v>116.83</v>
      </c>
      <c r="H868" t="n">
        <v>1.67</v>
      </c>
      <c r="I868" t="n">
        <v>6</v>
      </c>
      <c r="J868" t="n">
        <v>239.66</v>
      </c>
      <c r="K868" t="n">
        <v>55.27</v>
      </c>
      <c r="L868" t="n">
        <v>22.5</v>
      </c>
      <c r="M868" t="n">
        <v>0</v>
      </c>
      <c r="N868" t="n">
        <v>56.89</v>
      </c>
      <c r="O868" t="n">
        <v>29792.69</v>
      </c>
      <c r="P868" t="n">
        <v>137.5</v>
      </c>
      <c r="Q868" t="n">
        <v>460.73</v>
      </c>
      <c r="R868" t="n">
        <v>45.23</v>
      </c>
      <c r="S868" t="n">
        <v>32.19</v>
      </c>
      <c r="T868" t="n">
        <v>2626.64</v>
      </c>
      <c r="U868" t="n">
        <v>0.71</v>
      </c>
      <c r="V868" t="n">
        <v>0.76</v>
      </c>
      <c r="W868" t="n">
        <v>1.46</v>
      </c>
      <c r="X868" t="n">
        <v>0.15</v>
      </c>
      <c r="Y868" t="n">
        <v>1</v>
      </c>
      <c r="Z868" t="n">
        <v>10</v>
      </c>
    </row>
    <row r="869">
      <c r="A869" t="n">
        <v>0</v>
      </c>
      <c r="B869" t="n">
        <v>60</v>
      </c>
      <c r="C869" t="inlineStr">
        <is>
          <t xml:space="preserve">CONCLUIDO	</t>
        </is>
      </c>
      <c r="D869" t="n">
        <v>5.051</v>
      </c>
      <c r="E869" t="n">
        <v>19.8</v>
      </c>
      <c r="F869" t="n">
        <v>14.8</v>
      </c>
      <c r="G869" t="n">
        <v>7.93</v>
      </c>
      <c r="H869" t="n">
        <v>0.14</v>
      </c>
      <c r="I869" t="n">
        <v>112</v>
      </c>
      <c r="J869" t="n">
        <v>124.63</v>
      </c>
      <c r="K869" t="n">
        <v>45</v>
      </c>
      <c r="L869" t="n">
        <v>1</v>
      </c>
      <c r="M869" t="n">
        <v>110</v>
      </c>
      <c r="N869" t="n">
        <v>18.64</v>
      </c>
      <c r="O869" t="n">
        <v>15605.44</v>
      </c>
      <c r="P869" t="n">
        <v>153.25</v>
      </c>
      <c r="Q869" t="n">
        <v>460.84</v>
      </c>
      <c r="R869" t="n">
        <v>147.36</v>
      </c>
      <c r="S869" t="n">
        <v>32.19</v>
      </c>
      <c r="T869" t="n">
        <v>53163.75</v>
      </c>
      <c r="U869" t="n">
        <v>0.22</v>
      </c>
      <c r="V869" t="n">
        <v>0.6</v>
      </c>
      <c r="W869" t="n">
        <v>1.62</v>
      </c>
      <c r="X869" t="n">
        <v>3.27</v>
      </c>
      <c r="Y869" t="n">
        <v>1</v>
      </c>
      <c r="Z869" t="n">
        <v>10</v>
      </c>
    </row>
    <row r="870">
      <c r="A870" t="n">
        <v>1</v>
      </c>
      <c r="B870" t="n">
        <v>60</v>
      </c>
      <c r="C870" t="inlineStr">
        <is>
          <t xml:space="preserve">CONCLUIDO	</t>
        </is>
      </c>
      <c r="D870" t="n">
        <v>5.4846</v>
      </c>
      <c r="E870" t="n">
        <v>18.23</v>
      </c>
      <c r="F870" t="n">
        <v>13.95</v>
      </c>
      <c r="G870" t="n">
        <v>9.970000000000001</v>
      </c>
      <c r="H870" t="n">
        <v>0.18</v>
      </c>
      <c r="I870" t="n">
        <v>84</v>
      </c>
      <c r="J870" t="n">
        <v>124.96</v>
      </c>
      <c r="K870" t="n">
        <v>45</v>
      </c>
      <c r="L870" t="n">
        <v>1.25</v>
      </c>
      <c r="M870" t="n">
        <v>82</v>
      </c>
      <c r="N870" t="n">
        <v>18.71</v>
      </c>
      <c r="O870" t="n">
        <v>15645.96</v>
      </c>
      <c r="P870" t="n">
        <v>143.73</v>
      </c>
      <c r="Q870" t="n">
        <v>460.81</v>
      </c>
      <c r="R870" t="n">
        <v>119.26</v>
      </c>
      <c r="S870" t="n">
        <v>32.19</v>
      </c>
      <c r="T870" t="n">
        <v>39252.35</v>
      </c>
      <c r="U870" t="n">
        <v>0.27</v>
      </c>
      <c r="V870" t="n">
        <v>0.64</v>
      </c>
      <c r="W870" t="n">
        <v>1.59</v>
      </c>
      <c r="X870" t="n">
        <v>2.42</v>
      </c>
      <c r="Y870" t="n">
        <v>1</v>
      </c>
      <c r="Z870" t="n">
        <v>10</v>
      </c>
    </row>
    <row r="871">
      <c r="A871" t="n">
        <v>2</v>
      </c>
      <c r="B871" t="n">
        <v>60</v>
      </c>
      <c r="C871" t="inlineStr">
        <is>
          <t xml:space="preserve">CONCLUIDO	</t>
        </is>
      </c>
      <c r="D871" t="n">
        <v>5.7823</v>
      </c>
      <c r="E871" t="n">
        <v>17.29</v>
      </c>
      <c r="F871" t="n">
        <v>13.45</v>
      </c>
      <c r="G871" t="n">
        <v>12.04</v>
      </c>
      <c r="H871" t="n">
        <v>0.21</v>
      </c>
      <c r="I871" t="n">
        <v>67</v>
      </c>
      <c r="J871" t="n">
        <v>125.29</v>
      </c>
      <c r="K871" t="n">
        <v>45</v>
      </c>
      <c r="L871" t="n">
        <v>1.5</v>
      </c>
      <c r="M871" t="n">
        <v>65</v>
      </c>
      <c r="N871" t="n">
        <v>18.79</v>
      </c>
      <c r="O871" t="n">
        <v>15686.51</v>
      </c>
      <c r="P871" t="n">
        <v>137.64</v>
      </c>
      <c r="Q871" t="n">
        <v>460.81</v>
      </c>
      <c r="R871" t="n">
        <v>102.93</v>
      </c>
      <c r="S871" t="n">
        <v>32.19</v>
      </c>
      <c r="T871" t="n">
        <v>31173.08</v>
      </c>
      <c r="U871" t="n">
        <v>0.31</v>
      </c>
      <c r="V871" t="n">
        <v>0.66</v>
      </c>
      <c r="W871" t="n">
        <v>1.55</v>
      </c>
      <c r="X871" t="n">
        <v>1.91</v>
      </c>
      <c r="Y871" t="n">
        <v>1</v>
      </c>
      <c r="Z871" t="n">
        <v>10</v>
      </c>
    </row>
    <row r="872">
      <c r="A872" t="n">
        <v>3</v>
      </c>
      <c r="B872" t="n">
        <v>60</v>
      </c>
      <c r="C872" t="inlineStr">
        <is>
          <t xml:space="preserve">CONCLUIDO	</t>
        </is>
      </c>
      <c r="D872" t="n">
        <v>5.992</v>
      </c>
      <c r="E872" t="n">
        <v>16.69</v>
      </c>
      <c r="F872" t="n">
        <v>13.13</v>
      </c>
      <c r="G872" t="n">
        <v>14.06</v>
      </c>
      <c r="H872" t="n">
        <v>0.25</v>
      </c>
      <c r="I872" t="n">
        <v>56</v>
      </c>
      <c r="J872" t="n">
        <v>125.62</v>
      </c>
      <c r="K872" t="n">
        <v>45</v>
      </c>
      <c r="L872" t="n">
        <v>1.75</v>
      </c>
      <c r="M872" t="n">
        <v>54</v>
      </c>
      <c r="N872" t="n">
        <v>18.87</v>
      </c>
      <c r="O872" t="n">
        <v>15727.09</v>
      </c>
      <c r="P872" t="n">
        <v>133.75</v>
      </c>
      <c r="Q872" t="n">
        <v>460.73</v>
      </c>
      <c r="R872" t="n">
        <v>92.17</v>
      </c>
      <c r="S872" t="n">
        <v>32.19</v>
      </c>
      <c r="T872" t="n">
        <v>25846.21</v>
      </c>
      <c r="U872" t="n">
        <v>0.35</v>
      </c>
      <c r="V872" t="n">
        <v>0.68</v>
      </c>
      <c r="W872" t="n">
        <v>1.54</v>
      </c>
      <c r="X872" t="n">
        <v>1.59</v>
      </c>
      <c r="Y872" t="n">
        <v>1</v>
      </c>
      <c r="Z872" t="n">
        <v>10</v>
      </c>
    </row>
    <row r="873">
      <c r="A873" t="n">
        <v>4</v>
      </c>
      <c r="B873" t="n">
        <v>60</v>
      </c>
      <c r="C873" t="inlineStr">
        <is>
          <t xml:space="preserve">CONCLUIDO	</t>
        </is>
      </c>
      <c r="D873" t="n">
        <v>6.1547</v>
      </c>
      <c r="E873" t="n">
        <v>16.25</v>
      </c>
      <c r="F873" t="n">
        <v>12.89</v>
      </c>
      <c r="G873" t="n">
        <v>16.11</v>
      </c>
      <c r="H873" t="n">
        <v>0.28</v>
      </c>
      <c r="I873" t="n">
        <v>48</v>
      </c>
      <c r="J873" t="n">
        <v>125.95</v>
      </c>
      <c r="K873" t="n">
        <v>45</v>
      </c>
      <c r="L873" t="n">
        <v>2</v>
      </c>
      <c r="M873" t="n">
        <v>46</v>
      </c>
      <c r="N873" t="n">
        <v>18.95</v>
      </c>
      <c r="O873" t="n">
        <v>15767.7</v>
      </c>
      <c r="P873" t="n">
        <v>130.51</v>
      </c>
      <c r="Q873" t="n">
        <v>460.72</v>
      </c>
      <c r="R873" t="n">
        <v>84.8</v>
      </c>
      <c r="S873" t="n">
        <v>32.19</v>
      </c>
      <c r="T873" t="n">
        <v>22201.27</v>
      </c>
      <c r="U873" t="n">
        <v>0.38</v>
      </c>
      <c r="V873" t="n">
        <v>0.6899999999999999</v>
      </c>
      <c r="W873" t="n">
        <v>1.52</v>
      </c>
      <c r="X873" t="n">
        <v>1.35</v>
      </c>
      <c r="Y873" t="n">
        <v>1</v>
      </c>
      <c r="Z873" t="n">
        <v>10</v>
      </c>
    </row>
    <row r="874">
      <c r="A874" t="n">
        <v>5</v>
      </c>
      <c r="B874" t="n">
        <v>60</v>
      </c>
      <c r="C874" t="inlineStr">
        <is>
          <t xml:space="preserve">CONCLUIDO	</t>
        </is>
      </c>
      <c r="D874" t="n">
        <v>6.2882</v>
      </c>
      <c r="E874" t="n">
        <v>15.9</v>
      </c>
      <c r="F874" t="n">
        <v>12.7</v>
      </c>
      <c r="G874" t="n">
        <v>18.14</v>
      </c>
      <c r="H874" t="n">
        <v>0.31</v>
      </c>
      <c r="I874" t="n">
        <v>42</v>
      </c>
      <c r="J874" t="n">
        <v>126.28</v>
      </c>
      <c r="K874" t="n">
        <v>45</v>
      </c>
      <c r="L874" t="n">
        <v>2.25</v>
      </c>
      <c r="M874" t="n">
        <v>40</v>
      </c>
      <c r="N874" t="n">
        <v>19.03</v>
      </c>
      <c r="O874" t="n">
        <v>15808.34</v>
      </c>
      <c r="P874" t="n">
        <v>127.87</v>
      </c>
      <c r="Q874" t="n">
        <v>460.75</v>
      </c>
      <c r="R874" t="n">
        <v>78.48</v>
      </c>
      <c r="S874" t="n">
        <v>32.19</v>
      </c>
      <c r="T874" t="n">
        <v>19074.58</v>
      </c>
      <c r="U874" t="n">
        <v>0.41</v>
      </c>
      <c r="V874" t="n">
        <v>0.7</v>
      </c>
      <c r="W874" t="n">
        <v>1.51</v>
      </c>
      <c r="X874" t="n">
        <v>1.16</v>
      </c>
      <c r="Y874" t="n">
        <v>1</v>
      </c>
      <c r="Z874" t="n">
        <v>10</v>
      </c>
    </row>
    <row r="875">
      <c r="A875" t="n">
        <v>6</v>
      </c>
      <c r="B875" t="n">
        <v>60</v>
      </c>
      <c r="C875" t="inlineStr">
        <is>
          <t xml:space="preserve">CONCLUIDO	</t>
        </is>
      </c>
      <c r="D875" t="n">
        <v>6.3658</v>
      </c>
      <c r="E875" t="n">
        <v>15.71</v>
      </c>
      <c r="F875" t="n">
        <v>12.61</v>
      </c>
      <c r="G875" t="n">
        <v>19.9</v>
      </c>
      <c r="H875" t="n">
        <v>0.35</v>
      </c>
      <c r="I875" t="n">
        <v>38</v>
      </c>
      <c r="J875" t="n">
        <v>126.61</v>
      </c>
      <c r="K875" t="n">
        <v>45</v>
      </c>
      <c r="L875" t="n">
        <v>2.5</v>
      </c>
      <c r="M875" t="n">
        <v>36</v>
      </c>
      <c r="N875" t="n">
        <v>19.11</v>
      </c>
      <c r="O875" t="n">
        <v>15849</v>
      </c>
      <c r="P875" t="n">
        <v>126.13</v>
      </c>
      <c r="Q875" t="n">
        <v>460.81</v>
      </c>
      <c r="R875" t="n">
        <v>75.34</v>
      </c>
      <c r="S875" t="n">
        <v>32.19</v>
      </c>
      <c r="T875" t="n">
        <v>17521.91</v>
      </c>
      <c r="U875" t="n">
        <v>0.43</v>
      </c>
      <c r="V875" t="n">
        <v>0.71</v>
      </c>
      <c r="W875" t="n">
        <v>1.51</v>
      </c>
      <c r="X875" t="n">
        <v>1.07</v>
      </c>
      <c r="Y875" t="n">
        <v>1</v>
      </c>
      <c r="Z875" t="n">
        <v>10</v>
      </c>
    </row>
    <row r="876">
      <c r="A876" t="n">
        <v>7</v>
      </c>
      <c r="B876" t="n">
        <v>60</v>
      </c>
      <c r="C876" t="inlineStr">
        <is>
          <t xml:space="preserve">CONCLUIDO	</t>
        </is>
      </c>
      <c r="D876" t="n">
        <v>6.4528</v>
      </c>
      <c r="E876" t="n">
        <v>15.5</v>
      </c>
      <c r="F876" t="n">
        <v>12.5</v>
      </c>
      <c r="G876" t="n">
        <v>22.05</v>
      </c>
      <c r="H876" t="n">
        <v>0.38</v>
      </c>
      <c r="I876" t="n">
        <v>34</v>
      </c>
      <c r="J876" t="n">
        <v>126.94</v>
      </c>
      <c r="K876" t="n">
        <v>45</v>
      </c>
      <c r="L876" t="n">
        <v>2.75</v>
      </c>
      <c r="M876" t="n">
        <v>32</v>
      </c>
      <c r="N876" t="n">
        <v>19.19</v>
      </c>
      <c r="O876" t="n">
        <v>15889.69</v>
      </c>
      <c r="P876" t="n">
        <v>124.33</v>
      </c>
      <c r="Q876" t="n">
        <v>460.74</v>
      </c>
      <c r="R876" t="n">
        <v>71.73999999999999</v>
      </c>
      <c r="S876" t="n">
        <v>32.19</v>
      </c>
      <c r="T876" t="n">
        <v>15742.79</v>
      </c>
      <c r="U876" t="n">
        <v>0.45</v>
      </c>
      <c r="V876" t="n">
        <v>0.72</v>
      </c>
      <c r="W876" t="n">
        <v>1.5</v>
      </c>
      <c r="X876" t="n">
        <v>0.96</v>
      </c>
      <c r="Y876" t="n">
        <v>1</v>
      </c>
      <c r="Z876" t="n">
        <v>10</v>
      </c>
    </row>
    <row r="877">
      <c r="A877" t="n">
        <v>8</v>
      </c>
      <c r="B877" t="n">
        <v>60</v>
      </c>
      <c r="C877" t="inlineStr">
        <is>
          <t xml:space="preserve">CONCLUIDO	</t>
        </is>
      </c>
      <c r="D877" t="n">
        <v>6.5229</v>
      </c>
      <c r="E877" t="n">
        <v>15.33</v>
      </c>
      <c r="F877" t="n">
        <v>12.41</v>
      </c>
      <c r="G877" t="n">
        <v>24.01</v>
      </c>
      <c r="H877" t="n">
        <v>0.42</v>
      </c>
      <c r="I877" t="n">
        <v>31</v>
      </c>
      <c r="J877" t="n">
        <v>127.27</v>
      </c>
      <c r="K877" t="n">
        <v>45</v>
      </c>
      <c r="L877" t="n">
        <v>3</v>
      </c>
      <c r="M877" t="n">
        <v>29</v>
      </c>
      <c r="N877" t="n">
        <v>19.27</v>
      </c>
      <c r="O877" t="n">
        <v>15930.42</v>
      </c>
      <c r="P877" t="n">
        <v>122.73</v>
      </c>
      <c r="Q877" t="n">
        <v>460.85</v>
      </c>
      <c r="R877" t="n">
        <v>68.7</v>
      </c>
      <c r="S877" t="n">
        <v>32.19</v>
      </c>
      <c r="T877" t="n">
        <v>14237.94</v>
      </c>
      <c r="U877" t="n">
        <v>0.47</v>
      </c>
      <c r="V877" t="n">
        <v>0.72</v>
      </c>
      <c r="W877" t="n">
        <v>1.5</v>
      </c>
      <c r="X877" t="n">
        <v>0.87</v>
      </c>
      <c r="Y877" t="n">
        <v>1</v>
      </c>
      <c r="Z877" t="n">
        <v>10</v>
      </c>
    </row>
    <row r="878">
      <c r="A878" t="n">
        <v>9</v>
      </c>
      <c r="B878" t="n">
        <v>60</v>
      </c>
      <c r="C878" t="inlineStr">
        <is>
          <t xml:space="preserve">CONCLUIDO	</t>
        </is>
      </c>
      <c r="D878" t="n">
        <v>6.607</v>
      </c>
      <c r="E878" t="n">
        <v>15.14</v>
      </c>
      <c r="F878" t="n">
        <v>12.29</v>
      </c>
      <c r="G878" t="n">
        <v>26.33</v>
      </c>
      <c r="H878" t="n">
        <v>0.45</v>
      </c>
      <c r="I878" t="n">
        <v>28</v>
      </c>
      <c r="J878" t="n">
        <v>127.6</v>
      </c>
      <c r="K878" t="n">
        <v>45</v>
      </c>
      <c r="L878" t="n">
        <v>3.25</v>
      </c>
      <c r="M878" t="n">
        <v>26</v>
      </c>
      <c r="N878" t="n">
        <v>19.35</v>
      </c>
      <c r="O878" t="n">
        <v>15971.17</v>
      </c>
      <c r="P878" t="n">
        <v>120.89</v>
      </c>
      <c r="Q878" t="n">
        <v>460.72</v>
      </c>
      <c r="R878" t="n">
        <v>64.97</v>
      </c>
      <c r="S878" t="n">
        <v>32.19</v>
      </c>
      <c r="T878" t="n">
        <v>12388.56</v>
      </c>
      <c r="U878" t="n">
        <v>0.5</v>
      </c>
      <c r="V878" t="n">
        <v>0.73</v>
      </c>
      <c r="W878" t="n">
        <v>1.49</v>
      </c>
      <c r="X878" t="n">
        <v>0.75</v>
      </c>
      <c r="Y878" t="n">
        <v>1</v>
      </c>
      <c r="Z878" t="n">
        <v>10</v>
      </c>
    </row>
    <row r="879">
      <c r="A879" t="n">
        <v>10</v>
      </c>
      <c r="B879" t="n">
        <v>60</v>
      </c>
      <c r="C879" t="inlineStr">
        <is>
          <t xml:space="preserve">CONCLUIDO	</t>
        </is>
      </c>
      <c r="D879" t="n">
        <v>6.6471</v>
      </c>
      <c r="E879" t="n">
        <v>15.04</v>
      </c>
      <c r="F879" t="n">
        <v>12.25</v>
      </c>
      <c r="G879" t="n">
        <v>28.26</v>
      </c>
      <c r="H879" t="n">
        <v>0.48</v>
      </c>
      <c r="I879" t="n">
        <v>26</v>
      </c>
      <c r="J879" t="n">
        <v>127.93</v>
      </c>
      <c r="K879" t="n">
        <v>45</v>
      </c>
      <c r="L879" t="n">
        <v>3.5</v>
      </c>
      <c r="M879" t="n">
        <v>24</v>
      </c>
      <c r="N879" t="n">
        <v>19.43</v>
      </c>
      <c r="O879" t="n">
        <v>16011.95</v>
      </c>
      <c r="P879" t="n">
        <v>119.71</v>
      </c>
      <c r="Q879" t="n">
        <v>460.72</v>
      </c>
      <c r="R879" t="n">
        <v>63.54</v>
      </c>
      <c r="S879" t="n">
        <v>32.19</v>
      </c>
      <c r="T879" t="n">
        <v>11682.51</v>
      </c>
      <c r="U879" t="n">
        <v>0.51</v>
      </c>
      <c r="V879" t="n">
        <v>0.73</v>
      </c>
      <c r="W879" t="n">
        <v>1.49</v>
      </c>
      <c r="X879" t="n">
        <v>0.71</v>
      </c>
      <c r="Y879" t="n">
        <v>1</v>
      </c>
      <c r="Z879" t="n">
        <v>10</v>
      </c>
    </row>
    <row r="880">
      <c r="A880" t="n">
        <v>11</v>
      </c>
      <c r="B880" t="n">
        <v>60</v>
      </c>
      <c r="C880" t="inlineStr">
        <is>
          <t xml:space="preserve">CONCLUIDO	</t>
        </is>
      </c>
      <c r="D880" t="n">
        <v>6.6946</v>
      </c>
      <c r="E880" t="n">
        <v>14.94</v>
      </c>
      <c r="F880" t="n">
        <v>12.19</v>
      </c>
      <c r="G880" t="n">
        <v>30.48</v>
      </c>
      <c r="H880" t="n">
        <v>0.52</v>
      </c>
      <c r="I880" t="n">
        <v>24</v>
      </c>
      <c r="J880" t="n">
        <v>128.26</v>
      </c>
      <c r="K880" t="n">
        <v>45</v>
      </c>
      <c r="L880" t="n">
        <v>3.75</v>
      </c>
      <c r="M880" t="n">
        <v>22</v>
      </c>
      <c r="N880" t="n">
        <v>19.51</v>
      </c>
      <c r="O880" t="n">
        <v>16052.76</v>
      </c>
      <c r="P880" t="n">
        <v>118.59</v>
      </c>
      <c r="Q880" t="n">
        <v>460.71</v>
      </c>
      <c r="R880" t="n">
        <v>61.93</v>
      </c>
      <c r="S880" t="n">
        <v>32.19</v>
      </c>
      <c r="T880" t="n">
        <v>10885.96</v>
      </c>
      <c r="U880" t="n">
        <v>0.52</v>
      </c>
      <c r="V880" t="n">
        <v>0.73</v>
      </c>
      <c r="W880" t="n">
        <v>1.49</v>
      </c>
      <c r="X880" t="n">
        <v>0.66</v>
      </c>
      <c r="Y880" t="n">
        <v>1</v>
      </c>
      <c r="Z880" t="n">
        <v>10</v>
      </c>
    </row>
    <row r="881">
      <c r="A881" t="n">
        <v>12</v>
      </c>
      <c r="B881" t="n">
        <v>60</v>
      </c>
      <c r="C881" t="inlineStr">
        <is>
          <t xml:space="preserve">CONCLUIDO	</t>
        </is>
      </c>
      <c r="D881" t="n">
        <v>6.71</v>
      </c>
      <c r="E881" t="n">
        <v>14.9</v>
      </c>
      <c r="F881" t="n">
        <v>12.18</v>
      </c>
      <c r="G881" t="n">
        <v>31.78</v>
      </c>
      <c r="H881" t="n">
        <v>0.55</v>
      </c>
      <c r="I881" t="n">
        <v>23</v>
      </c>
      <c r="J881" t="n">
        <v>128.59</v>
      </c>
      <c r="K881" t="n">
        <v>45</v>
      </c>
      <c r="L881" t="n">
        <v>4</v>
      </c>
      <c r="M881" t="n">
        <v>21</v>
      </c>
      <c r="N881" t="n">
        <v>19.59</v>
      </c>
      <c r="O881" t="n">
        <v>16093.6</v>
      </c>
      <c r="P881" t="n">
        <v>117.67</v>
      </c>
      <c r="Q881" t="n">
        <v>460.69</v>
      </c>
      <c r="R881" t="n">
        <v>61.39</v>
      </c>
      <c r="S881" t="n">
        <v>32.19</v>
      </c>
      <c r="T881" t="n">
        <v>10621.59</v>
      </c>
      <c r="U881" t="n">
        <v>0.52</v>
      </c>
      <c r="V881" t="n">
        <v>0.73</v>
      </c>
      <c r="W881" t="n">
        <v>1.49</v>
      </c>
      <c r="X881" t="n">
        <v>0.65</v>
      </c>
      <c r="Y881" t="n">
        <v>1</v>
      </c>
      <c r="Z881" t="n">
        <v>10</v>
      </c>
    </row>
    <row r="882">
      <c r="A882" t="n">
        <v>13</v>
      </c>
      <c r="B882" t="n">
        <v>60</v>
      </c>
      <c r="C882" t="inlineStr">
        <is>
          <t xml:space="preserve">CONCLUIDO	</t>
        </is>
      </c>
      <c r="D882" t="n">
        <v>6.7653</v>
      </c>
      <c r="E882" t="n">
        <v>14.78</v>
      </c>
      <c r="F882" t="n">
        <v>12.11</v>
      </c>
      <c r="G882" t="n">
        <v>34.61</v>
      </c>
      <c r="H882" t="n">
        <v>0.58</v>
      </c>
      <c r="I882" t="n">
        <v>21</v>
      </c>
      <c r="J882" t="n">
        <v>128.92</v>
      </c>
      <c r="K882" t="n">
        <v>45</v>
      </c>
      <c r="L882" t="n">
        <v>4.25</v>
      </c>
      <c r="M882" t="n">
        <v>19</v>
      </c>
      <c r="N882" t="n">
        <v>19.68</v>
      </c>
      <c r="O882" t="n">
        <v>16134.46</v>
      </c>
      <c r="P882" t="n">
        <v>116.05</v>
      </c>
      <c r="Q882" t="n">
        <v>460.76</v>
      </c>
      <c r="R882" t="n">
        <v>59.32</v>
      </c>
      <c r="S882" t="n">
        <v>32.19</v>
      </c>
      <c r="T882" t="n">
        <v>9599.860000000001</v>
      </c>
      <c r="U882" t="n">
        <v>0.54</v>
      </c>
      <c r="V882" t="n">
        <v>0.74</v>
      </c>
      <c r="W882" t="n">
        <v>1.48</v>
      </c>
      <c r="X882" t="n">
        <v>0.58</v>
      </c>
      <c r="Y882" t="n">
        <v>1</v>
      </c>
      <c r="Z882" t="n">
        <v>10</v>
      </c>
    </row>
    <row r="883">
      <c r="A883" t="n">
        <v>14</v>
      </c>
      <c r="B883" t="n">
        <v>60</v>
      </c>
      <c r="C883" t="inlineStr">
        <is>
          <t xml:space="preserve">CONCLUIDO	</t>
        </is>
      </c>
      <c r="D883" t="n">
        <v>6.7886</v>
      </c>
      <c r="E883" t="n">
        <v>14.73</v>
      </c>
      <c r="F883" t="n">
        <v>12.09</v>
      </c>
      <c r="G883" t="n">
        <v>36.26</v>
      </c>
      <c r="H883" t="n">
        <v>0.62</v>
      </c>
      <c r="I883" t="n">
        <v>20</v>
      </c>
      <c r="J883" t="n">
        <v>129.25</v>
      </c>
      <c r="K883" t="n">
        <v>45</v>
      </c>
      <c r="L883" t="n">
        <v>4.5</v>
      </c>
      <c r="M883" t="n">
        <v>18</v>
      </c>
      <c r="N883" t="n">
        <v>19.76</v>
      </c>
      <c r="O883" t="n">
        <v>16175.36</v>
      </c>
      <c r="P883" t="n">
        <v>114.96</v>
      </c>
      <c r="Q883" t="n">
        <v>460.69</v>
      </c>
      <c r="R883" t="n">
        <v>58.52</v>
      </c>
      <c r="S883" t="n">
        <v>32.19</v>
      </c>
      <c r="T883" t="n">
        <v>9202.23</v>
      </c>
      <c r="U883" t="n">
        <v>0.55</v>
      </c>
      <c r="V883" t="n">
        <v>0.74</v>
      </c>
      <c r="W883" t="n">
        <v>1.48</v>
      </c>
      <c r="X883" t="n">
        <v>0.55</v>
      </c>
      <c r="Y883" t="n">
        <v>1</v>
      </c>
      <c r="Z883" t="n">
        <v>10</v>
      </c>
    </row>
    <row r="884">
      <c r="A884" t="n">
        <v>15</v>
      </c>
      <c r="B884" t="n">
        <v>60</v>
      </c>
      <c r="C884" t="inlineStr">
        <is>
          <t xml:space="preserve">CONCLUIDO	</t>
        </is>
      </c>
      <c r="D884" t="n">
        <v>6.8147</v>
      </c>
      <c r="E884" t="n">
        <v>14.67</v>
      </c>
      <c r="F884" t="n">
        <v>12.06</v>
      </c>
      <c r="G884" t="n">
        <v>38.07</v>
      </c>
      <c r="H884" t="n">
        <v>0.65</v>
      </c>
      <c r="I884" t="n">
        <v>19</v>
      </c>
      <c r="J884" t="n">
        <v>129.59</v>
      </c>
      <c r="K884" t="n">
        <v>45</v>
      </c>
      <c r="L884" t="n">
        <v>4.75</v>
      </c>
      <c r="M884" t="n">
        <v>17</v>
      </c>
      <c r="N884" t="n">
        <v>19.84</v>
      </c>
      <c r="O884" t="n">
        <v>16216.29</v>
      </c>
      <c r="P884" t="n">
        <v>114.05</v>
      </c>
      <c r="Q884" t="n">
        <v>460.69</v>
      </c>
      <c r="R884" t="n">
        <v>57.47</v>
      </c>
      <c r="S884" t="n">
        <v>32.19</v>
      </c>
      <c r="T884" t="n">
        <v>8682.209999999999</v>
      </c>
      <c r="U884" t="n">
        <v>0.5600000000000001</v>
      </c>
      <c r="V884" t="n">
        <v>0.74</v>
      </c>
      <c r="W884" t="n">
        <v>1.48</v>
      </c>
      <c r="X884" t="n">
        <v>0.52</v>
      </c>
      <c r="Y884" t="n">
        <v>1</v>
      </c>
      <c r="Z884" t="n">
        <v>10</v>
      </c>
    </row>
    <row r="885">
      <c r="A885" t="n">
        <v>16</v>
      </c>
      <c r="B885" t="n">
        <v>60</v>
      </c>
      <c r="C885" t="inlineStr">
        <is>
          <t xml:space="preserve">CONCLUIDO	</t>
        </is>
      </c>
      <c r="D885" t="n">
        <v>6.8412</v>
      </c>
      <c r="E885" t="n">
        <v>14.62</v>
      </c>
      <c r="F885" t="n">
        <v>12.03</v>
      </c>
      <c r="G885" t="n">
        <v>40.08</v>
      </c>
      <c r="H885" t="n">
        <v>0.68</v>
      </c>
      <c r="I885" t="n">
        <v>18</v>
      </c>
      <c r="J885" t="n">
        <v>129.92</v>
      </c>
      <c r="K885" t="n">
        <v>45</v>
      </c>
      <c r="L885" t="n">
        <v>5</v>
      </c>
      <c r="M885" t="n">
        <v>16</v>
      </c>
      <c r="N885" t="n">
        <v>19.92</v>
      </c>
      <c r="O885" t="n">
        <v>16257.24</v>
      </c>
      <c r="P885" t="n">
        <v>112.53</v>
      </c>
      <c r="Q885" t="n">
        <v>460.75</v>
      </c>
      <c r="R885" t="n">
        <v>56.43</v>
      </c>
      <c r="S885" t="n">
        <v>32.19</v>
      </c>
      <c r="T885" t="n">
        <v>8165.34</v>
      </c>
      <c r="U885" t="n">
        <v>0.57</v>
      </c>
      <c r="V885" t="n">
        <v>0.74</v>
      </c>
      <c r="W885" t="n">
        <v>1.48</v>
      </c>
      <c r="X885" t="n">
        <v>0.49</v>
      </c>
      <c r="Y885" t="n">
        <v>1</v>
      </c>
      <c r="Z885" t="n">
        <v>10</v>
      </c>
    </row>
    <row r="886">
      <c r="A886" t="n">
        <v>17</v>
      </c>
      <c r="B886" t="n">
        <v>60</v>
      </c>
      <c r="C886" t="inlineStr">
        <is>
          <t xml:space="preserve">CONCLUIDO	</t>
        </is>
      </c>
      <c r="D886" t="n">
        <v>6.8632</v>
      </c>
      <c r="E886" t="n">
        <v>14.57</v>
      </c>
      <c r="F886" t="n">
        <v>12</v>
      </c>
      <c r="G886" t="n">
        <v>42.37</v>
      </c>
      <c r="H886" t="n">
        <v>0.71</v>
      </c>
      <c r="I886" t="n">
        <v>17</v>
      </c>
      <c r="J886" t="n">
        <v>130.25</v>
      </c>
      <c r="K886" t="n">
        <v>45</v>
      </c>
      <c r="L886" t="n">
        <v>5.25</v>
      </c>
      <c r="M886" t="n">
        <v>15</v>
      </c>
      <c r="N886" t="n">
        <v>20</v>
      </c>
      <c r="O886" t="n">
        <v>16298.23</v>
      </c>
      <c r="P886" t="n">
        <v>111.84</v>
      </c>
      <c r="Q886" t="n">
        <v>460.7</v>
      </c>
      <c r="R886" t="n">
        <v>55.8</v>
      </c>
      <c r="S886" t="n">
        <v>32.19</v>
      </c>
      <c r="T886" t="n">
        <v>7859.71</v>
      </c>
      <c r="U886" t="n">
        <v>0.58</v>
      </c>
      <c r="V886" t="n">
        <v>0.74</v>
      </c>
      <c r="W886" t="n">
        <v>1.48</v>
      </c>
      <c r="X886" t="n">
        <v>0.47</v>
      </c>
      <c r="Y886" t="n">
        <v>1</v>
      </c>
      <c r="Z886" t="n">
        <v>10</v>
      </c>
    </row>
    <row r="887">
      <c r="A887" t="n">
        <v>18</v>
      </c>
      <c r="B887" t="n">
        <v>60</v>
      </c>
      <c r="C887" t="inlineStr">
        <is>
          <t xml:space="preserve">CONCLUIDO	</t>
        </is>
      </c>
      <c r="D887" t="n">
        <v>6.8915</v>
      </c>
      <c r="E887" t="n">
        <v>14.51</v>
      </c>
      <c r="F887" t="n">
        <v>11.97</v>
      </c>
      <c r="G887" t="n">
        <v>44.89</v>
      </c>
      <c r="H887" t="n">
        <v>0.74</v>
      </c>
      <c r="I887" t="n">
        <v>16</v>
      </c>
      <c r="J887" t="n">
        <v>130.58</v>
      </c>
      <c r="K887" t="n">
        <v>45</v>
      </c>
      <c r="L887" t="n">
        <v>5.5</v>
      </c>
      <c r="M887" t="n">
        <v>14</v>
      </c>
      <c r="N887" t="n">
        <v>20.09</v>
      </c>
      <c r="O887" t="n">
        <v>16339.24</v>
      </c>
      <c r="P887" t="n">
        <v>110.82</v>
      </c>
      <c r="Q887" t="n">
        <v>460.74</v>
      </c>
      <c r="R887" t="n">
        <v>54.76</v>
      </c>
      <c r="S887" t="n">
        <v>32.19</v>
      </c>
      <c r="T887" t="n">
        <v>7343.33</v>
      </c>
      <c r="U887" t="n">
        <v>0.59</v>
      </c>
      <c r="V887" t="n">
        <v>0.75</v>
      </c>
      <c r="W887" t="n">
        <v>1.47</v>
      </c>
      <c r="X887" t="n">
        <v>0.44</v>
      </c>
      <c r="Y887" t="n">
        <v>1</v>
      </c>
      <c r="Z887" t="n">
        <v>10</v>
      </c>
    </row>
    <row r="888">
      <c r="A888" t="n">
        <v>19</v>
      </c>
      <c r="B888" t="n">
        <v>60</v>
      </c>
      <c r="C888" t="inlineStr">
        <is>
          <t xml:space="preserve">CONCLUIDO	</t>
        </is>
      </c>
      <c r="D888" t="n">
        <v>6.9252</v>
      </c>
      <c r="E888" t="n">
        <v>14.44</v>
      </c>
      <c r="F888" t="n">
        <v>11.92</v>
      </c>
      <c r="G888" t="n">
        <v>47.7</v>
      </c>
      <c r="H888" t="n">
        <v>0.78</v>
      </c>
      <c r="I888" t="n">
        <v>15</v>
      </c>
      <c r="J888" t="n">
        <v>130.92</v>
      </c>
      <c r="K888" t="n">
        <v>45</v>
      </c>
      <c r="L888" t="n">
        <v>5.75</v>
      </c>
      <c r="M888" t="n">
        <v>13</v>
      </c>
      <c r="N888" t="n">
        <v>20.17</v>
      </c>
      <c r="O888" t="n">
        <v>16380.29</v>
      </c>
      <c r="P888" t="n">
        <v>109.55</v>
      </c>
      <c r="Q888" t="n">
        <v>460.71</v>
      </c>
      <c r="R888" t="n">
        <v>53.24</v>
      </c>
      <c r="S888" t="n">
        <v>32.19</v>
      </c>
      <c r="T888" t="n">
        <v>6588.96</v>
      </c>
      <c r="U888" t="n">
        <v>0.6</v>
      </c>
      <c r="V888" t="n">
        <v>0.75</v>
      </c>
      <c r="W888" t="n">
        <v>1.47</v>
      </c>
      <c r="X888" t="n">
        <v>0.39</v>
      </c>
      <c r="Y888" t="n">
        <v>1</v>
      </c>
      <c r="Z888" t="n">
        <v>10</v>
      </c>
    </row>
    <row r="889">
      <c r="A889" t="n">
        <v>20</v>
      </c>
      <c r="B889" t="n">
        <v>60</v>
      </c>
      <c r="C889" t="inlineStr">
        <is>
          <t xml:space="preserve">CONCLUIDO	</t>
        </is>
      </c>
      <c r="D889" t="n">
        <v>6.9525</v>
      </c>
      <c r="E889" t="n">
        <v>14.38</v>
      </c>
      <c r="F889" t="n">
        <v>11.89</v>
      </c>
      <c r="G889" t="n">
        <v>50.97</v>
      </c>
      <c r="H889" t="n">
        <v>0.8100000000000001</v>
      </c>
      <c r="I889" t="n">
        <v>14</v>
      </c>
      <c r="J889" t="n">
        <v>131.25</v>
      </c>
      <c r="K889" t="n">
        <v>45</v>
      </c>
      <c r="L889" t="n">
        <v>6</v>
      </c>
      <c r="M889" t="n">
        <v>12</v>
      </c>
      <c r="N889" t="n">
        <v>20.25</v>
      </c>
      <c r="O889" t="n">
        <v>16421.36</v>
      </c>
      <c r="P889" t="n">
        <v>108.64</v>
      </c>
      <c r="Q889" t="n">
        <v>460.7</v>
      </c>
      <c r="R889" t="n">
        <v>52.25</v>
      </c>
      <c r="S889" t="n">
        <v>32.19</v>
      </c>
      <c r="T889" t="n">
        <v>6098.42</v>
      </c>
      <c r="U889" t="n">
        <v>0.62</v>
      </c>
      <c r="V889" t="n">
        <v>0.75</v>
      </c>
      <c r="W889" t="n">
        <v>1.47</v>
      </c>
      <c r="X889" t="n">
        <v>0.36</v>
      </c>
      <c r="Y889" t="n">
        <v>1</v>
      </c>
      <c r="Z889" t="n">
        <v>10</v>
      </c>
    </row>
    <row r="890">
      <c r="A890" t="n">
        <v>21</v>
      </c>
      <c r="B890" t="n">
        <v>60</v>
      </c>
      <c r="C890" t="inlineStr">
        <is>
          <t xml:space="preserve">CONCLUIDO	</t>
        </is>
      </c>
      <c r="D890" t="n">
        <v>6.9455</v>
      </c>
      <c r="E890" t="n">
        <v>14.4</v>
      </c>
      <c r="F890" t="n">
        <v>11.91</v>
      </c>
      <c r="G890" t="n">
        <v>51.03</v>
      </c>
      <c r="H890" t="n">
        <v>0.84</v>
      </c>
      <c r="I890" t="n">
        <v>14</v>
      </c>
      <c r="J890" t="n">
        <v>131.58</v>
      </c>
      <c r="K890" t="n">
        <v>45</v>
      </c>
      <c r="L890" t="n">
        <v>6.25</v>
      </c>
      <c r="M890" t="n">
        <v>12</v>
      </c>
      <c r="N890" t="n">
        <v>20.34</v>
      </c>
      <c r="O890" t="n">
        <v>16462.46</v>
      </c>
      <c r="P890" t="n">
        <v>107.93</v>
      </c>
      <c r="Q890" t="n">
        <v>460.69</v>
      </c>
      <c r="R890" t="n">
        <v>52.81</v>
      </c>
      <c r="S890" t="n">
        <v>32.19</v>
      </c>
      <c r="T890" t="n">
        <v>6377.06</v>
      </c>
      <c r="U890" t="n">
        <v>0.61</v>
      </c>
      <c r="V890" t="n">
        <v>0.75</v>
      </c>
      <c r="W890" t="n">
        <v>1.47</v>
      </c>
      <c r="X890" t="n">
        <v>0.37</v>
      </c>
      <c r="Y890" t="n">
        <v>1</v>
      </c>
      <c r="Z890" t="n">
        <v>10</v>
      </c>
    </row>
    <row r="891">
      <c r="A891" t="n">
        <v>22</v>
      </c>
      <c r="B891" t="n">
        <v>60</v>
      </c>
      <c r="C891" t="inlineStr">
        <is>
          <t xml:space="preserve">CONCLUIDO	</t>
        </is>
      </c>
      <c r="D891" t="n">
        <v>6.9665</v>
      </c>
      <c r="E891" t="n">
        <v>14.35</v>
      </c>
      <c r="F891" t="n">
        <v>11.89</v>
      </c>
      <c r="G891" t="n">
        <v>54.88</v>
      </c>
      <c r="H891" t="n">
        <v>0.87</v>
      </c>
      <c r="I891" t="n">
        <v>13</v>
      </c>
      <c r="J891" t="n">
        <v>131.92</v>
      </c>
      <c r="K891" t="n">
        <v>45</v>
      </c>
      <c r="L891" t="n">
        <v>6.5</v>
      </c>
      <c r="M891" t="n">
        <v>11</v>
      </c>
      <c r="N891" t="n">
        <v>20.42</v>
      </c>
      <c r="O891" t="n">
        <v>16503.6</v>
      </c>
      <c r="P891" t="n">
        <v>107.3</v>
      </c>
      <c r="Q891" t="n">
        <v>460.69</v>
      </c>
      <c r="R891" t="n">
        <v>52.1</v>
      </c>
      <c r="S891" t="n">
        <v>32.19</v>
      </c>
      <c r="T891" t="n">
        <v>6024.99</v>
      </c>
      <c r="U891" t="n">
        <v>0.62</v>
      </c>
      <c r="V891" t="n">
        <v>0.75</v>
      </c>
      <c r="W891" t="n">
        <v>1.47</v>
      </c>
      <c r="X891" t="n">
        <v>0.36</v>
      </c>
      <c r="Y891" t="n">
        <v>1</v>
      </c>
      <c r="Z891" t="n">
        <v>10</v>
      </c>
    </row>
    <row r="892">
      <c r="A892" t="n">
        <v>23</v>
      </c>
      <c r="B892" t="n">
        <v>60</v>
      </c>
      <c r="C892" t="inlineStr">
        <is>
          <t xml:space="preserve">CONCLUIDO	</t>
        </is>
      </c>
      <c r="D892" t="n">
        <v>6.9717</v>
      </c>
      <c r="E892" t="n">
        <v>14.34</v>
      </c>
      <c r="F892" t="n">
        <v>11.88</v>
      </c>
      <c r="G892" t="n">
        <v>54.83</v>
      </c>
      <c r="H892" t="n">
        <v>0.9</v>
      </c>
      <c r="I892" t="n">
        <v>13</v>
      </c>
      <c r="J892" t="n">
        <v>132.25</v>
      </c>
      <c r="K892" t="n">
        <v>45</v>
      </c>
      <c r="L892" t="n">
        <v>6.75</v>
      </c>
      <c r="M892" t="n">
        <v>11</v>
      </c>
      <c r="N892" t="n">
        <v>20.5</v>
      </c>
      <c r="O892" t="n">
        <v>16544.76</v>
      </c>
      <c r="P892" t="n">
        <v>106.5</v>
      </c>
      <c r="Q892" t="n">
        <v>460.69</v>
      </c>
      <c r="R892" t="n">
        <v>51.61</v>
      </c>
      <c r="S892" t="n">
        <v>32.19</v>
      </c>
      <c r="T892" t="n">
        <v>5784.06</v>
      </c>
      <c r="U892" t="n">
        <v>0.62</v>
      </c>
      <c r="V892" t="n">
        <v>0.75</v>
      </c>
      <c r="W892" t="n">
        <v>1.47</v>
      </c>
      <c r="X892" t="n">
        <v>0.34</v>
      </c>
      <c r="Y892" t="n">
        <v>1</v>
      </c>
      <c r="Z892" t="n">
        <v>10</v>
      </c>
    </row>
    <row r="893">
      <c r="A893" t="n">
        <v>24</v>
      </c>
      <c r="B893" t="n">
        <v>60</v>
      </c>
      <c r="C893" t="inlineStr">
        <is>
          <t xml:space="preserve">CONCLUIDO	</t>
        </is>
      </c>
      <c r="D893" t="n">
        <v>6.999</v>
      </c>
      <c r="E893" t="n">
        <v>14.29</v>
      </c>
      <c r="F893" t="n">
        <v>11.85</v>
      </c>
      <c r="G893" t="n">
        <v>59.24</v>
      </c>
      <c r="H893" t="n">
        <v>0.93</v>
      </c>
      <c r="I893" t="n">
        <v>12</v>
      </c>
      <c r="J893" t="n">
        <v>132.58</v>
      </c>
      <c r="K893" t="n">
        <v>45</v>
      </c>
      <c r="L893" t="n">
        <v>7</v>
      </c>
      <c r="M893" t="n">
        <v>10</v>
      </c>
      <c r="N893" t="n">
        <v>20.59</v>
      </c>
      <c r="O893" t="n">
        <v>16585.95</v>
      </c>
      <c r="P893" t="n">
        <v>105.1</v>
      </c>
      <c r="Q893" t="n">
        <v>460.69</v>
      </c>
      <c r="R893" t="n">
        <v>50.7</v>
      </c>
      <c r="S893" t="n">
        <v>32.19</v>
      </c>
      <c r="T893" t="n">
        <v>5333.97</v>
      </c>
      <c r="U893" t="n">
        <v>0.63</v>
      </c>
      <c r="V893" t="n">
        <v>0.75</v>
      </c>
      <c r="W893" t="n">
        <v>1.47</v>
      </c>
      <c r="X893" t="n">
        <v>0.32</v>
      </c>
      <c r="Y893" t="n">
        <v>1</v>
      </c>
      <c r="Z893" t="n">
        <v>10</v>
      </c>
    </row>
    <row r="894">
      <c r="A894" t="n">
        <v>25</v>
      </c>
      <c r="B894" t="n">
        <v>60</v>
      </c>
      <c r="C894" t="inlineStr">
        <is>
          <t xml:space="preserve">CONCLUIDO	</t>
        </is>
      </c>
      <c r="D894" t="n">
        <v>7.0008</v>
      </c>
      <c r="E894" t="n">
        <v>14.28</v>
      </c>
      <c r="F894" t="n">
        <v>11.85</v>
      </c>
      <c r="G894" t="n">
        <v>59.23</v>
      </c>
      <c r="H894" t="n">
        <v>0.96</v>
      </c>
      <c r="I894" t="n">
        <v>12</v>
      </c>
      <c r="J894" t="n">
        <v>132.92</v>
      </c>
      <c r="K894" t="n">
        <v>45</v>
      </c>
      <c r="L894" t="n">
        <v>7.25</v>
      </c>
      <c r="M894" t="n">
        <v>10</v>
      </c>
      <c r="N894" t="n">
        <v>20.67</v>
      </c>
      <c r="O894" t="n">
        <v>16627.17</v>
      </c>
      <c r="P894" t="n">
        <v>103.1</v>
      </c>
      <c r="Q894" t="n">
        <v>460.7</v>
      </c>
      <c r="R894" t="n">
        <v>50.67</v>
      </c>
      <c r="S894" t="n">
        <v>32.19</v>
      </c>
      <c r="T894" t="n">
        <v>5317.9</v>
      </c>
      <c r="U894" t="n">
        <v>0.64</v>
      </c>
      <c r="V894" t="n">
        <v>0.75</v>
      </c>
      <c r="W894" t="n">
        <v>1.47</v>
      </c>
      <c r="X894" t="n">
        <v>0.31</v>
      </c>
      <c r="Y894" t="n">
        <v>1</v>
      </c>
      <c r="Z894" t="n">
        <v>10</v>
      </c>
    </row>
    <row r="895">
      <c r="A895" t="n">
        <v>26</v>
      </c>
      <c r="B895" t="n">
        <v>60</v>
      </c>
      <c r="C895" t="inlineStr">
        <is>
          <t xml:space="preserve">CONCLUIDO	</t>
        </is>
      </c>
      <c r="D895" t="n">
        <v>7.0293</v>
      </c>
      <c r="E895" t="n">
        <v>14.23</v>
      </c>
      <c r="F895" t="n">
        <v>11.81</v>
      </c>
      <c r="G895" t="n">
        <v>64.43000000000001</v>
      </c>
      <c r="H895" t="n">
        <v>0.99</v>
      </c>
      <c r="I895" t="n">
        <v>11</v>
      </c>
      <c r="J895" t="n">
        <v>133.25</v>
      </c>
      <c r="K895" t="n">
        <v>45</v>
      </c>
      <c r="L895" t="n">
        <v>7.5</v>
      </c>
      <c r="M895" t="n">
        <v>9</v>
      </c>
      <c r="N895" t="n">
        <v>20.76</v>
      </c>
      <c r="O895" t="n">
        <v>16668.43</v>
      </c>
      <c r="P895" t="n">
        <v>102.27</v>
      </c>
      <c r="Q895" t="n">
        <v>460.7</v>
      </c>
      <c r="R895" t="n">
        <v>49.54</v>
      </c>
      <c r="S895" t="n">
        <v>32.19</v>
      </c>
      <c r="T895" t="n">
        <v>4755.41</v>
      </c>
      <c r="U895" t="n">
        <v>0.65</v>
      </c>
      <c r="V895" t="n">
        <v>0.76</v>
      </c>
      <c r="W895" t="n">
        <v>1.47</v>
      </c>
      <c r="X895" t="n">
        <v>0.28</v>
      </c>
      <c r="Y895" t="n">
        <v>1</v>
      </c>
      <c r="Z895" t="n">
        <v>10</v>
      </c>
    </row>
    <row r="896">
      <c r="A896" t="n">
        <v>27</v>
      </c>
      <c r="B896" t="n">
        <v>60</v>
      </c>
      <c r="C896" t="inlineStr">
        <is>
          <t xml:space="preserve">CONCLUIDO	</t>
        </is>
      </c>
      <c r="D896" t="n">
        <v>7.0306</v>
      </c>
      <c r="E896" t="n">
        <v>14.22</v>
      </c>
      <c r="F896" t="n">
        <v>11.81</v>
      </c>
      <c r="G896" t="n">
        <v>64.42</v>
      </c>
      <c r="H896" t="n">
        <v>1.03</v>
      </c>
      <c r="I896" t="n">
        <v>11</v>
      </c>
      <c r="J896" t="n">
        <v>133.59</v>
      </c>
      <c r="K896" t="n">
        <v>45</v>
      </c>
      <c r="L896" t="n">
        <v>7.75</v>
      </c>
      <c r="M896" t="n">
        <v>9</v>
      </c>
      <c r="N896" t="n">
        <v>20.84</v>
      </c>
      <c r="O896" t="n">
        <v>16709.71</v>
      </c>
      <c r="P896" t="n">
        <v>102.42</v>
      </c>
      <c r="Q896" t="n">
        <v>460.72</v>
      </c>
      <c r="R896" t="n">
        <v>49.38</v>
      </c>
      <c r="S896" t="n">
        <v>32.19</v>
      </c>
      <c r="T896" t="n">
        <v>4677.96</v>
      </c>
      <c r="U896" t="n">
        <v>0.65</v>
      </c>
      <c r="V896" t="n">
        <v>0.76</v>
      </c>
      <c r="W896" t="n">
        <v>1.47</v>
      </c>
      <c r="X896" t="n">
        <v>0.28</v>
      </c>
      <c r="Y896" t="n">
        <v>1</v>
      </c>
      <c r="Z896" t="n">
        <v>10</v>
      </c>
    </row>
    <row r="897">
      <c r="A897" t="n">
        <v>28</v>
      </c>
      <c r="B897" t="n">
        <v>60</v>
      </c>
      <c r="C897" t="inlineStr">
        <is>
          <t xml:space="preserve">CONCLUIDO	</t>
        </is>
      </c>
      <c r="D897" t="n">
        <v>7.0565</v>
      </c>
      <c r="E897" t="n">
        <v>14.17</v>
      </c>
      <c r="F897" t="n">
        <v>11.78</v>
      </c>
      <c r="G897" t="n">
        <v>70.7</v>
      </c>
      <c r="H897" t="n">
        <v>1.06</v>
      </c>
      <c r="I897" t="n">
        <v>10</v>
      </c>
      <c r="J897" t="n">
        <v>133.92</v>
      </c>
      <c r="K897" t="n">
        <v>45</v>
      </c>
      <c r="L897" t="n">
        <v>8</v>
      </c>
      <c r="M897" t="n">
        <v>8</v>
      </c>
      <c r="N897" t="n">
        <v>20.93</v>
      </c>
      <c r="O897" t="n">
        <v>16751.02</v>
      </c>
      <c r="P897" t="n">
        <v>100.4</v>
      </c>
      <c r="Q897" t="n">
        <v>460.71</v>
      </c>
      <c r="R897" t="n">
        <v>48.64</v>
      </c>
      <c r="S897" t="n">
        <v>32.19</v>
      </c>
      <c r="T897" t="n">
        <v>4311.88</v>
      </c>
      <c r="U897" t="n">
        <v>0.66</v>
      </c>
      <c r="V897" t="n">
        <v>0.76</v>
      </c>
      <c r="W897" t="n">
        <v>1.46</v>
      </c>
      <c r="X897" t="n">
        <v>0.25</v>
      </c>
      <c r="Y897" t="n">
        <v>1</v>
      </c>
      <c r="Z897" t="n">
        <v>10</v>
      </c>
    </row>
    <row r="898">
      <c r="A898" t="n">
        <v>29</v>
      </c>
      <c r="B898" t="n">
        <v>60</v>
      </c>
      <c r="C898" t="inlineStr">
        <is>
          <t xml:space="preserve">CONCLUIDO	</t>
        </is>
      </c>
      <c r="D898" t="n">
        <v>7.0504</v>
      </c>
      <c r="E898" t="n">
        <v>14.18</v>
      </c>
      <c r="F898" t="n">
        <v>11.8</v>
      </c>
      <c r="G898" t="n">
        <v>70.78</v>
      </c>
      <c r="H898" t="n">
        <v>1.09</v>
      </c>
      <c r="I898" t="n">
        <v>10</v>
      </c>
      <c r="J898" t="n">
        <v>134.26</v>
      </c>
      <c r="K898" t="n">
        <v>45</v>
      </c>
      <c r="L898" t="n">
        <v>8.25</v>
      </c>
      <c r="M898" t="n">
        <v>7</v>
      </c>
      <c r="N898" t="n">
        <v>21.01</v>
      </c>
      <c r="O898" t="n">
        <v>16792.37</v>
      </c>
      <c r="P898" t="n">
        <v>99.61</v>
      </c>
      <c r="Q898" t="n">
        <v>460.69</v>
      </c>
      <c r="R898" t="n">
        <v>49.01</v>
      </c>
      <c r="S898" t="n">
        <v>32.19</v>
      </c>
      <c r="T898" t="n">
        <v>4497.78</v>
      </c>
      <c r="U898" t="n">
        <v>0.66</v>
      </c>
      <c r="V898" t="n">
        <v>0.76</v>
      </c>
      <c r="W898" t="n">
        <v>1.46</v>
      </c>
      <c r="X898" t="n">
        <v>0.26</v>
      </c>
      <c r="Y898" t="n">
        <v>1</v>
      </c>
      <c r="Z898" t="n">
        <v>10</v>
      </c>
    </row>
    <row r="899">
      <c r="A899" t="n">
        <v>30</v>
      </c>
      <c r="B899" t="n">
        <v>60</v>
      </c>
      <c r="C899" t="inlineStr">
        <is>
          <t xml:space="preserve">CONCLUIDO	</t>
        </is>
      </c>
      <c r="D899" t="n">
        <v>7.0461</v>
      </c>
      <c r="E899" t="n">
        <v>14.19</v>
      </c>
      <c r="F899" t="n">
        <v>11.8</v>
      </c>
      <c r="G899" t="n">
        <v>70.83</v>
      </c>
      <c r="H899" t="n">
        <v>1.12</v>
      </c>
      <c r="I899" t="n">
        <v>10</v>
      </c>
      <c r="J899" t="n">
        <v>134.59</v>
      </c>
      <c r="K899" t="n">
        <v>45</v>
      </c>
      <c r="L899" t="n">
        <v>8.5</v>
      </c>
      <c r="M899" t="n">
        <v>6</v>
      </c>
      <c r="N899" t="n">
        <v>21.1</v>
      </c>
      <c r="O899" t="n">
        <v>16833.86</v>
      </c>
      <c r="P899" t="n">
        <v>99.5</v>
      </c>
      <c r="Q899" t="n">
        <v>460.69</v>
      </c>
      <c r="R899" t="n">
        <v>49.22</v>
      </c>
      <c r="S899" t="n">
        <v>32.19</v>
      </c>
      <c r="T899" t="n">
        <v>4600.05</v>
      </c>
      <c r="U899" t="n">
        <v>0.65</v>
      </c>
      <c r="V899" t="n">
        <v>0.76</v>
      </c>
      <c r="W899" t="n">
        <v>1.47</v>
      </c>
      <c r="X899" t="n">
        <v>0.27</v>
      </c>
      <c r="Y899" t="n">
        <v>1</v>
      </c>
      <c r="Z899" t="n">
        <v>10</v>
      </c>
    </row>
    <row r="900">
      <c r="A900" t="n">
        <v>31</v>
      </c>
      <c r="B900" t="n">
        <v>60</v>
      </c>
      <c r="C900" t="inlineStr">
        <is>
          <t xml:space="preserve">CONCLUIDO	</t>
        </is>
      </c>
      <c r="D900" t="n">
        <v>7.0512</v>
      </c>
      <c r="E900" t="n">
        <v>14.18</v>
      </c>
      <c r="F900" t="n">
        <v>11.79</v>
      </c>
      <c r="G900" t="n">
        <v>70.77</v>
      </c>
      <c r="H900" t="n">
        <v>1.15</v>
      </c>
      <c r="I900" t="n">
        <v>10</v>
      </c>
      <c r="J900" t="n">
        <v>134.93</v>
      </c>
      <c r="K900" t="n">
        <v>45</v>
      </c>
      <c r="L900" t="n">
        <v>8.75</v>
      </c>
      <c r="M900" t="n">
        <v>5</v>
      </c>
      <c r="N900" t="n">
        <v>21.18</v>
      </c>
      <c r="O900" t="n">
        <v>16875.27</v>
      </c>
      <c r="P900" t="n">
        <v>97.31999999999999</v>
      </c>
      <c r="Q900" t="n">
        <v>460.74</v>
      </c>
      <c r="R900" t="n">
        <v>48.81</v>
      </c>
      <c r="S900" t="n">
        <v>32.19</v>
      </c>
      <c r="T900" t="n">
        <v>4398.87</v>
      </c>
      <c r="U900" t="n">
        <v>0.66</v>
      </c>
      <c r="V900" t="n">
        <v>0.76</v>
      </c>
      <c r="W900" t="n">
        <v>1.47</v>
      </c>
      <c r="X900" t="n">
        <v>0.26</v>
      </c>
      <c r="Y900" t="n">
        <v>1</v>
      </c>
      <c r="Z900" t="n">
        <v>10</v>
      </c>
    </row>
    <row r="901">
      <c r="A901" t="n">
        <v>32</v>
      </c>
      <c r="B901" t="n">
        <v>60</v>
      </c>
      <c r="C901" t="inlineStr">
        <is>
          <t xml:space="preserve">CONCLUIDO	</t>
        </is>
      </c>
      <c r="D901" t="n">
        <v>7.082</v>
      </c>
      <c r="E901" t="n">
        <v>14.12</v>
      </c>
      <c r="F901" t="n">
        <v>11.76</v>
      </c>
      <c r="G901" t="n">
        <v>78.39</v>
      </c>
      <c r="H901" t="n">
        <v>1.18</v>
      </c>
      <c r="I901" t="n">
        <v>9</v>
      </c>
      <c r="J901" t="n">
        <v>135.27</v>
      </c>
      <c r="K901" t="n">
        <v>45</v>
      </c>
      <c r="L901" t="n">
        <v>9</v>
      </c>
      <c r="M901" t="n">
        <v>2</v>
      </c>
      <c r="N901" t="n">
        <v>21.27</v>
      </c>
      <c r="O901" t="n">
        <v>16916.71</v>
      </c>
      <c r="P901" t="n">
        <v>96.93000000000001</v>
      </c>
      <c r="Q901" t="n">
        <v>460.69</v>
      </c>
      <c r="R901" t="n">
        <v>47.62</v>
      </c>
      <c r="S901" t="n">
        <v>32.19</v>
      </c>
      <c r="T901" t="n">
        <v>3808.9</v>
      </c>
      <c r="U901" t="n">
        <v>0.68</v>
      </c>
      <c r="V901" t="n">
        <v>0.76</v>
      </c>
      <c r="W901" t="n">
        <v>1.47</v>
      </c>
      <c r="X901" t="n">
        <v>0.22</v>
      </c>
      <c r="Y901" t="n">
        <v>1</v>
      </c>
      <c r="Z901" t="n">
        <v>10</v>
      </c>
    </row>
    <row r="902">
      <c r="A902" t="n">
        <v>33</v>
      </c>
      <c r="B902" t="n">
        <v>60</v>
      </c>
      <c r="C902" t="inlineStr">
        <is>
          <t xml:space="preserve">CONCLUIDO	</t>
        </is>
      </c>
      <c r="D902" t="n">
        <v>7.0783</v>
      </c>
      <c r="E902" t="n">
        <v>14.13</v>
      </c>
      <c r="F902" t="n">
        <v>11.77</v>
      </c>
      <c r="G902" t="n">
        <v>78.44</v>
      </c>
      <c r="H902" t="n">
        <v>1.21</v>
      </c>
      <c r="I902" t="n">
        <v>9</v>
      </c>
      <c r="J902" t="n">
        <v>135.6</v>
      </c>
      <c r="K902" t="n">
        <v>45</v>
      </c>
      <c r="L902" t="n">
        <v>9.25</v>
      </c>
      <c r="M902" t="n">
        <v>0</v>
      </c>
      <c r="N902" t="n">
        <v>21.35</v>
      </c>
      <c r="O902" t="n">
        <v>16958.17</v>
      </c>
      <c r="P902" t="n">
        <v>97.23999999999999</v>
      </c>
      <c r="Q902" t="n">
        <v>460.73</v>
      </c>
      <c r="R902" t="n">
        <v>47.68</v>
      </c>
      <c r="S902" t="n">
        <v>32.19</v>
      </c>
      <c r="T902" t="n">
        <v>3839.33</v>
      </c>
      <c r="U902" t="n">
        <v>0.68</v>
      </c>
      <c r="V902" t="n">
        <v>0.76</v>
      </c>
      <c r="W902" t="n">
        <v>1.47</v>
      </c>
      <c r="X902" t="n">
        <v>0.23</v>
      </c>
      <c r="Y902" t="n">
        <v>1</v>
      </c>
      <c r="Z902" t="n">
        <v>10</v>
      </c>
    </row>
    <row r="903">
      <c r="A903" t="n">
        <v>0</v>
      </c>
      <c r="B903" t="n">
        <v>135</v>
      </c>
      <c r="C903" t="inlineStr">
        <is>
          <t xml:space="preserve">CONCLUIDO	</t>
        </is>
      </c>
      <c r="D903" t="n">
        <v>3.061</v>
      </c>
      <c r="E903" t="n">
        <v>32.67</v>
      </c>
      <c r="F903" t="n">
        <v>18.39</v>
      </c>
      <c r="G903" t="n">
        <v>4.88</v>
      </c>
      <c r="H903" t="n">
        <v>0.07000000000000001</v>
      </c>
      <c r="I903" t="n">
        <v>226</v>
      </c>
      <c r="J903" t="n">
        <v>263.32</v>
      </c>
      <c r="K903" t="n">
        <v>59.89</v>
      </c>
      <c r="L903" t="n">
        <v>1</v>
      </c>
      <c r="M903" t="n">
        <v>224</v>
      </c>
      <c r="N903" t="n">
        <v>67.43000000000001</v>
      </c>
      <c r="O903" t="n">
        <v>32710.1</v>
      </c>
      <c r="P903" t="n">
        <v>310.55</v>
      </c>
      <c r="Q903" t="n">
        <v>460.9</v>
      </c>
      <c r="R903" t="n">
        <v>264.5</v>
      </c>
      <c r="S903" t="n">
        <v>32.19</v>
      </c>
      <c r="T903" t="n">
        <v>111161.12</v>
      </c>
      <c r="U903" t="n">
        <v>0.12</v>
      </c>
      <c r="V903" t="n">
        <v>0.49</v>
      </c>
      <c r="W903" t="n">
        <v>1.83</v>
      </c>
      <c r="X903" t="n">
        <v>6.85</v>
      </c>
      <c r="Y903" t="n">
        <v>1</v>
      </c>
      <c r="Z903" t="n">
        <v>10</v>
      </c>
    </row>
    <row r="904">
      <c r="A904" t="n">
        <v>1</v>
      </c>
      <c r="B904" t="n">
        <v>135</v>
      </c>
      <c r="C904" t="inlineStr">
        <is>
          <t xml:space="preserve">CONCLUIDO	</t>
        </is>
      </c>
      <c r="D904" t="n">
        <v>3.6704</v>
      </c>
      <c r="E904" t="n">
        <v>27.24</v>
      </c>
      <c r="F904" t="n">
        <v>16.3</v>
      </c>
      <c r="G904" t="n">
        <v>6.11</v>
      </c>
      <c r="H904" t="n">
        <v>0.08</v>
      </c>
      <c r="I904" t="n">
        <v>160</v>
      </c>
      <c r="J904" t="n">
        <v>263.79</v>
      </c>
      <c r="K904" t="n">
        <v>59.89</v>
      </c>
      <c r="L904" t="n">
        <v>1.25</v>
      </c>
      <c r="M904" t="n">
        <v>158</v>
      </c>
      <c r="N904" t="n">
        <v>67.65000000000001</v>
      </c>
      <c r="O904" t="n">
        <v>32767.75</v>
      </c>
      <c r="P904" t="n">
        <v>274.97</v>
      </c>
      <c r="Q904" t="n">
        <v>461.03</v>
      </c>
      <c r="R904" t="n">
        <v>195.88</v>
      </c>
      <c r="S904" t="n">
        <v>32.19</v>
      </c>
      <c r="T904" t="n">
        <v>77182.31</v>
      </c>
      <c r="U904" t="n">
        <v>0.16</v>
      </c>
      <c r="V904" t="n">
        <v>0.55</v>
      </c>
      <c r="W904" t="n">
        <v>1.72</v>
      </c>
      <c r="X904" t="n">
        <v>4.76</v>
      </c>
      <c r="Y904" t="n">
        <v>1</v>
      </c>
      <c r="Z904" t="n">
        <v>10</v>
      </c>
    </row>
    <row r="905">
      <c r="A905" t="n">
        <v>2</v>
      </c>
      <c r="B905" t="n">
        <v>135</v>
      </c>
      <c r="C905" t="inlineStr">
        <is>
          <t xml:space="preserve">CONCLUIDO	</t>
        </is>
      </c>
      <c r="D905" t="n">
        <v>4.1146</v>
      </c>
      <c r="E905" t="n">
        <v>24.3</v>
      </c>
      <c r="F905" t="n">
        <v>15.18</v>
      </c>
      <c r="G905" t="n">
        <v>7.35</v>
      </c>
      <c r="H905" t="n">
        <v>0.1</v>
      </c>
      <c r="I905" t="n">
        <v>124</v>
      </c>
      <c r="J905" t="n">
        <v>264.25</v>
      </c>
      <c r="K905" t="n">
        <v>59.89</v>
      </c>
      <c r="L905" t="n">
        <v>1.5</v>
      </c>
      <c r="M905" t="n">
        <v>122</v>
      </c>
      <c r="N905" t="n">
        <v>67.87</v>
      </c>
      <c r="O905" t="n">
        <v>32825.49</v>
      </c>
      <c r="P905" t="n">
        <v>255.76</v>
      </c>
      <c r="Q905" t="n">
        <v>460.92</v>
      </c>
      <c r="R905" t="n">
        <v>159.52</v>
      </c>
      <c r="S905" t="n">
        <v>32.19</v>
      </c>
      <c r="T905" t="n">
        <v>59182.51</v>
      </c>
      <c r="U905" t="n">
        <v>0.2</v>
      </c>
      <c r="V905" t="n">
        <v>0.59</v>
      </c>
      <c r="W905" t="n">
        <v>1.65</v>
      </c>
      <c r="X905" t="n">
        <v>3.64</v>
      </c>
      <c r="Y905" t="n">
        <v>1</v>
      </c>
      <c r="Z905" t="n">
        <v>10</v>
      </c>
    </row>
    <row r="906">
      <c r="A906" t="n">
        <v>3</v>
      </c>
      <c r="B906" t="n">
        <v>135</v>
      </c>
      <c r="C906" t="inlineStr">
        <is>
          <t xml:space="preserve">CONCLUIDO	</t>
        </is>
      </c>
      <c r="D906" t="n">
        <v>4.4416</v>
      </c>
      <c r="E906" t="n">
        <v>22.51</v>
      </c>
      <c r="F906" t="n">
        <v>14.5</v>
      </c>
      <c r="G906" t="n">
        <v>8.529999999999999</v>
      </c>
      <c r="H906" t="n">
        <v>0.12</v>
      </c>
      <c r="I906" t="n">
        <v>102</v>
      </c>
      <c r="J906" t="n">
        <v>264.72</v>
      </c>
      <c r="K906" t="n">
        <v>59.89</v>
      </c>
      <c r="L906" t="n">
        <v>1.75</v>
      </c>
      <c r="M906" t="n">
        <v>100</v>
      </c>
      <c r="N906" t="n">
        <v>68.09</v>
      </c>
      <c r="O906" t="n">
        <v>32883.31</v>
      </c>
      <c r="P906" t="n">
        <v>244.07</v>
      </c>
      <c r="Q906" t="n">
        <v>460.8</v>
      </c>
      <c r="R906" t="n">
        <v>137.19</v>
      </c>
      <c r="S906" t="n">
        <v>32.19</v>
      </c>
      <c r="T906" t="n">
        <v>48126.31</v>
      </c>
      <c r="U906" t="n">
        <v>0.23</v>
      </c>
      <c r="V906" t="n">
        <v>0.62</v>
      </c>
      <c r="W906" t="n">
        <v>1.62</v>
      </c>
      <c r="X906" t="n">
        <v>2.97</v>
      </c>
      <c r="Y906" t="n">
        <v>1</v>
      </c>
      <c r="Z906" t="n">
        <v>10</v>
      </c>
    </row>
    <row r="907">
      <c r="A907" t="n">
        <v>4</v>
      </c>
      <c r="B907" t="n">
        <v>135</v>
      </c>
      <c r="C907" t="inlineStr">
        <is>
          <t xml:space="preserve">CONCLUIDO	</t>
        </is>
      </c>
      <c r="D907" t="n">
        <v>4.7112</v>
      </c>
      <c r="E907" t="n">
        <v>21.23</v>
      </c>
      <c r="F907" t="n">
        <v>14.03</v>
      </c>
      <c r="G907" t="n">
        <v>9.779999999999999</v>
      </c>
      <c r="H907" t="n">
        <v>0.13</v>
      </c>
      <c r="I907" t="n">
        <v>86</v>
      </c>
      <c r="J907" t="n">
        <v>265.19</v>
      </c>
      <c r="K907" t="n">
        <v>59.89</v>
      </c>
      <c r="L907" t="n">
        <v>2</v>
      </c>
      <c r="M907" t="n">
        <v>84</v>
      </c>
      <c r="N907" t="n">
        <v>68.31</v>
      </c>
      <c r="O907" t="n">
        <v>32941.21</v>
      </c>
      <c r="P907" t="n">
        <v>235.72</v>
      </c>
      <c r="Q907" t="n">
        <v>460.75</v>
      </c>
      <c r="R907" t="n">
        <v>121.37</v>
      </c>
      <c r="S907" t="n">
        <v>32.19</v>
      </c>
      <c r="T907" t="n">
        <v>40297.32</v>
      </c>
      <c r="U907" t="n">
        <v>0.27</v>
      </c>
      <c r="V907" t="n">
        <v>0.64</v>
      </c>
      <c r="W907" t="n">
        <v>1.6</v>
      </c>
      <c r="X907" t="n">
        <v>2.49</v>
      </c>
      <c r="Y907" t="n">
        <v>1</v>
      </c>
      <c r="Z907" t="n">
        <v>10</v>
      </c>
    </row>
    <row r="908">
      <c r="A908" t="n">
        <v>5</v>
      </c>
      <c r="B908" t="n">
        <v>135</v>
      </c>
      <c r="C908" t="inlineStr">
        <is>
          <t xml:space="preserve">CONCLUIDO	</t>
        </is>
      </c>
      <c r="D908" t="n">
        <v>4.9203</v>
      </c>
      <c r="E908" t="n">
        <v>20.32</v>
      </c>
      <c r="F908" t="n">
        <v>13.68</v>
      </c>
      <c r="G908" t="n">
        <v>10.94</v>
      </c>
      <c r="H908" t="n">
        <v>0.15</v>
      </c>
      <c r="I908" t="n">
        <v>75</v>
      </c>
      <c r="J908" t="n">
        <v>265.66</v>
      </c>
      <c r="K908" t="n">
        <v>59.89</v>
      </c>
      <c r="L908" t="n">
        <v>2.25</v>
      </c>
      <c r="M908" t="n">
        <v>73</v>
      </c>
      <c r="N908" t="n">
        <v>68.53</v>
      </c>
      <c r="O908" t="n">
        <v>32999.19</v>
      </c>
      <c r="P908" t="n">
        <v>229.64</v>
      </c>
      <c r="Q908" t="n">
        <v>460.77</v>
      </c>
      <c r="R908" t="n">
        <v>110.46</v>
      </c>
      <c r="S908" t="n">
        <v>32.19</v>
      </c>
      <c r="T908" t="n">
        <v>34898.81</v>
      </c>
      <c r="U908" t="n">
        <v>0.29</v>
      </c>
      <c r="V908" t="n">
        <v>0.65</v>
      </c>
      <c r="W908" t="n">
        <v>1.56</v>
      </c>
      <c r="X908" t="n">
        <v>2.14</v>
      </c>
      <c r="Y908" t="n">
        <v>1</v>
      </c>
      <c r="Z908" t="n">
        <v>10</v>
      </c>
    </row>
    <row r="909">
      <c r="A909" t="n">
        <v>6</v>
      </c>
      <c r="B909" t="n">
        <v>135</v>
      </c>
      <c r="C909" t="inlineStr">
        <is>
          <t xml:space="preserve">CONCLUIDO	</t>
        </is>
      </c>
      <c r="D909" t="n">
        <v>5.0929</v>
      </c>
      <c r="E909" t="n">
        <v>19.64</v>
      </c>
      <c r="F909" t="n">
        <v>13.45</v>
      </c>
      <c r="G909" t="n">
        <v>12.22</v>
      </c>
      <c r="H909" t="n">
        <v>0.17</v>
      </c>
      <c r="I909" t="n">
        <v>66</v>
      </c>
      <c r="J909" t="n">
        <v>266.13</v>
      </c>
      <c r="K909" t="n">
        <v>59.89</v>
      </c>
      <c r="L909" t="n">
        <v>2.5</v>
      </c>
      <c r="M909" t="n">
        <v>64</v>
      </c>
      <c r="N909" t="n">
        <v>68.75</v>
      </c>
      <c r="O909" t="n">
        <v>33057.26</v>
      </c>
      <c r="P909" t="n">
        <v>225.42</v>
      </c>
      <c r="Q909" t="n">
        <v>460.74</v>
      </c>
      <c r="R909" t="n">
        <v>102.76</v>
      </c>
      <c r="S909" t="n">
        <v>32.19</v>
      </c>
      <c r="T909" t="n">
        <v>31094.08</v>
      </c>
      <c r="U909" t="n">
        <v>0.31</v>
      </c>
      <c r="V909" t="n">
        <v>0.66</v>
      </c>
      <c r="W909" t="n">
        <v>1.56</v>
      </c>
      <c r="X909" t="n">
        <v>1.91</v>
      </c>
      <c r="Y909" t="n">
        <v>1</v>
      </c>
      <c r="Z909" t="n">
        <v>10</v>
      </c>
    </row>
    <row r="910">
      <c r="A910" t="n">
        <v>7</v>
      </c>
      <c r="B910" t="n">
        <v>135</v>
      </c>
      <c r="C910" t="inlineStr">
        <is>
          <t xml:space="preserve">CONCLUIDO	</t>
        </is>
      </c>
      <c r="D910" t="n">
        <v>5.2438</v>
      </c>
      <c r="E910" t="n">
        <v>19.07</v>
      </c>
      <c r="F910" t="n">
        <v>13.23</v>
      </c>
      <c r="G910" t="n">
        <v>13.46</v>
      </c>
      <c r="H910" t="n">
        <v>0.18</v>
      </c>
      <c r="I910" t="n">
        <v>59</v>
      </c>
      <c r="J910" t="n">
        <v>266.6</v>
      </c>
      <c r="K910" t="n">
        <v>59.89</v>
      </c>
      <c r="L910" t="n">
        <v>2.75</v>
      </c>
      <c r="M910" t="n">
        <v>57</v>
      </c>
      <c r="N910" t="n">
        <v>68.97</v>
      </c>
      <c r="O910" t="n">
        <v>33115.41</v>
      </c>
      <c r="P910" t="n">
        <v>221.62</v>
      </c>
      <c r="Q910" t="n">
        <v>460.73</v>
      </c>
      <c r="R910" t="n">
        <v>95.94</v>
      </c>
      <c r="S910" t="n">
        <v>32.19</v>
      </c>
      <c r="T910" t="n">
        <v>27716.49</v>
      </c>
      <c r="U910" t="n">
        <v>0.34</v>
      </c>
      <c r="V910" t="n">
        <v>0.68</v>
      </c>
      <c r="W910" t="n">
        <v>1.54</v>
      </c>
      <c r="X910" t="n">
        <v>1.7</v>
      </c>
      <c r="Y910" t="n">
        <v>1</v>
      </c>
      <c r="Z910" t="n">
        <v>10</v>
      </c>
    </row>
    <row r="911">
      <c r="A911" t="n">
        <v>8</v>
      </c>
      <c r="B911" t="n">
        <v>135</v>
      </c>
      <c r="C911" t="inlineStr">
        <is>
          <t xml:space="preserve">CONCLUIDO	</t>
        </is>
      </c>
      <c r="D911" t="n">
        <v>5.3626</v>
      </c>
      <c r="E911" t="n">
        <v>18.65</v>
      </c>
      <c r="F911" t="n">
        <v>13.06</v>
      </c>
      <c r="G911" t="n">
        <v>14.52</v>
      </c>
      <c r="H911" t="n">
        <v>0.2</v>
      </c>
      <c r="I911" t="n">
        <v>54</v>
      </c>
      <c r="J911" t="n">
        <v>267.08</v>
      </c>
      <c r="K911" t="n">
        <v>59.89</v>
      </c>
      <c r="L911" t="n">
        <v>3</v>
      </c>
      <c r="M911" t="n">
        <v>52</v>
      </c>
      <c r="N911" t="n">
        <v>69.19</v>
      </c>
      <c r="O911" t="n">
        <v>33173.65</v>
      </c>
      <c r="P911" t="n">
        <v>218.53</v>
      </c>
      <c r="Q911" t="n">
        <v>460.75</v>
      </c>
      <c r="R911" t="n">
        <v>90.38</v>
      </c>
      <c r="S911" t="n">
        <v>32.19</v>
      </c>
      <c r="T911" t="n">
        <v>24960.05</v>
      </c>
      <c r="U911" t="n">
        <v>0.36</v>
      </c>
      <c r="V911" t="n">
        <v>0.68</v>
      </c>
      <c r="W911" t="n">
        <v>1.54</v>
      </c>
      <c r="X911" t="n">
        <v>1.53</v>
      </c>
      <c r="Y911" t="n">
        <v>1</v>
      </c>
      <c r="Z911" t="n">
        <v>10</v>
      </c>
    </row>
    <row r="912">
      <c r="A912" t="n">
        <v>9</v>
      </c>
      <c r="B912" t="n">
        <v>135</v>
      </c>
      <c r="C912" t="inlineStr">
        <is>
          <t xml:space="preserve">CONCLUIDO	</t>
        </is>
      </c>
      <c r="D912" t="n">
        <v>5.4742</v>
      </c>
      <c r="E912" t="n">
        <v>18.27</v>
      </c>
      <c r="F912" t="n">
        <v>12.94</v>
      </c>
      <c r="G912" t="n">
        <v>15.84</v>
      </c>
      <c r="H912" t="n">
        <v>0.22</v>
      </c>
      <c r="I912" t="n">
        <v>49</v>
      </c>
      <c r="J912" t="n">
        <v>267.55</v>
      </c>
      <c r="K912" t="n">
        <v>59.89</v>
      </c>
      <c r="L912" t="n">
        <v>3.25</v>
      </c>
      <c r="M912" t="n">
        <v>47</v>
      </c>
      <c r="N912" t="n">
        <v>69.41</v>
      </c>
      <c r="O912" t="n">
        <v>33231.97</v>
      </c>
      <c r="P912" t="n">
        <v>216.23</v>
      </c>
      <c r="Q912" t="n">
        <v>460.76</v>
      </c>
      <c r="R912" t="n">
        <v>86.12</v>
      </c>
      <c r="S912" t="n">
        <v>32.19</v>
      </c>
      <c r="T912" t="n">
        <v>22856.9</v>
      </c>
      <c r="U912" t="n">
        <v>0.37</v>
      </c>
      <c r="V912" t="n">
        <v>0.6899999999999999</v>
      </c>
      <c r="W912" t="n">
        <v>1.53</v>
      </c>
      <c r="X912" t="n">
        <v>1.4</v>
      </c>
      <c r="Y912" t="n">
        <v>1</v>
      </c>
      <c r="Z912" t="n">
        <v>10</v>
      </c>
    </row>
    <row r="913">
      <c r="A913" t="n">
        <v>10</v>
      </c>
      <c r="B913" t="n">
        <v>135</v>
      </c>
      <c r="C913" t="inlineStr">
        <is>
          <t xml:space="preserve">CONCLUIDO	</t>
        </is>
      </c>
      <c r="D913" t="n">
        <v>5.5727</v>
      </c>
      <c r="E913" t="n">
        <v>17.94</v>
      </c>
      <c r="F913" t="n">
        <v>12.82</v>
      </c>
      <c r="G913" t="n">
        <v>17.09</v>
      </c>
      <c r="H913" t="n">
        <v>0.23</v>
      </c>
      <c r="I913" t="n">
        <v>45</v>
      </c>
      <c r="J913" t="n">
        <v>268.02</v>
      </c>
      <c r="K913" t="n">
        <v>59.89</v>
      </c>
      <c r="L913" t="n">
        <v>3.5</v>
      </c>
      <c r="M913" t="n">
        <v>43</v>
      </c>
      <c r="N913" t="n">
        <v>69.64</v>
      </c>
      <c r="O913" t="n">
        <v>33290.38</v>
      </c>
      <c r="P913" t="n">
        <v>213.99</v>
      </c>
      <c r="Q913" t="n">
        <v>460.73</v>
      </c>
      <c r="R913" t="n">
        <v>82.15000000000001</v>
      </c>
      <c r="S913" t="n">
        <v>32.19</v>
      </c>
      <c r="T913" t="n">
        <v>20893.93</v>
      </c>
      <c r="U913" t="n">
        <v>0.39</v>
      </c>
      <c r="V913" t="n">
        <v>0.7</v>
      </c>
      <c r="W913" t="n">
        <v>1.52</v>
      </c>
      <c r="X913" t="n">
        <v>1.28</v>
      </c>
      <c r="Y913" t="n">
        <v>1</v>
      </c>
      <c r="Z913" t="n">
        <v>10</v>
      </c>
    </row>
    <row r="914">
      <c r="A914" t="n">
        <v>11</v>
      </c>
      <c r="B914" t="n">
        <v>135</v>
      </c>
      <c r="C914" t="inlineStr">
        <is>
          <t xml:space="preserve">CONCLUIDO	</t>
        </is>
      </c>
      <c r="D914" t="n">
        <v>5.6548</v>
      </c>
      <c r="E914" t="n">
        <v>17.68</v>
      </c>
      <c r="F914" t="n">
        <v>12.71</v>
      </c>
      <c r="G914" t="n">
        <v>18.15</v>
      </c>
      <c r="H914" t="n">
        <v>0.25</v>
      </c>
      <c r="I914" t="n">
        <v>42</v>
      </c>
      <c r="J914" t="n">
        <v>268.5</v>
      </c>
      <c r="K914" t="n">
        <v>59.89</v>
      </c>
      <c r="L914" t="n">
        <v>3.75</v>
      </c>
      <c r="M914" t="n">
        <v>40</v>
      </c>
      <c r="N914" t="n">
        <v>69.86</v>
      </c>
      <c r="O914" t="n">
        <v>33348.87</v>
      </c>
      <c r="P914" t="n">
        <v>211.99</v>
      </c>
      <c r="Q914" t="n">
        <v>460.73</v>
      </c>
      <c r="R914" t="n">
        <v>78.64</v>
      </c>
      <c r="S914" t="n">
        <v>32.19</v>
      </c>
      <c r="T914" t="n">
        <v>19152.03</v>
      </c>
      <c r="U914" t="n">
        <v>0.41</v>
      </c>
      <c r="V914" t="n">
        <v>0.7</v>
      </c>
      <c r="W914" t="n">
        <v>1.51</v>
      </c>
      <c r="X914" t="n">
        <v>1.17</v>
      </c>
      <c r="Y914" t="n">
        <v>1</v>
      </c>
      <c r="Z914" t="n">
        <v>10</v>
      </c>
    </row>
    <row r="915">
      <c r="A915" t="n">
        <v>12</v>
      </c>
      <c r="B915" t="n">
        <v>135</v>
      </c>
      <c r="C915" t="inlineStr">
        <is>
          <t xml:space="preserve">CONCLUIDO	</t>
        </is>
      </c>
      <c r="D915" t="n">
        <v>5.7236</v>
      </c>
      <c r="E915" t="n">
        <v>17.47</v>
      </c>
      <c r="F915" t="n">
        <v>12.65</v>
      </c>
      <c r="G915" t="n">
        <v>19.46</v>
      </c>
      <c r="H915" t="n">
        <v>0.26</v>
      </c>
      <c r="I915" t="n">
        <v>39</v>
      </c>
      <c r="J915" t="n">
        <v>268.97</v>
      </c>
      <c r="K915" t="n">
        <v>59.89</v>
      </c>
      <c r="L915" t="n">
        <v>4</v>
      </c>
      <c r="M915" t="n">
        <v>37</v>
      </c>
      <c r="N915" t="n">
        <v>70.09</v>
      </c>
      <c r="O915" t="n">
        <v>33407.45</v>
      </c>
      <c r="P915" t="n">
        <v>210.72</v>
      </c>
      <c r="Q915" t="n">
        <v>460.8</v>
      </c>
      <c r="R915" t="n">
        <v>76.75</v>
      </c>
      <c r="S915" t="n">
        <v>32.19</v>
      </c>
      <c r="T915" t="n">
        <v>18223.54</v>
      </c>
      <c r="U915" t="n">
        <v>0.42</v>
      </c>
      <c r="V915" t="n">
        <v>0.71</v>
      </c>
      <c r="W915" t="n">
        <v>1.51</v>
      </c>
      <c r="X915" t="n">
        <v>1.11</v>
      </c>
      <c r="Y915" t="n">
        <v>1</v>
      </c>
      <c r="Z915" t="n">
        <v>10</v>
      </c>
    </row>
    <row r="916">
      <c r="A916" t="n">
        <v>13</v>
      </c>
      <c r="B916" t="n">
        <v>135</v>
      </c>
      <c r="C916" t="inlineStr">
        <is>
          <t xml:space="preserve">CONCLUIDO	</t>
        </is>
      </c>
      <c r="D916" t="n">
        <v>5.7866</v>
      </c>
      <c r="E916" t="n">
        <v>17.28</v>
      </c>
      <c r="F916" t="n">
        <v>12.56</v>
      </c>
      <c r="G916" t="n">
        <v>20.36</v>
      </c>
      <c r="H916" t="n">
        <v>0.28</v>
      </c>
      <c r="I916" t="n">
        <v>37</v>
      </c>
      <c r="J916" t="n">
        <v>269.45</v>
      </c>
      <c r="K916" t="n">
        <v>59.89</v>
      </c>
      <c r="L916" t="n">
        <v>4.25</v>
      </c>
      <c r="M916" t="n">
        <v>35</v>
      </c>
      <c r="N916" t="n">
        <v>70.31</v>
      </c>
      <c r="O916" t="n">
        <v>33466.11</v>
      </c>
      <c r="P916" t="n">
        <v>208.79</v>
      </c>
      <c r="Q916" t="n">
        <v>460.69</v>
      </c>
      <c r="R916" t="n">
        <v>73.86</v>
      </c>
      <c r="S916" t="n">
        <v>32.19</v>
      </c>
      <c r="T916" t="n">
        <v>16786.59</v>
      </c>
      <c r="U916" t="n">
        <v>0.44</v>
      </c>
      <c r="V916" t="n">
        <v>0.71</v>
      </c>
      <c r="W916" t="n">
        <v>1.5</v>
      </c>
      <c r="X916" t="n">
        <v>1.02</v>
      </c>
      <c r="Y916" t="n">
        <v>1</v>
      </c>
      <c r="Z916" t="n">
        <v>10</v>
      </c>
    </row>
    <row r="917">
      <c r="A917" t="n">
        <v>14</v>
      </c>
      <c r="B917" t="n">
        <v>135</v>
      </c>
      <c r="C917" t="inlineStr">
        <is>
          <t xml:space="preserve">CONCLUIDO	</t>
        </is>
      </c>
      <c r="D917" t="n">
        <v>5.8335</v>
      </c>
      <c r="E917" t="n">
        <v>17.14</v>
      </c>
      <c r="F917" t="n">
        <v>12.52</v>
      </c>
      <c r="G917" t="n">
        <v>21.46</v>
      </c>
      <c r="H917" t="n">
        <v>0.3</v>
      </c>
      <c r="I917" t="n">
        <v>35</v>
      </c>
      <c r="J917" t="n">
        <v>269.92</v>
      </c>
      <c r="K917" t="n">
        <v>59.89</v>
      </c>
      <c r="L917" t="n">
        <v>4.5</v>
      </c>
      <c r="M917" t="n">
        <v>33</v>
      </c>
      <c r="N917" t="n">
        <v>70.54000000000001</v>
      </c>
      <c r="O917" t="n">
        <v>33524.86</v>
      </c>
      <c r="P917" t="n">
        <v>208.06</v>
      </c>
      <c r="Q917" t="n">
        <v>460.69</v>
      </c>
      <c r="R917" t="n">
        <v>72.47</v>
      </c>
      <c r="S917" t="n">
        <v>32.19</v>
      </c>
      <c r="T917" t="n">
        <v>16103.56</v>
      </c>
      <c r="U917" t="n">
        <v>0.44</v>
      </c>
      <c r="V917" t="n">
        <v>0.71</v>
      </c>
      <c r="W917" t="n">
        <v>1.51</v>
      </c>
      <c r="X917" t="n">
        <v>0.99</v>
      </c>
      <c r="Y917" t="n">
        <v>1</v>
      </c>
      <c r="Z917" t="n">
        <v>10</v>
      </c>
    </row>
    <row r="918">
      <c r="A918" t="n">
        <v>15</v>
      </c>
      <c r="B918" t="n">
        <v>135</v>
      </c>
      <c r="C918" t="inlineStr">
        <is>
          <t xml:space="preserve">CONCLUIDO	</t>
        </is>
      </c>
      <c r="D918" t="n">
        <v>5.8945</v>
      </c>
      <c r="E918" t="n">
        <v>16.96</v>
      </c>
      <c r="F918" t="n">
        <v>12.44</v>
      </c>
      <c r="G918" t="n">
        <v>22.62</v>
      </c>
      <c r="H918" t="n">
        <v>0.31</v>
      </c>
      <c r="I918" t="n">
        <v>33</v>
      </c>
      <c r="J918" t="n">
        <v>270.4</v>
      </c>
      <c r="K918" t="n">
        <v>59.89</v>
      </c>
      <c r="L918" t="n">
        <v>4.75</v>
      </c>
      <c r="M918" t="n">
        <v>31</v>
      </c>
      <c r="N918" t="n">
        <v>70.76000000000001</v>
      </c>
      <c r="O918" t="n">
        <v>33583.7</v>
      </c>
      <c r="P918" t="n">
        <v>206.63</v>
      </c>
      <c r="Q918" t="n">
        <v>460.69</v>
      </c>
      <c r="R918" t="n">
        <v>70.06</v>
      </c>
      <c r="S918" t="n">
        <v>32.19</v>
      </c>
      <c r="T918" t="n">
        <v>14908.02</v>
      </c>
      <c r="U918" t="n">
        <v>0.46</v>
      </c>
      <c r="V918" t="n">
        <v>0.72</v>
      </c>
      <c r="W918" t="n">
        <v>1.5</v>
      </c>
      <c r="X918" t="n">
        <v>0.91</v>
      </c>
      <c r="Y918" t="n">
        <v>1</v>
      </c>
      <c r="Z918" t="n">
        <v>10</v>
      </c>
    </row>
    <row r="919">
      <c r="A919" t="n">
        <v>16</v>
      </c>
      <c r="B919" t="n">
        <v>135</v>
      </c>
      <c r="C919" t="inlineStr">
        <is>
          <t xml:space="preserve">CONCLUIDO	</t>
        </is>
      </c>
      <c r="D919" t="n">
        <v>5.941</v>
      </c>
      <c r="E919" t="n">
        <v>16.83</v>
      </c>
      <c r="F919" t="n">
        <v>12.41</v>
      </c>
      <c r="G919" t="n">
        <v>24.02</v>
      </c>
      <c r="H919" t="n">
        <v>0.33</v>
      </c>
      <c r="I919" t="n">
        <v>31</v>
      </c>
      <c r="J919" t="n">
        <v>270.88</v>
      </c>
      <c r="K919" t="n">
        <v>59.89</v>
      </c>
      <c r="L919" t="n">
        <v>5</v>
      </c>
      <c r="M919" t="n">
        <v>29</v>
      </c>
      <c r="N919" t="n">
        <v>70.98999999999999</v>
      </c>
      <c r="O919" t="n">
        <v>33642.62</v>
      </c>
      <c r="P919" t="n">
        <v>205.75</v>
      </c>
      <c r="Q919" t="n">
        <v>460.75</v>
      </c>
      <c r="R919" t="n">
        <v>68.95</v>
      </c>
      <c r="S919" t="n">
        <v>32.19</v>
      </c>
      <c r="T919" t="n">
        <v>14364.58</v>
      </c>
      <c r="U919" t="n">
        <v>0.47</v>
      </c>
      <c r="V919" t="n">
        <v>0.72</v>
      </c>
      <c r="W919" t="n">
        <v>1.5</v>
      </c>
      <c r="X919" t="n">
        <v>0.88</v>
      </c>
      <c r="Y919" t="n">
        <v>1</v>
      </c>
      <c r="Z919" t="n">
        <v>10</v>
      </c>
    </row>
    <row r="920">
      <c r="A920" t="n">
        <v>17</v>
      </c>
      <c r="B920" t="n">
        <v>135</v>
      </c>
      <c r="C920" t="inlineStr">
        <is>
          <t xml:space="preserve">CONCLUIDO	</t>
        </is>
      </c>
      <c r="D920" t="n">
        <v>6.0057</v>
      </c>
      <c r="E920" t="n">
        <v>16.65</v>
      </c>
      <c r="F920" t="n">
        <v>12.33</v>
      </c>
      <c r="G920" t="n">
        <v>25.51</v>
      </c>
      <c r="H920" t="n">
        <v>0.34</v>
      </c>
      <c r="I920" t="n">
        <v>29</v>
      </c>
      <c r="J920" t="n">
        <v>271.36</v>
      </c>
      <c r="K920" t="n">
        <v>59.89</v>
      </c>
      <c r="L920" t="n">
        <v>5.25</v>
      </c>
      <c r="M920" t="n">
        <v>27</v>
      </c>
      <c r="N920" t="n">
        <v>71.22</v>
      </c>
      <c r="O920" t="n">
        <v>33701.64</v>
      </c>
      <c r="P920" t="n">
        <v>204.17</v>
      </c>
      <c r="Q920" t="n">
        <v>460.71</v>
      </c>
      <c r="R920" t="n">
        <v>66.47</v>
      </c>
      <c r="S920" t="n">
        <v>32.19</v>
      </c>
      <c r="T920" t="n">
        <v>13130.32</v>
      </c>
      <c r="U920" t="n">
        <v>0.48</v>
      </c>
      <c r="V920" t="n">
        <v>0.72</v>
      </c>
      <c r="W920" t="n">
        <v>1.49</v>
      </c>
      <c r="X920" t="n">
        <v>0.8</v>
      </c>
      <c r="Y920" t="n">
        <v>1</v>
      </c>
      <c r="Z920" t="n">
        <v>10</v>
      </c>
    </row>
    <row r="921">
      <c r="A921" t="n">
        <v>18</v>
      </c>
      <c r="B921" t="n">
        <v>135</v>
      </c>
      <c r="C921" t="inlineStr">
        <is>
          <t xml:space="preserve">CONCLUIDO	</t>
        </is>
      </c>
      <c r="D921" t="n">
        <v>6.0365</v>
      </c>
      <c r="E921" t="n">
        <v>16.57</v>
      </c>
      <c r="F921" t="n">
        <v>12.3</v>
      </c>
      <c r="G921" t="n">
        <v>26.35</v>
      </c>
      <c r="H921" t="n">
        <v>0.36</v>
      </c>
      <c r="I921" t="n">
        <v>28</v>
      </c>
      <c r="J921" t="n">
        <v>271.84</v>
      </c>
      <c r="K921" t="n">
        <v>59.89</v>
      </c>
      <c r="L921" t="n">
        <v>5.5</v>
      </c>
      <c r="M921" t="n">
        <v>26</v>
      </c>
      <c r="N921" t="n">
        <v>71.45</v>
      </c>
      <c r="O921" t="n">
        <v>33760.74</v>
      </c>
      <c r="P921" t="n">
        <v>203.43</v>
      </c>
      <c r="Q921" t="n">
        <v>460.7</v>
      </c>
      <c r="R921" t="n">
        <v>65.38</v>
      </c>
      <c r="S921" t="n">
        <v>32.19</v>
      </c>
      <c r="T921" t="n">
        <v>12592.06</v>
      </c>
      <c r="U921" t="n">
        <v>0.49</v>
      </c>
      <c r="V921" t="n">
        <v>0.73</v>
      </c>
      <c r="W921" t="n">
        <v>1.49</v>
      </c>
      <c r="X921" t="n">
        <v>0.76</v>
      </c>
      <c r="Y921" t="n">
        <v>1</v>
      </c>
      <c r="Z921" t="n">
        <v>10</v>
      </c>
    </row>
    <row r="922">
      <c r="A922" t="n">
        <v>19</v>
      </c>
      <c r="B922" t="n">
        <v>135</v>
      </c>
      <c r="C922" t="inlineStr">
        <is>
          <t xml:space="preserve">CONCLUIDO	</t>
        </is>
      </c>
      <c r="D922" t="n">
        <v>6.0623</v>
      </c>
      <c r="E922" t="n">
        <v>16.5</v>
      </c>
      <c r="F922" t="n">
        <v>12.28</v>
      </c>
      <c r="G922" t="n">
        <v>27.28</v>
      </c>
      <c r="H922" t="n">
        <v>0.38</v>
      </c>
      <c r="I922" t="n">
        <v>27</v>
      </c>
      <c r="J922" t="n">
        <v>272.32</v>
      </c>
      <c r="K922" t="n">
        <v>59.89</v>
      </c>
      <c r="L922" t="n">
        <v>5.75</v>
      </c>
      <c r="M922" t="n">
        <v>25</v>
      </c>
      <c r="N922" t="n">
        <v>71.68000000000001</v>
      </c>
      <c r="O922" t="n">
        <v>33820.05</v>
      </c>
      <c r="P922" t="n">
        <v>203.04</v>
      </c>
      <c r="Q922" t="n">
        <v>460.69</v>
      </c>
      <c r="R922" t="n">
        <v>64.73</v>
      </c>
      <c r="S922" t="n">
        <v>32.19</v>
      </c>
      <c r="T922" t="n">
        <v>12271.71</v>
      </c>
      <c r="U922" t="n">
        <v>0.5</v>
      </c>
      <c r="V922" t="n">
        <v>0.73</v>
      </c>
      <c r="W922" t="n">
        <v>1.49</v>
      </c>
      <c r="X922" t="n">
        <v>0.74</v>
      </c>
      <c r="Y922" t="n">
        <v>1</v>
      </c>
      <c r="Z922" t="n">
        <v>10</v>
      </c>
    </row>
    <row r="923">
      <c r="A923" t="n">
        <v>20</v>
      </c>
      <c r="B923" t="n">
        <v>135</v>
      </c>
      <c r="C923" t="inlineStr">
        <is>
          <t xml:space="preserve">CONCLUIDO	</t>
        </is>
      </c>
      <c r="D923" t="n">
        <v>6.0912</v>
      </c>
      <c r="E923" t="n">
        <v>16.42</v>
      </c>
      <c r="F923" t="n">
        <v>12.25</v>
      </c>
      <c r="G923" t="n">
        <v>28.27</v>
      </c>
      <c r="H923" t="n">
        <v>0.39</v>
      </c>
      <c r="I923" t="n">
        <v>26</v>
      </c>
      <c r="J923" t="n">
        <v>272.8</v>
      </c>
      <c r="K923" t="n">
        <v>59.89</v>
      </c>
      <c r="L923" t="n">
        <v>6</v>
      </c>
      <c r="M923" t="n">
        <v>24</v>
      </c>
      <c r="N923" t="n">
        <v>71.91</v>
      </c>
      <c r="O923" t="n">
        <v>33879.33</v>
      </c>
      <c r="P923" t="n">
        <v>202.16</v>
      </c>
      <c r="Q923" t="n">
        <v>460.74</v>
      </c>
      <c r="R923" t="n">
        <v>63.98</v>
      </c>
      <c r="S923" t="n">
        <v>32.19</v>
      </c>
      <c r="T923" t="n">
        <v>11902.9</v>
      </c>
      <c r="U923" t="n">
        <v>0.5</v>
      </c>
      <c r="V923" t="n">
        <v>0.73</v>
      </c>
      <c r="W923" t="n">
        <v>1.48</v>
      </c>
      <c r="X923" t="n">
        <v>0.72</v>
      </c>
      <c r="Y923" t="n">
        <v>1</v>
      </c>
      <c r="Z923" t="n">
        <v>10</v>
      </c>
    </row>
    <row r="924">
      <c r="A924" t="n">
        <v>21</v>
      </c>
      <c r="B924" t="n">
        <v>135</v>
      </c>
      <c r="C924" t="inlineStr">
        <is>
          <t xml:space="preserve">CONCLUIDO	</t>
        </is>
      </c>
      <c r="D924" t="n">
        <v>6.1178</v>
      </c>
      <c r="E924" t="n">
        <v>16.35</v>
      </c>
      <c r="F924" t="n">
        <v>12.23</v>
      </c>
      <c r="G924" t="n">
        <v>29.35</v>
      </c>
      <c r="H924" t="n">
        <v>0.41</v>
      </c>
      <c r="I924" t="n">
        <v>25</v>
      </c>
      <c r="J924" t="n">
        <v>273.28</v>
      </c>
      <c r="K924" t="n">
        <v>59.89</v>
      </c>
      <c r="L924" t="n">
        <v>6.25</v>
      </c>
      <c r="M924" t="n">
        <v>23</v>
      </c>
      <c r="N924" t="n">
        <v>72.14</v>
      </c>
      <c r="O924" t="n">
        <v>33938.7</v>
      </c>
      <c r="P924" t="n">
        <v>201.5</v>
      </c>
      <c r="Q924" t="n">
        <v>460.69</v>
      </c>
      <c r="R924" t="n">
        <v>63.04</v>
      </c>
      <c r="S924" t="n">
        <v>32.19</v>
      </c>
      <c r="T924" t="n">
        <v>11438.81</v>
      </c>
      <c r="U924" t="n">
        <v>0.51</v>
      </c>
      <c r="V924" t="n">
        <v>0.73</v>
      </c>
      <c r="W924" t="n">
        <v>1.49</v>
      </c>
      <c r="X924" t="n">
        <v>0.6899999999999999</v>
      </c>
      <c r="Y924" t="n">
        <v>1</v>
      </c>
      <c r="Z924" t="n">
        <v>10</v>
      </c>
    </row>
    <row r="925">
      <c r="A925" t="n">
        <v>22</v>
      </c>
      <c r="B925" t="n">
        <v>135</v>
      </c>
      <c r="C925" t="inlineStr">
        <is>
          <t xml:space="preserve">CONCLUIDO	</t>
        </is>
      </c>
      <c r="D925" t="n">
        <v>6.153</v>
      </c>
      <c r="E925" t="n">
        <v>16.25</v>
      </c>
      <c r="F925" t="n">
        <v>12.19</v>
      </c>
      <c r="G925" t="n">
        <v>30.46</v>
      </c>
      <c r="H925" t="n">
        <v>0.42</v>
      </c>
      <c r="I925" t="n">
        <v>24</v>
      </c>
      <c r="J925" t="n">
        <v>273.76</v>
      </c>
      <c r="K925" t="n">
        <v>59.89</v>
      </c>
      <c r="L925" t="n">
        <v>6.5</v>
      </c>
      <c r="M925" t="n">
        <v>22</v>
      </c>
      <c r="N925" t="n">
        <v>72.37</v>
      </c>
      <c r="O925" t="n">
        <v>33998.16</v>
      </c>
      <c r="P925" t="n">
        <v>200.81</v>
      </c>
      <c r="Q925" t="n">
        <v>460.71</v>
      </c>
      <c r="R925" t="n">
        <v>61.73</v>
      </c>
      <c r="S925" t="n">
        <v>32.19</v>
      </c>
      <c r="T925" t="n">
        <v>10788.33</v>
      </c>
      <c r="U925" t="n">
        <v>0.52</v>
      </c>
      <c r="V925" t="n">
        <v>0.73</v>
      </c>
      <c r="W925" t="n">
        <v>1.48</v>
      </c>
      <c r="X925" t="n">
        <v>0.65</v>
      </c>
      <c r="Y925" t="n">
        <v>1</v>
      </c>
      <c r="Z925" t="n">
        <v>10</v>
      </c>
    </row>
    <row r="926">
      <c r="A926" t="n">
        <v>23</v>
      </c>
      <c r="B926" t="n">
        <v>135</v>
      </c>
      <c r="C926" t="inlineStr">
        <is>
          <t xml:space="preserve">CONCLUIDO	</t>
        </is>
      </c>
      <c r="D926" t="n">
        <v>6.1751</v>
      </c>
      <c r="E926" t="n">
        <v>16.19</v>
      </c>
      <c r="F926" t="n">
        <v>12.18</v>
      </c>
      <c r="G926" t="n">
        <v>31.77</v>
      </c>
      <c r="H926" t="n">
        <v>0.44</v>
      </c>
      <c r="I926" t="n">
        <v>23</v>
      </c>
      <c r="J926" t="n">
        <v>274.24</v>
      </c>
      <c r="K926" t="n">
        <v>59.89</v>
      </c>
      <c r="L926" t="n">
        <v>6.75</v>
      </c>
      <c r="M926" t="n">
        <v>21</v>
      </c>
      <c r="N926" t="n">
        <v>72.61</v>
      </c>
      <c r="O926" t="n">
        <v>34057.71</v>
      </c>
      <c r="P926" t="n">
        <v>200.48</v>
      </c>
      <c r="Q926" t="n">
        <v>460.73</v>
      </c>
      <c r="R926" t="n">
        <v>61.43</v>
      </c>
      <c r="S926" t="n">
        <v>32.19</v>
      </c>
      <c r="T926" t="n">
        <v>10640.98</v>
      </c>
      <c r="U926" t="n">
        <v>0.52</v>
      </c>
      <c r="V926" t="n">
        <v>0.73</v>
      </c>
      <c r="W926" t="n">
        <v>1.49</v>
      </c>
      <c r="X926" t="n">
        <v>0.64</v>
      </c>
      <c r="Y926" t="n">
        <v>1</v>
      </c>
      <c r="Z926" t="n">
        <v>10</v>
      </c>
    </row>
    <row r="927">
      <c r="A927" t="n">
        <v>24</v>
      </c>
      <c r="B927" t="n">
        <v>135</v>
      </c>
      <c r="C927" t="inlineStr">
        <is>
          <t xml:space="preserve">CONCLUIDO	</t>
        </is>
      </c>
      <c r="D927" t="n">
        <v>6.2094</v>
      </c>
      <c r="E927" t="n">
        <v>16.1</v>
      </c>
      <c r="F927" t="n">
        <v>12.14</v>
      </c>
      <c r="G927" t="n">
        <v>33.11</v>
      </c>
      <c r="H927" t="n">
        <v>0.45</v>
      </c>
      <c r="I927" t="n">
        <v>22</v>
      </c>
      <c r="J927" t="n">
        <v>274.73</v>
      </c>
      <c r="K927" t="n">
        <v>59.89</v>
      </c>
      <c r="L927" t="n">
        <v>7</v>
      </c>
      <c r="M927" t="n">
        <v>20</v>
      </c>
      <c r="N927" t="n">
        <v>72.84</v>
      </c>
      <c r="O927" t="n">
        <v>34117.35</v>
      </c>
      <c r="P927" t="n">
        <v>199.2</v>
      </c>
      <c r="Q927" t="n">
        <v>460.7</v>
      </c>
      <c r="R927" t="n">
        <v>60.23</v>
      </c>
      <c r="S927" t="n">
        <v>32.19</v>
      </c>
      <c r="T927" t="n">
        <v>10049.36</v>
      </c>
      <c r="U927" t="n">
        <v>0.53</v>
      </c>
      <c r="V927" t="n">
        <v>0.74</v>
      </c>
      <c r="W927" t="n">
        <v>1.48</v>
      </c>
      <c r="X927" t="n">
        <v>0.61</v>
      </c>
      <c r="Y927" t="n">
        <v>1</v>
      </c>
      <c r="Z927" t="n">
        <v>10</v>
      </c>
    </row>
    <row r="928">
      <c r="A928" t="n">
        <v>25</v>
      </c>
      <c r="B928" t="n">
        <v>135</v>
      </c>
      <c r="C928" t="inlineStr">
        <is>
          <t xml:space="preserve">CONCLUIDO	</t>
        </is>
      </c>
      <c r="D928" t="n">
        <v>6.2378</v>
      </c>
      <c r="E928" t="n">
        <v>16.03</v>
      </c>
      <c r="F928" t="n">
        <v>12.12</v>
      </c>
      <c r="G928" t="n">
        <v>34.62</v>
      </c>
      <c r="H928" t="n">
        <v>0.47</v>
      </c>
      <c r="I928" t="n">
        <v>21</v>
      </c>
      <c r="J928" t="n">
        <v>275.21</v>
      </c>
      <c r="K928" t="n">
        <v>59.89</v>
      </c>
      <c r="L928" t="n">
        <v>7.25</v>
      </c>
      <c r="M928" t="n">
        <v>19</v>
      </c>
      <c r="N928" t="n">
        <v>73.08</v>
      </c>
      <c r="O928" t="n">
        <v>34177.09</v>
      </c>
      <c r="P928" t="n">
        <v>198.65</v>
      </c>
      <c r="Q928" t="n">
        <v>460.69</v>
      </c>
      <c r="R928" t="n">
        <v>59.41</v>
      </c>
      <c r="S928" t="n">
        <v>32.19</v>
      </c>
      <c r="T928" t="n">
        <v>9642.450000000001</v>
      </c>
      <c r="U928" t="n">
        <v>0.54</v>
      </c>
      <c r="V928" t="n">
        <v>0.74</v>
      </c>
      <c r="W928" t="n">
        <v>1.48</v>
      </c>
      <c r="X928" t="n">
        <v>0.58</v>
      </c>
      <c r="Y928" t="n">
        <v>1</v>
      </c>
      <c r="Z928" t="n">
        <v>10</v>
      </c>
    </row>
    <row r="929">
      <c r="A929" t="n">
        <v>26</v>
      </c>
      <c r="B929" t="n">
        <v>135</v>
      </c>
      <c r="C929" t="inlineStr">
        <is>
          <t xml:space="preserve">CONCLUIDO	</t>
        </is>
      </c>
      <c r="D929" t="n">
        <v>6.2724</v>
      </c>
      <c r="E929" t="n">
        <v>15.94</v>
      </c>
      <c r="F929" t="n">
        <v>12.08</v>
      </c>
      <c r="G929" t="n">
        <v>36.24</v>
      </c>
      <c r="H929" t="n">
        <v>0.48</v>
      </c>
      <c r="I929" t="n">
        <v>20</v>
      </c>
      <c r="J929" t="n">
        <v>275.7</v>
      </c>
      <c r="K929" t="n">
        <v>59.89</v>
      </c>
      <c r="L929" t="n">
        <v>7.5</v>
      </c>
      <c r="M929" t="n">
        <v>18</v>
      </c>
      <c r="N929" t="n">
        <v>73.31</v>
      </c>
      <c r="O929" t="n">
        <v>34236.91</v>
      </c>
      <c r="P929" t="n">
        <v>198.05</v>
      </c>
      <c r="Q929" t="n">
        <v>460.78</v>
      </c>
      <c r="R929" t="n">
        <v>58.11</v>
      </c>
      <c r="S929" t="n">
        <v>32.19</v>
      </c>
      <c r="T929" t="n">
        <v>8996.26</v>
      </c>
      <c r="U929" t="n">
        <v>0.55</v>
      </c>
      <c r="V929" t="n">
        <v>0.74</v>
      </c>
      <c r="W929" t="n">
        <v>1.48</v>
      </c>
      <c r="X929" t="n">
        <v>0.54</v>
      </c>
      <c r="Y929" t="n">
        <v>1</v>
      </c>
      <c r="Z929" t="n">
        <v>10</v>
      </c>
    </row>
    <row r="930">
      <c r="A930" t="n">
        <v>27</v>
      </c>
      <c r="B930" t="n">
        <v>135</v>
      </c>
      <c r="C930" t="inlineStr">
        <is>
          <t xml:space="preserve">CONCLUIDO	</t>
        </is>
      </c>
      <c r="D930" t="n">
        <v>6.2699</v>
      </c>
      <c r="E930" t="n">
        <v>15.95</v>
      </c>
      <c r="F930" t="n">
        <v>12.09</v>
      </c>
      <c r="G930" t="n">
        <v>36.26</v>
      </c>
      <c r="H930" t="n">
        <v>0.5</v>
      </c>
      <c r="I930" t="n">
        <v>20</v>
      </c>
      <c r="J930" t="n">
        <v>276.18</v>
      </c>
      <c r="K930" t="n">
        <v>59.89</v>
      </c>
      <c r="L930" t="n">
        <v>7.75</v>
      </c>
      <c r="M930" t="n">
        <v>18</v>
      </c>
      <c r="N930" t="n">
        <v>73.55</v>
      </c>
      <c r="O930" t="n">
        <v>34296.82</v>
      </c>
      <c r="P930" t="n">
        <v>197.86</v>
      </c>
      <c r="Q930" t="n">
        <v>460.69</v>
      </c>
      <c r="R930" t="n">
        <v>58.43</v>
      </c>
      <c r="S930" t="n">
        <v>32.19</v>
      </c>
      <c r="T930" t="n">
        <v>9159.08</v>
      </c>
      <c r="U930" t="n">
        <v>0.55</v>
      </c>
      <c r="V930" t="n">
        <v>0.74</v>
      </c>
      <c r="W930" t="n">
        <v>1.48</v>
      </c>
      <c r="X930" t="n">
        <v>0.55</v>
      </c>
      <c r="Y930" t="n">
        <v>1</v>
      </c>
      <c r="Z930" t="n">
        <v>10</v>
      </c>
    </row>
    <row r="931">
      <c r="A931" t="n">
        <v>28</v>
      </c>
      <c r="B931" t="n">
        <v>135</v>
      </c>
      <c r="C931" t="inlineStr">
        <is>
          <t xml:space="preserve">CONCLUIDO	</t>
        </is>
      </c>
      <c r="D931" t="n">
        <v>6.3072</v>
      </c>
      <c r="E931" t="n">
        <v>15.86</v>
      </c>
      <c r="F931" t="n">
        <v>12.04</v>
      </c>
      <c r="G931" t="n">
        <v>38.03</v>
      </c>
      <c r="H931" t="n">
        <v>0.51</v>
      </c>
      <c r="I931" t="n">
        <v>19</v>
      </c>
      <c r="J931" t="n">
        <v>276.67</v>
      </c>
      <c r="K931" t="n">
        <v>59.89</v>
      </c>
      <c r="L931" t="n">
        <v>8</v>
      </c>
      <c r="M931" t="n">
        <v>17</v>
      </c>
      <c r="N931" t="n">
        <v>73.78</v>
      </c>
      <c r="O931" t="n">
        <v>34356.83</v>
      </c>
      <c r="P931" t="n">
        <v>197.05</v>
      </c>
      <c r="Q931" t="n">
        <v>460.69</v>
      </c>
      <c r="R931" t="n">
        <v>56.95</v>
      </c>
      <c r="S931" t="n">
        <v>32.19</v>
      </c>
      <c r="T931" t="n">
        <v>8421.34</v>
      </c>
      <c r="U931" t="n">
        <v>0.57</v>
      </c>
      <c r="V931" t="n">
        <v>0.74</v>
      </c>
      <c r="W931" t="n">
        <v>1.48</v>
      </c>
      <c r="X931" t="n">
        <v>0.51</v>
      </c>
      <c r="Y931" t="n">
        <v>1</v>
      </c>
      <c r="Z931" t="n">
        <v>10</v>
      </c>
    </row>
    <row r="932">
      <c r="A932" t="n">
        <v>29</v>
      </c>
      <c r="B932" t="n">
        <v>135</v>
      </c>
      <c r="C932" t="inlineStr">
        <is>
          <t xml:space="preserve">CONCLUIDO	</t>
        </is>
      </c>
      <c r="D932" t="n">
        <v>6.3112</v>
      </c>
      <c r="E932" t="n">
        <v>15.84</v>
      </c>
      <c r="F932" t="n">
        <v>12.03</v>
      </c>
      <c r="G932" t="n">
        <v>37.99</v>
      </c>
      <c r="H932" t="n">
        <v>0.53</v>
      </c>
      <c r="I932" t="n">
        <v>19</v>
      </c>
      <c r="J932" t="n">
        <v>277.16</v>
      </c>
      <c r="K932" t="n">
        <v>59.89</v>
      </c>
      <c r="L932" t="n">
        <v>8.25</v>
      </c>
      <c r="M932" t="n">
        <v>17</v>
      </c>
      <c r="N932" t="n">
        <v>74.02</v>
      </c>
      <c r="O932" t="n">
        <v>34416.93</v>
      </c>
      <c r="P932" t="n">
        <v>196.46</v>
      </c>
      <c r="Q932" t="n">
        <v>460.72</v>
      </c>
      <c r="R932" t="n">
        <v>56.82</v>
      </c>
      <c r="S932" t="n">
        <v>32.19</v>
      </c>
      <c r="T932" t="n">
        <v>8358.23</v>
      </c>
      <c r="U932" t="n">
        <v>0.57</v>
      </c>
      <c r="V932" t="n">
        <v>0.74</v>
      </c>
      <c r="W932" t="n">
        <v>1.47</v>
      </c>
      <c r="X932" t="n">
        <v>0.5</v>
      </c>
      <c r="Y932" t="n">
        <v>1</v>
      </c>
      <c r="Z932" t="n">
        <v>10</v>
      </c>
    </row>
    <row r="933">
      <c r="A933" t="n">
        <v>30</v>
      </c>
      <c r="B933" t="n">
        <v>135</v>
      </c>
      <c r="C933" t="inlineStr">
        <is>
          <t xml:space="preserve">CONCLUIDO	</t>
        </is>
      </c>
      <c r="D933" t="n">
        <v>6.3352</v>
      </c>
      <c r="E933" t="n">
        <v>15.78</v>
      </c>
      <c r="F933" t="n">
        <v>12.02</v>
      </c>
      <c r="G933" t="n">
        <v>40.07</v>
      </c>
      <c r="H933" t="n">
        <v>0.55</v>
      </c>
      <c r="I933" t="n">
        <v>18</v>
      </c>
      <c r="J933" t="n">
        <v>277.65</v>
      </c>
      <c r="K933" t="n">
        <v>59.89</v>
      </c>
      <c r="L933" t="n">
        <v>8.5</v>
      </c>
      <c r="M933" t="n">
        <v>16</v>
      </c>
      <c r="N933" t="n">
        <v>74.26000000000001</v>
      </c>
      <c r="O933" t="n">
        <v>34477.13</v>
      </c>
      <c r="P933" t="n">
        <v>196.3</v>
      </c>
      <c r="Q933" t="n">
        <v>460.7</v>
      </c>
      <c r="R933" t="n">
        <v>56.52</v>
      </c>
      <c r="S933" t="n">
        <v>32.19</v>
      </c>
      <c r="T933" t="n">
        <v>8210.08</v>
      </c>
      <c r="U933" t="n">
        <v>0.57</v>
      </c>
      <c r="V933" t="n">
        <v>0.74</v>
      </c>
      <c r="W933" t="n">
        <v>1.47</v>
      </c>
      <c r="X933" t="n">
        <v>0.49</v>
      </c>
      <c r="Y933" t="n">
        <v>1</v>
      </c>
      <c r="Z933" t="n">
        <v>10</v>
      </c>
    </row>
    <row r="934">
      <c r="A934" t="n">
        <v>31</v>
      </c>
      <c r="B934" t="n">
        <v>135</v>
      </c>
      <c r="C934" t="inlineStr">
        <is>
          <t xml:space="preserve">CONCLUIDO	</t>
        </is>
      </c>
      <c r="D934" t="n">
        <v>6.3698</v>
      </c>
      <c r="E934" t="n">
        <v>15.7</v>
      </c>
      <c r="F934" t="n">
        <v>11.99</v>
      </c>
      <c r="G934" t="n">
        <v>42.31</v>
      </c>
      <c r="H934" t="n">
        <v>0.5600000000000001</v>
      </c>
      <c r="I934" t="n">
        <v>17</v>
      </c>
      <c r="J934" t="n">
        <v>278.13</v>
      </c>
      <c r="K934" t="n">
        <v>59.89</v>
      </c>
      <c r="L934" t="n">
        <v>8.75</v>
      </c>
      <c r="M934" t="n">
        <v>15</v>
      </c>
      <c r="N934" t="n">
        <v>74.5</v>
      </c>
      <c r="O934" t="n">
        <v>34537.41</v>
      </c>
      <c r="P934" t="n">
        <v>194.92</v>
      </c>
      <c r="Q934" t="n">
        <v>460.69</v>
      </c>
      <c r="R934" t="n">
        <v>55.24</v>
      </c>
      <c r="S934" t="n">
        <v>32.19</v>
      </c>
      <c r="T934" t="n">
        <v>7578.82</v>
      </c>
      <c r="U934" t="n">
        <v>0.58</v>
      </c>
      <c r="V934" t="n">
        <v>0.75</v>
      </c>
      <c r="W934" t="n">
        <v>1.47</v>
      </c>
      <c r="X934" t="n">
        <v>0.45</v>
      </c>
      <c r="Y934" t="n">
        <v>1</v>
      </c>
      <c r="Z934" t="n">
        <v>10</v>
      </c>
    </row>
    <row r="935">
      <c r="A935" t="n">
        <v>32</v>
      </c>
      <c r="B935" t="n">
        <v>135</v>
      </c>
      <c r="C935" t="inlineStr">
        <is>
          <t xml:space="preserve">CONCLUIDO	</t>
        </is>
      </c>
      <c r="D935" t="n">
        <v>6.3722</v>
      </c>
      <c r="E935" t="n">
        <v>15.69</v>
      </c>
      <c r="F935" t="n">
        <v>11.98</v>
      </c>
      <c r="G935" t="n">
        <v>42.28</v>
      </c>
      <c r="H935" t="n">
        <v>0.58</v>
      </c>
      <c r="I935" t="n">
        <v>17</v>
      </c>
      <c r="J935" t="n">
        <v>278.62</v>
      </c>
      <c r="K935" t="n">
        <v>59.89</v>
      </c>
      <c r="L935" t="n">
        <v>9</v>
      </c>
      <c r="M935" t="n">
        <v>15</v>
      </c>
      <c r="N935" t="n">
        <v>74.73999999999999</v>
      </c>
      <c r="O935" t="n">
        <v>34597.8</v>
      </c>
      <c r="P935" t="n">
        <v>195.12</v>
      </c>
      <c r="Q935" t="n">
        <v>460.7</v>
      </c>
      <c r="R935" t="n">
        <v>54.93</v>
      </c>
      <c r="S935" t="n">
        <v>32.19</v>
      </c>
      <c r="T935" t="n">
        <v>7421.84</v>
      </c>
      <c r="U935" t="n">
        <v>0.59</v>
      </c>
      <c r="V935" t="n">
        <v>0.75</v>
      </c>
      <c r="W935" t="n">
        <v>1.48</v>
      </c>
      <c r="X935" t="n">
        <v>0.45</v>
      </c>
      <c r="Y935" t="n">
        <v>1</v>
      </c>
      <c r="Z935" t="n">
        <v>10</v>
      </c>
    </row>
    <row r="936">
      <c r="A936" t="n">
        <v>33</v>
      </c>
      <c r="B936" t="n">
        <v>135</v>
      </c>
      <c r="C936" t="inlineStr">
        <is>
          <t xml:space="preserve">CONCLUIDO	</t>
        </is>
      </c>
      <c r="D936" t="n">
        <v>6.3596</v>
      </c>
      <c r="E936" t="n">
        <v>15.72</v>
      </c>
      <c r="F936" t="n">
        <v>12.01</v>
      </c>
      <c r="G936" t="n">
        <v>42.39</v>
      </c>
      <c r="H936" t="n">
        <v>0.59</v>
      </c>
      <c r="I936" t="n">
        <v>17</v>
      </c>
      <c r="J936" t="n">
        <v>279.11</v>
      </c>
      <c r="K936" t="n">
        <v>59.89</v>
      </c>
      <c r="L936" t="n">
        <v>9.25</v>
      </c>
      <c r="M936" t="n">
        <v>15</v>
      </c>
      <c r="N936" t="n">
        <v>74.98</v>
      </c>
      <c r="O936" t="n">
        <v>34658.27</v>
      </c>
      <c r="P936" t="n">
        <v>195.18</v>
      </c>
      <c r="Q936" t="n">
        <v>460.75</v>
      </c>
      <c r="R936" t="n">
        <v>55.99</v>
      </c>
      <c r="S936" t="n">
        <v>32.19</v>
      </c>
      <c r="T936" t="n">
        <v>7952.14</v>
      </c>
      <c r="U936" t="n">
        <v>0.57</v>
      </c>
      <c r="V936" t="n">
        <v>0.74</v>
      </c>
      <c r="W936" t="n">
        <v>1.48</v>
      </c>
      <c r="X936" t="n">
        <v>0.48</v>
      </c>
      <c r="Y936" t="n">
        <v>1</v>
      </c>
      <c r="Z936" t="n">
        <v>10</v>
      </c>
    </row>
    <row r="937">
      <c r="A937" t="n">
        <v>34</v>
      </c>
      <c r="B937" t="n">
        <v>135</v>
      </c>
      <c r="C937" t="inlineStr">
        <is>
          <t xml:space="preserve">CONCLUIDO	</t>
        </is>
      </c>
      <c r="D937" t="n">
        <v>6.4026</v>
      </c>
      <c r="E937" t="n">
        <v>15.62</v>
      </c>
      <c r="F937" t="n">
        <v>11.96</v>
      </c>
      <c r="G937" t="n">
        <v>44.84</v>
      </c>
      <c r="H937" t="n">
        <v>0.6</v>
      </c>
      <c r="I937" t="n">
        <v>16</v>
      </c>
      <c r="J937" t="n">
        <v>279.61</v>
      </c>
      <c r="K937" t="n">
        <v>59.89</v>
      </c>
      <c r="L937" t="n">
        <v>9.5</v>
      </c>
      <c r="M937" t="n">
        <v>14</v>
      </c>
      <c r="N937" t="n">
        <v>75.22</v>
      </c>
      <c r="O937" t="n">
        <v>34718.84</v>
      </c>
      <c r="P937" t="n">
        <v>194.01</v>
      </c>
      <c r="Q937" t="n">
        <v>460.69</v>
      </c>
      <c r="R937" t="n">
        <v>54.4</v>
      </c>
      <c r="S937" t="n">
        <v>32.19</v>
      </c>
      <c r="T937" t="n">
        <v>7163.29</v>
      </c>
      <c r="U937" t="n">
        <v>0.59</v>
      </c>
      <c r="V937" t="n">
        <v>0.75</v>
      </c>
      <c r="W937" t="n">
        <v>1.47</v>
      </c>
      <c r="X937" t="n">
        <v>0.42</v>
      </c>
      <c r="Y937" t="n">
        <v>1</v>
      </c>
      <c r="Z937" t="n">
        <v>10</v>
      </c>
    </row>
    <row r="938">
      <c r="A938" t="n">
        <v>35</v>
      </c>
      <c r="B938" t="n">
        <v>135</v>
      </c>
      <c r="C938" t="inlineStr">
        <is>
          <t xml:space="preserve">CONCLUIDO	</t>
        </is>
      </c>
      <c r="D938" t="n">
        <v>6.4001</v>
      </c>
      <c r="E938" t="n">
        <v>15.62</v>
      </c>
      <c r="F938" t="n">
        <v>11.96</v>
      </c>
      <c r="G938" t="n">
        <v>44.86</v>
      </c>
      <c r="H938" t="n">
        <v>0.62</v>
      </c>
      <c r="I938" t="n">
        <v>16</v>
      </c>
      <c r="J938" t="n">
        <v>280.1</v>
      </c>
      <c r="K938" t="n">
        <v>59.89</v>
      </c>
      <c r="L938" t="n">
        <v>9.75</v>
      </c>
      <c r="M938" t="n">
        <v>14</v>
      </c>
      <c r="N938" t="n">
        <v>75.45999999999999</v>
      </c>
      <c r="O938" t="n">
        <v>34779.51</v>
      </c>
      <c r="P938" t="n">
        <v>194.17</v>
      </c>
      <c r="Q938" t="n">
        <v>460.76</v>
      </c>
      <c r="R938" t="n">
        <v>54.54</v>
      </c>
      <c r="S938" t="n">
        <v>32.19</v>
      </c>
      <c r="T938" t="n">
        <v>7232.42</v>
      </c>
      <c r="U938" t="n">
        <v>0.59</v>
      </c>
      <c r="V938" t="n">
        <v>0.75</v>
      </c>
      <c r="W938" t="n">
        <v>1.47</v>
      </c>
      <c r="X938" t="n">
        <v>0.43</v>
      </c>
      <c r="Y938" t="n">
        <v>1</v>
      </c>
      <c r="Z938" t="n">
        <v>10</v>
      </c>
    </row>
    <row r="939">
      <c r="A939" t="n">
        <v>36</v>
      </c>
      <c r="B939" t="n">
        <v>135</v>
      </c>
      <c r="C939" t="inlineStr">
        <is>
          <t xml:space="preserve">CONCLUIDO	</t>
        </is>
      </c>
      <c r="D939" t="n">
        <v>6.4306</v>
      </c>
      <c r="E939" t="n">
        <v>15.55</v>
      </c>
      <c r="F939" t="n">
        <v>11.94</v>
      </c>
      <c r="G939" t="n">
        <v>47.76</v>
      </c>
      <c r="H939" t="n">
        <v>0.63</v>
      </c>
      <c r="I939" t="n">
        <v>15</v>
      </c>
      <c r="J939" t="n">
        <v>280.59</v>
      </c>
      <c r="K939" t="n">
        <v>59.89</v>
      </c>
      <c r="L939" t="n">
        <v>10</v>
      </c>
      <c r="M939" t="n">
        <v>13</v>
      </c>
      <c r="N939" t="n">
        <v>75.7</v>
      </c>
      <c r="O939" t="n">
        <v>34840.27</v>
      </c>
      <c r="P939" t="n">
        <v>193.27</v>
      </c>
      <c r="Q939" t="n">
        <v>460.71</v>
      </c>
      <c r="R939" t="n">
        <v>53.66</v>
      </c>
      <c r="S939" t="n">
        <v>32.19</v>
      </c>
      <c r="T939" t="n">
        <v>6798.59</v>
      </c>
      <c r="U939" t="n">
        <v>0.6</v>
      </c>
      <c r="V939" t="n">
        <v>0.75</v>
      </c>
      <c r="W939" t="n">
        <v>1.47</v>
      </c>
      <c r="X939" t="n">
        <v>0.41</v>
      </c>
      <c r="Y939" t="n">
        <v>1</v>
      </c>
      <c r="Z939" t="n">
        <v>10</v>
      </c>
    </row>
    <row r="940">
      <c r="A940" t="n">
        <v>37</v>
      </c>
      <c r="B940" t="n">
        <v>135</v>
      </c>
      <c r="C940" t="inlineStr">
        <is>
          <t xml:space="preserve">CONCLUIDO	</t>
        </is>
      </c>
      <c r="D940" t="n">
        <v>6.4336</v>
      </c>
      <c r="E940" t="n">
        <v>15.54</v>
      </c>
      <c r="F940" t="n">
        <v>11.93</v>
      </c>
      <c r="G940" t="n">
        <v>47.73</v>
      </c>
      <c r="H940" t="n">
        <v>0.65</v>
      </c>
      <c r="I940" t="n">
        <v>15</v>
      </c>
      <c r="J940" t="n">
        <v>281.08</v>
      </c>
      <c r="K940" t="n">
        <v>59.89</v>
      </c>
      <c r="L940" t="n">
        <v>10.25</v>
      </c>
      <c r="M940" t="n">
        <v>13</v>
      </c>
      <c r="N940" t="n">
        <v>75.95</v>
      </c>
      <c r="O940" t="n">
        <v>34901.13</v>
      </c>
      <c r="P940" t="n">
        <v>193.3</v>
      </c>
      <c r="Q940" t="n">
        <v>460.69</v>
      </c>
      <c r="R940" t="n">
        <v>53.34</v>
      </c>
      <c r="S940" t="n">
        <v>32.19</v>
      </c>
      <c r="T940" t="n">
        <v>6637.39</v>
      </c>
      <c r="U940" t="n">
        <v>0.6</v>
      </c>
      <c r="V940" t="n">
        <v>0.75</v>
      </c>
      <c r="W940" t="n">
        <v>1.47</v>
      </c>
      <c r="X940" t="n">
        <v>0.4</v>
      </c>
      <c r="Y940" t="n">
        <v>1</v>
      </c>
      <c r="Z940" t="n">
        <v>10</v>
      </c>
    </row>
    <row r="941">
      <c r="A941" t="n">
        <v>38</v>
      </c>
      <c r="B941" t="n">
        <v>135</v>
      </c>
      <c r="C941" t="inlineStr">
        <is>
          <t xml:space="preserve">CONCLUIDO	</t>
        </is>
      </c>
      <c r="D941" t="n">
        <v>6.4332</v>
      </c>
      <c r="E941" t="n">
        <v>15.54</v>
      </c>
      <c r="F941" t="n">
        <v>11.93</v>
      </c>
      <c r="G941" t="n">
        <v>47.73</v>
      </c>
      <c r="H941" t="n">
        <v>0.66</v>
      </c>
      <c r="I941" t="n">
        <v>15</v>
      </c>
      <c r="J941" t="n">
        <v>281.58</v>
      </c>
      <c r="K941" t="n">
        <v>59.89</v>
      </c>
      <c r="L941" t="n">
        <v>10.5</v>
      </c>
      <c r="M941" t="n">
        <v>13</v>
      </c>
      <c r="N941" t="n">
        <v>76.19</v>
      </c>
      <c r="O941" t="n">
        <v>34962.08</v>
      </c>
      <c r="P941" t="n">
        <v>192.96</v>
      </c>
      <c r="Q941" t="n">
        <v>460.69</v>
      </c>
      <c r="R941" t="n">
        <v>53.43</v>
      </c>
      <c r="S941" t="n">
        <v>32.19</v>
      </c>
      <c r="T941" t="n">
        <v>6683.2</v>
      </c>
      <c r="U941" t="n">
        <v>0.6</v>
      </c>
      <c r="V941" t="n">
        <v>0.75</v>
      </c>
      <c r="W941" t="n">
        <v>1.47</v>
      </c>
      <c r="X941" t="n">
        <v>0.4</v>
      </c>
      <c r="Y941" t="n">
        <v>1</v>
      </c>
      <c r="Z941" t="n">
        <v>10</v>
      </c>
    </row>
    <row r="942">
      <c r="A942" t="n">
        <v>39</v>
      </c>
      <c r="B942" t="n">
        <v>135</v>
      </c>
      <c r="C942" t="inlineStr">
        <is>
          <t xml:space="preserve">CONCLUIDO	</t>
        </is>
      </c>
      <c r="D942" t="n">
        <v>6.4731</v>
      </c>
      <c r="E942" t="n">
        <v>15.45</v>
      </c>
      <c r="F942" t="n">
        <v>11.89</v>
      </c>
      <c r="G942" t="n">
        <v>50.95</v>
      </c>
      <c r="H942" t="n">
        <v>0.68</v>
      </c>
      <c r="I942" t="n">
        <v>14</v>
      </c>
      <c r="J942" t="n">
        <v>282.07</v>
      </c>
      <c r="K942" t="n">
        <v>59.89</v>
      </c>
      <c r="L942" t="n">
        <v>10.75</v>
      </c>
      <c r="M942" t="n">
        <v>12</v>
      </c>
      <c r="N942" t="n">
        <v>76.44</v>
      </c>
      <c r="O942" t="n">
        <v>35023.13</v>
      </c>
      <c r="P942" t="n">
        <v>192.21</v>
      </c>
      <c r="Q942" t="n">
        <v>460.69</v>
      </c>
      <c r="R942" t="n">
        <v>52.09</v>
      </c>
      <c r="S942" t="n">
        <v>32.19</v>
      </c>
      <c r="T942" t="n">
        <v>6015.23</v>
      </c>
      <c r="U942" t="n">
        <v>0.62</v>
      </c>
      <c r="V942" t="n">
        <v>0.75</v>
      </c>
      <c r="W942" t="n">
        <v>1.47</v>
      </c>
      <c r="X942" t="n">
        <v>0.35</v>
      </c>
      <c r="Y942" t="n">
        <v>1</v>
      </c>
      <c r="Z942" t="n">
        <v>10</v>
      </c>
    </row>
    <row r="943">
      <c r="A943" t="n">
        <v>40</v>
      </c>
      <c r="B943" t="n">
        <v>135</v>
      </c>
      <c r="C943" t="inlineStr">
        <is>
          <t xml:space="preserve">CONCLUIDO	</t>
        </is>
      </c>
      <c r="D943" t="n">
        <v>6.4711</v>
      </c>
      <c r="E943" t="n">
        <v>15.45</v>
      </c>
      <c r="F943" t="n">
        <v>11.89</v>
      </c>
      <c r="G943" t="n">
        <v>50.97</v>
      </c>
      <c r="H943" t="n">
        <v>0.6899999999999999</v>
      </c>
      <c r="I943" t="n">
        <v>14</v>
      </c>
      <c r="J943" t="n">
        <v>282.57</v>
      </c>
      <c r="K943" t="n">
        <v>59.89</v>
      </c>
      <c r="L943" t="n">
        <v>11</v>
      </c>
      <c r="M943" t="n">
        <v>12</v>
      </c>
      <c r="N943" t="n">
        <v>76.68000000000001</v>
      </c>
      <c r="O943" t="n">
        <v>35084.28</v>
      </c>
      <c r="P943" t="n">
        <v>192.24</v>
      </c>
      <c r="Q943" t="n">
        <v>460.69</v>
      </c>
      <c r="R943" t="n">
        <v>52.14</v>
      </c>
      <c r="S943" t="n">
        <v>32.19</v>
      </c>
      <c r="T943" t="n">
        <v>6044.48</v>
      </c>
      <c r="U943" t="n">
        <v>0.62</v>
      </c>
      <c r="V943" t="n">
        <v>0.75</v>
      </c>
      <c r="W943" t="n">
        <v>1.47</v>
      </c>
      <c r="X943" t="n">
        <v>0.36</v>
      </c>
      <c r="Y943" t="n">
        <v>1</v>
      </c>
      <c r="Z943" t="n">
        <v>10</v>
      </c>
    </row>
    <row r="944">
      <c r="A944" t="n">
        <v>41</v>
      </c>
      <c r="B944" t="n">
        <v>135</v>
      </c>
      <c r="C944" t="inlineStr">
        <is>
          <t xml:space="preserve">CONCLUIDO	</t>
        </is>
      </c>
      <c r="D944" t="n">
        <v>6.467</v>
      </c>
      <c r="E944" t="n">
        <v>15.46</v>
      </c>
      <c r="F944" t="n">
        <v>11.9</v>
      </c>
      <c r="G944" t="n">
        <v>51.01</v>
      </c>
      <c r="H944" t="n">
        <v>0.71</v>
      </c>
      <c r="I944" t="n">
        <v>14</v>
      </c>
      <c r="J944" t="n">
        <v>283.06</v>
      </c>
      <c r="K944" t="n">
        <v>59.89</v>
      </c>
      <c r="L944" t="n">
        <v>11.25</v>
      </c>
      <c r="M944" t="n">
        <v>12</v>
      </c>
      <c r="N944" t="n">
        <v>76.93000000000001</v>
      </c>
      <c r="O944" t="n">
        <v>35145.53</v>
      </c>
      <c r="P944" t="n">
        <v>191.72</v>
      </c>
      <c r="Q944" t="n">
        <v>460.69</v>
      </c>
      <c r="R944" t="n">
        <v>52.63</v>
      </c>
      <c r="S944" t="n">
        <v>32.19</v>
      </c>
      <c r="T944" t="n">
        <v>6289.87</v>
      </c>
      <c r="U944" t="n">
        <v>0.61</v>
      </c>
      <c r="V944" t="n">
        <v>0.75</v>
      </c>
      <c r="W944" t="n">
        <v>1.47</v>
      </c>
      <c r="X944" t="n">
        <v>0.37</v>
      </c>
      <c r="Y944" t="n">
        <v>1</v>
      </c>
      <c r="Z944" t="n">
        <v>10</v>
      </c>
    </row>
    <row r="945">
      <c r="A945" t="n">
        <v>42</v>
      </c>
      <c r="B945" t="n">
        <v>135</v>
      </c>
      <c r="C945" t="inlineStr">
        <is>
          <t xml:space="preserve">CONCLUIDO	</t>
        </is>
      </c>
      <c r="D945" t="n">
        <v>6.499</v>
      </c>
      <c r="E945" t="n">
        <v>15.39</v>
      </c>
      <c r="F945" t="n">
        <v>11.88</v>
      </c>
      <c r="G945" t="n">
        <v>54.82</v>
      </c>
      <c r="H945" t="n">
        <v>0.72</v>
      </c>
      <c r="I945" t="n">
        <v>13</v>
      </c>
      <c r="J945" t="n">
        <v>283.56</v>
      </c>
      <c r="K945" t="n">
        <v>59.89</v>
      </c>
      <c r="L945" t="n">
        <v>11.5</v>
      </c>
      <c r="M945" t="n">
        <v>11</v>
      </c>
      <c r="N945" t="n">
        <v>77.18000000000001</v>
      </c>
      <c r="O945" t="n">
        <v>35206.88</v>
      </c>
      <c r="P945" t="n">
        <v>191.34</v>
      </c>
      <c r="Q945" t="n">
        <v>460.69</v>
      </c>
      <c r="R945" t="n">
        <v>51.85</v>
      </c>
      <c r="S945" t="n">
        <v>32.19</v>
      </c>
      <c r="T945" t="n">
        <v>5901.56</v>
      </c>
      <c r="U945" t="n">
        <v>0.62</v>
      </c>
      <c r="V945" t="n">
        <v>0.75</v>
      </c>
      <c r="W945" t="n">
        <v>1.46</v>
      </c>
      <c r="X945" t="n">
        <v>0.34</v>
      </c>
      <c r="Y945" t="n">
        <v>1</v>
      </c>
      <c r="Z945" t="n">
        <v>10</v>
      </c>
    </row>
    <row r="946">
      <c r="A946" t="n">
        <v>43</v>
      </c>
      <c r="B946" t="n">
        <v>135</v>
      </c>
      <c r="C946" t="inlineStr">
        <is>
          <t xml:space="preserve">CONCLUIDO	</t>
        </is>
      </c>
      <c r="D946" t="n">
        <v>6.4977</v>
      </c>
      <c r="E946" t="n">
        <v>15.39</v>
      </c>
      <c r="F946" t="n">
        <v>11.88</v>
      </c>
      <c r="G946" t="n">
        <v>54.83</v>
      </c>
      <c r="H946" t="n">
        <v>0.74</v>
      </c>
      <c r="I946" t="n">
        <v>13</v>
      </c>
      <c r="J946" t="n">
        <v>284.06</v>
      </c>
      <c r="K946" t="n">
        <v>59.89</v>
      </c>
      <c r="L946" t="n">
        <v>11.75</v>
      </c>
      <c r="M946" t="n">
        <v>11</v>
      </c>
      <c r="N946" t="n">
        <v>77.42</v>
      </c>
      <c r="O946" t="n">
        <v>35268.32</v>
      </c>
      <c r="P946" t="n">
        <v>191.38</v>
      </c>
      <c r="Q946" t="n">
        <v>460.69</v>
      </c>
      <c r="R946" t="n">
        <v>51.68</v>
      </c>
      <c r="S946" t="n">
        <v>32.19</v>
      </c>
      <c r="T946" t="n">
        <v>5819.18</v>
      </c>
      <c r="U946" t="n">
        <v>0.62</v>
      </c>
      <c r="V946" t="n">
        <v>0.75</v>
      </c>
      <c r="W946" t="n">
        <v>1.47</v>
      </c>
      <c r="X946" t="n">
        <v>0.35</v>
      </c>
      <c r="Y946" t="n">
        <v>1</v>
      </c>
      <c r="Z946" t="n">
        <v>10</v>
      </c>
    </row>
    <row r="947">
      <c r="A947" t="n">
        <v>44</v>
      </c>
      <c r="B947" t="n">
        <v>135</v>
      </c>
      <c r="C947" t="inlineStr">
        <is>
          <t xml:space="preserve">CONCLUIDO	</t>
        </is>
      </c>
      <c r="D947" t="n">
        <v>6.5012</v>
      </c>
      <c r="E947" t="n">
        <v>15.38</v>
      </c>
      <c r="F947" t="n">
        <v>11.87</v>
      </c>
      <c r="G947" t="n">
        <v>54.79</v>
      </c>
      <c r="H947" t="n">
        <v>0.75</v>
      </c>
      <c r="I947" t="n">
        <v>13</v>
      </c>
      <c r="J947" t="n">
        <v>284.56</v>
      </c>
      <c r="K947" t="n">
        <v>59.89</v>
      </c>
      <c r="L947" t="n">
        <v>12</v>
      </c>
      <c r="M947" t="n">
        <v>11</v>
      </c>
      <c r="N947" t="n">
        <v>77.67</v>
      </c>
      <c r="O947" t="n">
        <v>35329.87</v>
      </c>
      <c r="P947" t="n">
        <v>191.21</v>
      </c>
      <c r="Q947" t="n">
        <v>460.69</v>
      </c>
      <c r="R947" t="n">
        <v>51.42</v>
      </c>
      <c r="S947" t="n">
        <v>32.19</v>
      </c>
      <c r="T947" t="n">
        <v>5686.25</v>
      </c>
      <c r="U947" t="n">
        <v>0.63</v>
      </c>
      <c r="V947" t="n">
        <v>0.75</v>
      </c>
      <c r="W947" t="n">
        <v>1.47</v>
      </c>
      <c r="X947" t="n">
        <v>0.34</v>
      </c>
      <c r="Y947" t="n">
        <v>1</v>
      </c>
      <c r="Z947" t="n">
        <v>10</v>
      </c>
    </row>
    <row r="948">
      <c r="A948" t="n">
        <v>45</v>
      </c>
      <c r="B948" t="n">
        <v>135</v>
      </c>
      <c r="C948" t="inlineStr">
        <is>
          <t xml:space="preserve">CONCLUIDO	</t>
        </is>
      </c>
      <c r="D948" t="n">
        <v>6.4955</v>
      </c>
      <c r="E948" t="n">
        <v>15.4</v>
      </c>
      <c r="F948" t="n">
        <v>11.88</v>
      </c>
      <c r="G948" t="n">
        <v>54.85</v>
      </c>
      <c r="H948" t="n">
        <v>0.77</v>
      </c>
      <c r="I948" t="n">
        <v>13</v>
      </c>
      <c r="J948" t="n">
        <v>285.06</v>
      </c>
      <c r="K948" t="n">
        <v>59.89</v>
      </c>
      <c r="L948" t="n">
        <v>12.25</v>
      </c>
      <c r="M948" t="n">
        <v>11</v>
      </c>
      <c r="N948" t="n">
        <v>77.92</v>
      </c>
      <c r="O948" t="n">
        <v>35391.51</v>
      </c>
      <c r="P948" t="n">
        <v>191</v>
      </c>
      <c r="Q948" t="n">
        <v>460.71</v>
      </c>
      <c r="R948" t="n">
        <v>51.86</v>
      </c>
      <c r="S948" t="n">
        <v>32.19</v>
      </c>
      <c r="T948" t="n">
        <v>5905.07</v>
      </c>
      <c r="U948" t="n">
        <v>0.62</v>
      </c>
      <c r="V948" t="n">
        <v>0.75</v>
      </c>
      <c r="W948" t="n">
        <v>1.47</v>
      </c>
      <c r="X948" t="n">
        <v>0.35</v>
      </c>
      <c r="Y948" t="n">
        <v>1</v>
      </c>
      <c r="Z948" t="n">
        <v>10</v>
      </c>
    </row>
    <row r="949">
      <c r="A949" t="n">
        <v>46</v>
      </c>
      <c r="B949" t="n">
        <v>135</v>
      </c>
      <c r="C949" t="inlineStr">
        <is>
          <t xml:space="preserve">CONCLUIDO	</t>
        </is>
      </c>
      <c r="D949" t="n">
        <v>6.5326</v>
      </c>
      <c r="E949" t="n">
        <v>15.31</v>
      </c>
      <c r="F949" t="n">
        <v>11.85</v>
      </c>
      <c r="G949" t="n">
        <v>59.24</v>
      </c>
      <c r="H949" t="n">
        <v>0.78</v>
      </c>
      <c r="I949" t="n">
        <v>12</v>
      </c>
      <c r="J949" t="n">
        <v>285.56</v>
      </c>
      <c r="K949" t="n">
        <v>59.89</v>
      </c>
      <c r="L949" t="n">
        <v>12.5</v>
      </c>
      <c r="M949" t="n">
        <v>10</v>
      </c>
      <c r="N949" t="n">
        <v>78.17</v>
      </c>
      <c r="O949" t="n">
        <v>35453.26</v>
      </c>
      <c r="P949" t="n">
        <v>189.71</v>
      </c>
      <c r="Q949" t="n">
        <v>460.69</v>
      </c>
      <c r="R949" t="n">
        <v>50.61</v>
      </c>
      <c r="S949" t="n">
        <v>32.19</v>
      </c>
      <c r="T949" t="n">
        <v>5289.32</v>
      </c>
      <c r="U949" t="n">
        <v>0.64</v>
      </c>
      <c r="V949" t="n">
        <v>0.75</v>
      </c>
      <c r="W949" t="n">
        <v>1.47</v>
      </c>
      <c r="X949" t="n">
        <v>0.31</v>
      </c>
      <c r="Y949" t="n">
        <v>1</v>
      </c>
      <c r="Z949" t="n">
        <v>10</v>
      </c>
    </row>
    <row r="950">
      <c r="A950" t="n">
        <v>47</v>
      </c>
      <c r="B950" t="n">
        <v>135</v>
      </c>
      <c r="C950" t="inlineStr">
        <is>
          <t xml:space="preserve">CONCLUIDO	</t>
        </is>
      </c>
      <c r="D950" t="n">
        <v>6.534</v>
      </c>
      <c r="E950" t="n">
        <v>15.3</v>
      </c>
      <c r="F950" t="n">
        <v>11.84</v>
      </c>
      <c r="G950" t="n">
        <v>59.22</v>
      </c>
      <c r="H950" t="n">
        <v>0.79</v>
      </c>
      <c r="I950" t="n">
        <v>12</v>
      </c>
      <c r="J950" t="n">
        <v>286.06</v>
      </c>
      <c r="K950" t="n">
        <v>59.89</v>
      </c>
      <c r="L950" t="n">
        <v>12.75</v>
      </c>
      <c r="M950" t="n">
        <v>10</v>
      </c>
      <c r="N950" t="n">
        <v>78.42</v>
      </c>
      <c r="O950" t="n">
        <v>35515.1</v>
      </c>
      <c r="P950" t="n">
        <v>189.95</v>
      </c>
      <c r="Q950" t="n">
        <v>460.71</v>
      </c>
      <c r="R950" t="n">
        <v>50.64</v>
      </c>
      <c r="S950" t="n">
        <v>32.19</v>
      </c>
      <c r="T950" t="n">
        <v>5301.84</v>
      </c>
      <c r="U950" t="n">
        <v>0.64</v>
      </c>
      <c r="V950" t="n">
        <v>0.75</v>
      </c>
      <c r="W950" t="n">
        <v>1.47</v>
      </c>
      <c r="X950" t="n">
        <v>0.31</v>
      </c>
      <c r="Y950" t="n">
        <v>1</v>
      </c>
      <c r="Z950" t="n">
        <v>10</v>
      </c>
    </row>
    <row r="951">
      <c r="A951" t="n">
        <v>48</v>
      </c>
      <c r="B951" t="n">
        <v>135</v>
      </c>
      <c r="C951" t="inlineStr">
        <is>
          <t xml:space="preserve">CONCLUIDO	</t>
        </is>
      </c>
      <c r="D951" t="n">
        <v>6.5344</v>
      </c>
      <c r="E951" t="n">
        <v>15.3</v>
      </c>
      <c r="F951" t="n">
        <v>11.84</v>
      </c>
      <c r="G951" t="n">
        <v>59.22</v>
      </c>
      <c r="H951" t="n">
        <v>0.8100000000000001</v>
      </c>
      <c r="I951" t="n">
        <v>12</v>
      </c>
      <c r="J951" t="n">
        <v>286.56</v>
      </c>
      <c r="K951" t="n">
        <v>59.89</v>
      </c>
      <c r="L951" t="n">
        <v>13</v>
      </c>
      <c r="M951" t="n">
        <v>10</v>
      </c>
      <c r="N951" t="n">
        <v>78.68000000000001</v>
      </c>
      <c r="O951" t="n">
        <v>35577.18</v>
      </c>
      <c r="P951" t="n">
        <v>189.77</v>
      </c>
      <c r="Q951" t="n">
        <v>460.69</v>
      </c>
      <c r="R951" t="n">
        <v>50.42</v>
      </c>
      <c r="S951" t="n">
        <v>32.19</v>
      </c>
      <c r="T951" t="n">
        <v>5191.25</v>
      </c>
      <c r="U951" t="n">
        <v>0.64</v>
      </c>
      <c r="V951" t="n">
        <v>0.75</v>
      </c>
      <c r="W951" t="n">
        <v>1.47</v>
      </c>
      <c r="X951" t="n">
        <v>0.31</v>
      </c>
      <c r="Y951" t="n">
        <v>1</v>
      </c>
      <c r="Z951" t="n">
        <v>10</v>
      </c>
    </row>
    <row r="952">
      <c r="A952" t="n">
        <v>49</v>
      </c>
      <c r="B952" t="n">
        <v>135</v>
      </c>
      <c r="C952" t="inlineStr">
        <is>
          <t xml:space="preserve">CONCLUIDO	</t>
        </is>
      </c>
      <c r="D952" t="n">
        <v>6.5288</v>
      </c>
      <c r="E952" t="n">
        <v>15.32</v>
      </c>
      <c r="F952" t="n">
        <v>11.86</v>
      </c>
      <c r="G952" t="n">
        <v>59.28</v>
      </c>
      <c r="H952" t="n">
        <v>0.82</v>
      </c>
      <c r="I952" t="n">
        <v>12</v>
      </c>
      <c r="J952" t="n">
        <v>287.07</v>
      </c>
      <c r="K952" t="n">
        <v>59.89</v>
      </c>
      <c r="L952" t="n">
        <v>13.25</v>
      </c>
      <c r="M952" t="n">
        <v>10</v>
      </c>
      <c r="N952" t="n">
        <v>78.93000000000001</v>
      </c>
      <c r="O952" t="n">
        <v>35639.23</v>
      </c>
      <c r="P952" t="n">
        <v>189.18</v>
      </c>
      <c r="Q952" t="n">
        <v>460.7</v>
      </c>
      <c r="R952" t="n">
        <v>50.86</v>
      </c>
      <c r="S952" t="n">
        <v>32.19</v>
      </c>
      <c r="T952" t="n">
        <v>5411.36</v>
      </c>
      <c r="U952" t="n">
        <v>0.63</v>
      </c>
      <c r="V952" t="n">
        <v>0.75</v>
      </c>
      <c r="W952" t="n">
        <v>1.47</v>
      </c>
      <c r="X952" t="n">
        <v>0.32</v>
      </c>
      <c r="Y952" t="n">
        <v>1</v>
      </c>
      <c r="Z952" t="n">
        <v>10</v>
      </c>
    </row>
    <row r="953">
      <c r="A953" t="n">
        <v>50</v>
      </c>
      <c r="B953" t="n">
        <v>135</v>
      </c>
      <c r="C953" t="inlineStr">
        <is>
          <t xml:space="preserve">CONCLUIDO	</t>
        </is>
      </c>
      <c r="D953" t="n">
        <v>6.5674</v>
      </c>
      <c r="E953" t="n">
        <v>15.23</v>
      </c>
      <c r="F953" t="n">
        <v>11.82</v>
      </c>
      <c r="G953" t="n">
        <v>64.45999999999999</v>
      </c>
      <c r="H953" t="n">
        <v>0.84</v>
      </c>
      <c r="I953" t="n">
        <v>11</v>
      </c>
      <c r="J953" t="n">
        <v>287.57</v>
      </c>
      <c r="K953" t="n">
        <v>59.89</v>
      </c>
      <c r="L953" t="n">
        <v>13.5</v>
      </c>
      <c r="M953" t="n">
        <v>9</v>
      </c>
      <c r="N953" t="n">
        <v>79.18000000000001</v>
      </c>
      <c r="O953" t="n">
        <v>35701.38</v>
      </c>
      <c r="P953" t="n">
        <v>188.33</v>
      </c>
      <c r="Q953" t="n">
        <v>460.75</v>
      </c>
      <c r="R953" t="n">
        <v>49.67</v>
      </c>
      <c r="S953" t="n">
        <v>32.19</v>
      </c>
      <c r="T953" t="n">
        <v>4822.1</v>
      </c>
      <c r="U953" t="n">
        <v>0.65</v>
      </c>
      <c r="V953" t="n">
        <v>0.76</v>
      </c>
      <c r="W953" t="n">
        <v>1.47</v>
      </c>
      <c r="X953" t="n">
        <v>0.28</v>
      </c>
      <c r="Y953" t="n">
        <v>1</v>
      </c>
      <c r="Z953" t="n">
        <v>10</v>
      </c>
    </row>
    <row r="954">
      <c r="A954" t="n">
        <v>51</v>
      </c>
      <c r="B954" t="n">
        <v>135</v>
      </c>
      <c r="C954" t="inlineStr">
        <is>
          <t xml:space="preserve">CONCLUIDO	</t>
        </is>
      </c>
      <c r="D954" t="n">
        <v>6.5686</v>
      </c>
      <c r="E954" t="n">
        <v>15.22</v>
      </c>
      <c r="F954" t="n">
        <v>11.81</v>
      </c>
      <c r="G954" t="n">
        <v>64.44</v>
      </c>
      <c r="H954" t="n">
        <v>0.85</v>
      </c>
      <c r="I954" t="n">
        <v>11</v>
      </c>
      <c r="J954" t="n">
        <v>288.08</v>
      </c>
      <c r="K954" t="n">
        <v>59.89</v>
      </c>
      <c r="L954" t="n">
        <v>13.75</v>
      </c>
      <c r="M954" t="n">
        <v>9</v>
      </c>
      <c r="N954" t="n">
        <v>79.44</v>
      </c>
      <c r="O954" t="n">
        <v>35763.64</v>
      </c>
      <c r="P954" t="n">
        <v>187.8</v>
      </c>
      <c r="Q954" t="n">
        <v>460.7</v>
      </c>
      <c r="R954" t="n">
        <v>49.61</v>
      </c>
      <c r="S954" t="n">
        <v>32.19</v>
      </c>
      <c r="T954" t="n">
        <v>4789.98</v>
      </c>
      <c r="U954" t="n">
        <v>0.65</v>
      </c>
      <c r="V954" t="n">
        <v>0.76</v>
      </c>
      <c r="W954" t="n">
        <v>1.47</v>
      </c>
      <c r="X954" t="n">
        <v>0.28</v>
      </c>
      <c r="Y954" t="n">
        <v>1</v>
      </c>
      <c r="Z954" t="n">
        <v>10</v>
      </c>
    </row>
    <row r="955">
      <c r="A955" t="n">
        <v>52</v>
      </c>
      <c r="B955" t="n">
        <v>135</v>
      </c>
      <c r="C955" t="inlineStr">
        <is>
          <t xml:space="preserve">CONCLUIDO	</t>
        </is>
      </c>
      <c r="D955" t="n">
        <v>6.5687</v>
      </c>
      <c r="E955" t="n">
        <v>15.22</v>
      </c>
      <c r="F955" t="n">
        <v>11.81</v>
      </c>
      <c r="G955" t="n">
        <v>64.44</v>
      </c>
      <c r="H955" t="n">
        <v>0.86</v>
      </c>
      <c r="I955" t="n">
        <v>11</v>
      </c>
      <c r="J955" t="n">
        <v>288.58</v>
      </c>
      <c r="K955" t="n">
        <v>59.89</v>
      </c>
      <c r="L955" t="n">
        <v>14</v>
      </c>
      <c r="M955" t="n">
        <v>9</v>
      </c>
      <c r="N955" t="n">
        <v>79.69</v>
      </c>
      <c r="O955" t="n">
        <v>35826</v>
      </c>
      <c r="P955" t="n">
        <v>188.18</v>
      </c>
      <c r="Q955" t="n">
        <v>460.7</v>
      </c>
      <c r="R955" t="n">
        <v>49.61</v>
      </c>
      <c r="S955" t="n">
        <v>32.19</v>
      </c>
      <c r="T955" t="n">
        <v>4790.4</v>
      </c>
      <c r="U955" t="n">
        <v>0.65</v>
      </c>
      <c r="V955" t="n">
        <v>0.76</v>
      </c>
      <c r="W955" t="n">
        <v>1.46</v>
      </c>
      <c r="X955" t="n">
        <v>0.28</v>
      </c>
      <c r="Y955" t="n">
        <v>1</v>
      </c>
      <c r="Z955" t="n">
        <v>10</v>
      </c>
    </row>
    <row r="956">
      <c r="A956" t="n">
        <v>53</v>
      </c>
      <c r="B956" t="n">
        <v>135</v>
      </c>
      <c r="C956" t="inlineStr">
        <is>
          <t xml:space="preserve">CONCLUIDO	</t>
        </is>
      </c>
      <c r="D956" t="n">
        <v>6.5685</v>
      </c>
      <c r="E956" t="n">
        <v>15.22</v>
      </c>
      <c r="F956" t="n">
        <v>11.81</v>
      </c>
      <c r="G956" t="n">
        <v>64.45</v>
      </c>
      <c r="H956" t="n">
        <v>0.88</v>
      </c>
      <c r="I956" t="n">
        <v>11</v>
      </c>
      <c r="J956" t="n">
        <v>289.09</v>
      </c>
      <c r="K956" t="n">
        <v>59.89</v>
      </c>
      <c r="L956" t="n">
        <v>14.25</v>
      </c>
      <c r="M956" t="n">
        <v>9</v>
      </c>
      <c r="N956" t="n">
        <v>79.95</v>
      </c>
      <c r="O956" t="n">
        <v>35888.47</v>
      </c>
      <c r="P956" t="n">
        <v>188.38</v>
      </c>
      <c r="Q956" t="n">
        <v>460.69</v>
      </c>
      <c r="R956" t="n">
        <v>49.44</v>
      </c>
      <c r="S956" t="n">
        <v>32.19</v>
      </c>
      <c r="T956" t="n">
        <v>4707.67</v>
      </c>
      <c r="U956" t="n">
        <v>0.65</v>
      </c>
      <c r="V956" t="n">
        <v>0.76</v>
      </c>
      <c r="W956" t="n">
        <v>1.47</v>
      </c>
      <c r="X956" t="n">
        <v>0.28</v>
      </c>
      <c r="Y956" t="n">
        <v>1</v>
      </c>
      <c r="Z956" t="n">
        <v>10</v>
      </c>
    </row>
    <row r="957">
      <c r="A957" t="n">
        <v>54</v>
      </c>
      <c r="B957" t="n">
        <v>135</v>
      </c>
      <c r="C957" t="inlineStr">
        <is>
          <t xml:space="preserve">CONCLUIDO	</t>
        </is>
      </c>
      <c r="D957" t="n">
        <v>6.5719</v>
      </c>
      <c r="E957" t="n">
        <v>15.22</v>
      </c>
      <c r="F957" t="n">
        <v>11.81</v>
      </c>
      <c r="G957" t="n">
        <v>64.40000000000001</v>
      </c>
      <c r="H957" t="n">
        <v>0.89</v>
      </c>
      <c r="I957" t="n">
        <v>11</v>
      </c>
      <c r="J957" t="n">
        <v>289.6</v>
      </c>
      <c r="K957" t="n">
        <v>59.89</v>
      </c>
      <c r="L957" t="n">
        <v>14.5</v>
      </c>
      <c r="M957" t="n">
        <v>9</v>
      </c>
      <c r="N957" t="n">
        <v>80.20999999999999</v>
      </c>
      <c r="O957" t="n">
        <v>35951.04</v>
      </c>
      <c r="P957" t="n">
        <v>187.97</v>
      </c>
      <c r="Q957" t="n">
        <v>460.7</v>
      </c>
      <c r="R957" t="n">
        <v>49.58</v>
      </c>
      <c r="S957" t="n">
        <v>32.19</v>
      </c>
      <c r="T957" t="n">
        <v>4776.02</v>
      </c>
      <c r="U957" t="n">
        <v>0.65</v>
      </c>
      <c r="V957" t="n">
        <v>0.76</v>
      </c>
      <c r="W957" t="n">
        <v>1.46</v>
      </c>
      <c r="X957" t="n">
        <v>0.27</v>
      </c>
      <c r="Y957" t="n">
        <v>1</v>
      </c>
      <c r="Z957" t="n">
        <v>10</v>
      </c>
    </row>
    <row r="958">
      <c r="A958" t="n">
        <v>55</v>
      </c>
      <c r="B958" t="n">
        <v>135</v>
      </c>
      <c r="C958" t="inlineStr">
        <is>
          <t xml:space="preserve">CONCLUIDO	</t>
        </is>
      </c>
      <c r="D958" t="n">
        <v>6.5684</v>
      </c>
      <c r="E958" t="n">
        <v>15.22</v>
      </c>
      <c r="F958" t="n">
        <v>11.82</v>
      </c>
      <c r="G958" t="n">
        <v>64.45</v>
      </c>
      <c r="H958" t="n">
        <v>0.91</v>
      </c>
      <c r="I958" t="n">
        <v>11</v>
      </c>
      <c r="J958" t="n">
        <v>290.1</v>
      </c>
      <c r="K958" t="n">
        <v>59.89</v>
      </c>
      <c r="L958" t="n">
        <v>14.75</v>
      </c>
      <c r="M958" t="n">
        <v>9</v>
      </c>
      <c r="N958" t="n">
        <v>80.47</v>
      </c>
      <c r="O958" t="n">
        <v>36013.72</v>
      </c>
      <c r="P958" t="n">
        <v>187.38</v>
      </c>
      <c r="Q958" t="n">
        <v>460.7</v>
      </c>
      <c r="R958" t="n">
        <v>49.71</v>
      </c>
      <c r="S958" t="n">
        <v>32.19</v>
      </c>
      <c r="T958" t="n">
        <v>4840.89</v>
      </c>
      <c r="U958" t="n">
        <v>0.65</v>
      </c>
      <c r="V958" t="n">
        <v>0.76</v>
      </c>
      <c r="W958" t="n">
        <v>1.46</v>
      </c>
      <c r="X958" t="n">
        <v>0.28</v>
      </c>
      <c r="Y958" t="n">
        <v>1</v>
      </c>
      <c r="Z958" t="n">
        <v>10</v>
      </c>
    </row>
    <row r="959">
      <c r="A959" t="n">
        <v>56</v>
      </c>
      <c r="B959" t="n">
        <v>135</v>
      </c>
      <c r="C959" t="inlineStr">
        <is>
          <t xml:space="preserve">CONCLUIDO	</t>
        </is>
      </c>
      <c r="D959" t="n">
        <v>6.6032</v>
      </c>
      <c r="E959" t="n">
        <v>15.14</v>
      </c>
      <c r="F959" t="n">
        <v>11.79</v>
      </c>
      <c r="G959" t="n">
        <v>70.70999999999999</v>
      </c>
      <c r="H959" t="n">
        <v>0.92</v>
      </c>
      <c r="I959" t="n">
        <v>10</v>
      </c>
      <c r="J959" t="n">
        <v>290.61</v>
      </c>
      <c r="K959" t="n">
        <v>59.89</v>
      </c>
      <c r="L959" t="n">
        <v>15</v>
      </c>
      <c r="M959" t="n">
        <v>8</v>
      </c>
      <c r="N959" t="n">
        <v>80.73</v>
      </c>
      <c r="O959" t="n">
        <v>36076.5</v>
      </c>
      <c r="P959" t="n">
        <v>186.98</v>
      </c>
      <c r="Q959" t="n">
        <v>460.69</v>
      </c>
      <c r="R959" t="n">
        <v>48.72</v>
      </c>
      <c r="S959" t="n">
        <v>32.19</v>
      </c>
      <c r="T959" t="n">
        <v>4351.73</v>
      </c>
      <c r="U959" t="n">
        <v>0.66</v>
      </c>
      <c r="V959" t="n">
        <v>0.76</v>
      </c>
      <c r="W959" t="n">
        <v>1.46</v>
      </c>
      <c r="X959" t="n">
        <v>0.25</v>
      </c>
      <c r="Y959" t="n">
        <v>1</v>
      </c>
      <c r="Z959" t="n">
        <v>10</v>
      </c>
    </row>
    <row r="960">
      <c r="A960" t="n">
        <v>57</v>
      </c>
      <c r="B960" t="n">
        <v>135</v>
      </c>
      <c r="C960" t="inlineStr">
        <is>
          <t xml:space="preserve">CONCLUIDO	</t>
        </is>
      </c>
      <c r="D960" t="n">
        <v>6.6025</v>
      </c>
      <c r="E960" t="n">
        <v>15.15</v>
      </c>
      <c r="F960" t="n">
        <v>11.79</v>
      </c>
      <c r="G960" t="n">
        <v>70.72</v>
      </c>
      <c r="H960" t="n">
        <v>0.93</v>
      </c>
      <c r="I960" t="n">
        <v>10</v>
      </c>
      <c r="J960" t="n">
        <v>291.12</v>
      </c>
      <c r="K960" t="n">
        <v>59.89</v>
      </c>
      <c r="L960" t="n">
        <v>15.25</v>
      </c>
      <c r="M960" t="n">
        <v>8</v>
      </c>
      <c r="N960" t="n">
        <v>80.98999999999999</v>
      </c>
      <c r="O960" t="n">
        <v>36139.39</v>
      </c>
      <c r="P960" t="n">
        <v>186.48</v>
      </c>
      <c r="Q960" t="n">
        <v>460.71</v>
      </c>
      <c r="R960" t="n">
        <v>48.62</v>
      </c>
      <c r="S960" t="n">
        <v>32.19</v>
      </c>
      <c r="T960" t="n">
        <v>4303.29</v>
      </c>
      <c r="U960" t="n">
        <v>0.66</v>
      </c>
      <c r="V960" t="n">
        <v>0.76</v>
      </c>
      <c r="W960" t="n">
        <v>1.47</v>
      </c>
      <c r="X960" t="n">
        <v>0.25</v>
      </c>
      <c r="Y960" t="n">
        <v>1</v>
      </c>
      <c r="Z960" t="n">
        <v>10</v>
      </c>
    </row>
    <row r="961">
      <c r="A961" t="n">
        <v>58</v>
      </c>
      <c r="B961" t="n">
        <v>135</v>
      </c>
      <c r="C961" t="inlineStr">
        <is>
          <t xml:space="preserve">CONCLUIDO	</t>
        </is>
      </c>
      <c r="D961" t="n">
        <v>6.6009</v>
      </c>
      <c r="E961" t="n">
        <v>15.15</v>
      </c>
      <c r="F961" t="n">
        <v>11.79</v>
      </c>
      <c r="G961" t="n">
        <v>70.73999999999999</v>
      </c>
      <c r="H961" t="n">
        <v>0.95</v>
      </c>
      <c r="I961" t="n">
        <v>10</v>
      </c>
      <c r="J961" t="n">
        <v>291.63</v>
      </c>
      <c r="K961" t="n">
        <v>59.89</v>
      </c>
      <c r="L961" t="n">
        <v>15.5</v>
      </c>
      <c r="M961" t="n">
        <v>8</v>
      </c>
      <c r="N961" t="n">
        <v>81.25</v>
      </c>
      <c r="O961" t="n">
        <v>36202.38</v>
      </c>
      <c r="P961" t="n">
        <v>186.42</v>
      </c>
      <c r="Q961" t="n">
        <v>460.69</v>
      </c>
      <c r="R961" t="n">
        <v>49.06</v>
      </c>
      <c r="S961" t="n">
        <v>32.19</v>
      </c>
      <c r="T961" t="n">
        <v>4522.73</v>
      </c>
      <c r="U961" t="n">
        <v>0.66</v>
      </c>
      <c r="V961" t="n">
        <v>0.76</v>
      </c>
      <c r="W961" t="n">
        <v>1.46</v>
      </c>
      <c r="X961" t="n">
        <v>0.26</v>
      </c>
      <c r="Y961" t="n">
        <v>1</v>
      </c>
      <c r="Z961" t="n">
        <v>10</v>
      </c>
    </row>
    <row r="962">
      <c r="A962" t="n">
        <v>59</v>
      </c>
      <c r="B962" t="n">
        <v>135</v>
      </c>
      <c r="C962" t="inlineStr">
        <is>
          <t xml:space="preserve">CONCLUIDO	</t>
        </is>
      </c>
      <c r="D962" t="n">
        <v>6.5973</v>
      </c>
      <c r="E962" t="n">
        <v>15.16</v>
      </c>
      <c r="F962" t="n">
        <v>11.8</v>
      </c>
      <c r="G962" t="n">
        <v>70.8</v>
      </c>
      <c r="H962" t="n">
        <v>0.96</v>
      </c>
      <c r="I962" t="n">
        <v>10</v>
      </c>
      <c r="J962" t="n">
        <v>292.15</v>
      </c>
      <c r="K962" t="n">
        <v>59.89</v>
      </c>
      <c r="L962" t="n">
        <v>15.75</v>
      </c>
      <c r="M962" t="n">
        <v>8</v>
      </c>
      <c r="N962" t="n">
        <v>81.51000000000001</v>
      </c>
      <c r="O962" t="n">
        <v>36265.48</v>
      </c>
      <c r="P962" t="n">
        <v>186.67</v>
      </c>
      <c r="Q962" t="n">
        <v>460.69</v>
      </c>
      <c r="R962" t="n">
        <v>49.01</v>
      </c>
      <c r="S962" t="n">
        <v>32.19</v>
      </c>
      <c r="T962" t="n">
        <v>4497.45</v>
      </c>
      <c r="U962" t="n">
        <v>0.66</v>
      </c>
      <c r="V962" t="n">
        <v>0.76</v>
      </c>
      <c r="W962" t="n">
        <v>1.47</v>
      </c>
      <c r="X962" t="n">
        <v>0.27</v>
      </c>
      <c r="Y962" t="n">
        <v>1</v>
      </c>
      <c r="Z962" t="n">
        <v>10</v>
      </c>
    </row>
    <row r="963">
      <c r="A963" t="n">
        <v>60</v>
      </c>
      <c r="B963" t="n">
        <v>135</v>
      </c>
      <c r="C963" t="inlineStr">
        <is>
          <t xml:space="preserve">CONCLUIDO	</t>
        </is>
      </c>
      <c r="D963" t="n">
        <v>6.6003</v>
      </c>
      <c r="E963" t="n">
        <v>15.15</v>
      </c>
      <c r="F963" t="n">
        <v>11.79</v>
      </c>
      <c r="G963" t="n">
        <v>70.75</v>
      </c>
      <c r="H963" t="n">
        <v>0.97</v>
      </c>
      <c r="I963" t="n">
        <v>10</v>
      </c>
      <c r="J963" t="n">
        <v>292.66</v>
      </c>
      <c r="K963" t="n">
        <v>59.89</v>
      </c>
      <c r="L963" t="n">
        <v>16</v>
      </c>
      <c r="M963" t="n">
        <v>8</v>
      </c>
      <c r="N963" t="n">
        <v>81.77</v>
      </c>
      <c r="O963" t="n">
        <v>36328.69</v>
      </c>
      <c r="P963" t="n">
        <v>186.05</v>
      </c>
      <c r="Q963" t="n">
        <v>460.73</v>
      </c>
      <c r="R963" t="n">
        <v>48.92</v>
      </c>
      <c r="S963" t="n">
        <v>32.19</v>
      </c>
      <c r="T963" t="n">
        <v>4454.76</v>
      </c>
      <c r="U963" t="n">
        <v>0.66</v>
      </c>
      <c r="V963" t="n">
        <v>0.76</v>
      </c>
      <c r="W963" t="n">
        <v>1.46</v>
      </c>
      <c r="X963" t="n">
        <v>0.26</v>
      </c>
      <c r="Y963" t="n">
        <v>1</v>
      </c>
      <c r="Z963" t="n">
        <v>10</v>
      </c>
    </row>
    <row r="964">
      <c r="A964" t="n">
        <v>61</v>
      </c>
      <c r="B964" t="n">
        <v>135</v>
      </c>
      <c r="C964" t="inlineStr">
        <is>
          <t xml:space="preserve">CONCLUIDO	</t>
        </is>
      </c>
      <c r="D964" t="n">
        <v>6.5959</v>
      </c>
      <c r="E964" t="n">
        <v>15.16</v>
      </c>
      <c r="F964" t="n">
        <v>11.8</v>
      </c>
      <c r="G964" t="n">
        <v>70.81</v>
      </c>
      <c r="H964" t="n">
        <v>0.99</v>
      </c>
      <c r="I964" t="n">
        <v>10</v>
      </c>
      <c r="J964" t="n">
        <v>293.17</v>
      </c>
      <c r="K964" t="n">
        <v>59.89</v>
      </c>
      <c r="L964" t="n">
        <v>16.25</v>
      </c>
      <c r="M964" t="n">
        <v>8</v>
      </c>
      <c r="N964" t="n">
        <v>82.03</v>
      </c>
      <c r="O964" t="n">
        <v>36392.01</v>
      </c>
      <c r="P964" t="n">
        <v>185.52</v>
      </c>
      <c r="Q964" t="n">
        <v>460.69</v>
      </c>
      <c r="R964" t="n">
        <v>49.18</v>
      </c>
      <c r="S964" t="n">
        <v>32.19</v>
      </c>
      <c r="T964" t="n">
        <v>4583.97</v>
      </c>
      <c r="U964" t="n">
        <v>0.65</v>
      </c>
      <c r="V964" t="n">
        <v>0.76</v>
      </c>
      <c r="W964" t="n">
        <v>1.47</v>
      </c>
      <c r="X964" t="n">
        <v>0.27</v>
      </c>
      <c r="Y964" t="n">
        <v>1</v>
      </c>
      <c r="Z964" t="n">
        <v>10</v>
      </c>
    </row>
    <row r="965">
      <c r="A965" t="n">
        <v>62</v>
      </c>
      <c r="B965" t="n">
        <v>135</v>
      </c>
      <c r="C965" t="inlineStr">
        <is>
          <t xml:space="preserve">CONCLUIDO	</t>
        </is>
      </c>
      <c r="D965" t="n">
        <v>6.6406</v>
      </c>
      <c r="E965" t="n">
        <v>15.06</v>
      </c>
      <c r="F965" t="n">
        <v>11.75</v>
      </c>
      <c r="G965" t="n">
        <v>78.34</v>
      </c>
      <c r="H965" t="n">
        <v>1</v>
      </c>
      <c r="I965" t="n">
        <v>9</v>
      </c>
      <c r="J965" t="n">
        <v>293.69</v>
      </c>
      <c r="K965" t="n">
        <v>59.89</v>
      </c>
      <c r="L965" t="n">
        <v>16.5</v>
      </c>
      <c r="M965" t="n">
        <v>7</v>
      </c>
      <c r="N965" t="n">
        <v>82.3</v>
      </c>
      <c r="O965" t="n">
        <v>36455.44</v>
      </c>
      <c r="P965" t="n">
        <v>184.16</v>
      </c>
      <c r="Q965" t="n">
        <v>460.69</v>
      </c>
      <c r="R965" t="n">
        <v>47.67</v>
      </c>
      <c r="S965" t="n">
        <v>32.19</v>
      </c>
      <c r="T965" t="n">
        <v>3832.04</v>
      </c>
      <c r="U965" t="n">
        <v>0.68</v>
      </c>
      <c r="V965" t="n">
        <v>0.76</v>
      </c>
      <c r="W965" t="n">
        <v>1.46</v>
      </c>
      <c r="X965" t="n">
        <v>0.22</v>
      </c>
      <c r="Y965" t="n">
        <v>1</v>
      </c>
      <c r="Z965" t="n">
        <v>10</v>
      </c>
    </row>
    <row r="966">
      <c r="A966" t="n">
        <v>63</v>
      </c>
      <c r="B966" t="n">
        <v>135</v>
      </c>
      <c r="C966" t="inlineStr">
        <is>
          <t xml:space="preserve">CONCLUIDO	</t>
        </is>
      </c>
      <c r="D966" t="n">
        <v>6.6362</v>
      </c>
      <c r="E966" t="n">
        <v>15.07</v>
      </c>
      <c r="F966" t="n">
        <v>11.76</v>
      </c>
      <c r="G966" t="n">
        <v>78.41</v>
      </c>
      <c r="H966" t="n">
        <v>1.01</v>
      </c>
      <c r="I966" t="n">
        <v>9</v>
      </c>
      <c r="J966" t="n">
        <v>294.2</v>
      </c>
      <c r="K966" t="n">
        <v>59.89</v>
      </c>
      <c r="L966" t="n">
        <v>16.75</v>
      </c>
      <c r="M966" t="n">
        <v>7</v>
      </c>
      <c r="N966" t="n">
        <v>82.56</v>
      </c>
      <c r="O966" t="n">
        <v>36518.97</v>
      </c>
      <c r="P966" t="n">
        <v>184.4</v>
      </c>
      <c r="Q966" t="n">
        <v>460.69</v>
      </c>
      <c r="R966" t="n">
        <v>47.81</v>
      </c>
      <c r="S966" t="n">
        <v>32.19</v>
      </c>
      <c r="T966" t="n">
        <v>3901.43</v>
      </c>
      <c r="U966" t="n">
        <v>0.67</v>
      </c>
      <c r="V966" t="n">
        <v>0.76</v>
      </c>
      <c r="W966" t="n">
        <v>1.46</v>
      </c>
      <c r="X966" t="n">
        <v>0.23</v>
      </c>
      <c r="Y966" t="n">
        <v>1</v>
      </c>
      <c r="Z966" t="n">
        <v>10</v>
      </c>
    </row>
    <row r="967">
      <c r="A967" t="n">
        <v>64</v>
      </c>
      <c r="B967" t="n">
        <v>135</v>
      </c>
      <c r="C967" t="inlineStr">
        <is>
          <t xml:space="preserve">CONCLUIDO	</t>
        </is>
      </c>
      <c r="D967" t="n">
        <v>6.6394</v>
      </c>
      <c r="E967" t="n">
        <v>15.06</v>
      </c>
      <c r="F967" t="n">
        <v>11.75</v>
      </c>
      <c r="G967" t="n">
        <v>78.36</v>
      </c>
      <c r="H967" t="n">
        <v>1.03</v>
      </c>
      <c r="I967" t="n">
        <v>9</v>
      </c>
      <c r="J967" t="n">
        <v>294.72</v>
      </c>
      <c r="K967" t="n">
        <v>59.89</v>
      </c>
      <c r="L967" t="n">
        <v>17</v>
      </c>
      <c r="M967" t="n">
        <v>7</v>
      </c>
      <c r="N967" t="n">
        <v>82.83</v>
      </c>
      <c r="O967" t="n">
        <v>36582.62</v>
      </c>
      <c r="P967" t="n">
        <v>184.64</v>
      </c>
      <c r="Q967" t="n">
        <v>460.69</v>
      </c>
      <c r="R967" t="n">
        <v>47.58</v>
      </c>
      <c r="S967" t="n">
        <v>32.19</v>
      </c>
      <c r="T967" t="n">
        <v>3788.88</v>
      </c>
      <c r="U967" t="n">
        <v>0.68</v>
      </c>
      <c r="V967" t="n">
        <v>0.76</v>
      </c>
      <c r="W967" t="n">
        <v>1.46</v>
      </c>
      <c r="X967" t="n">
        <v>0.22</v>
      </c>
      <c r="Y967" t="n">
        <v>1</v>
      </c>
      <c r="Z967" t="n">
        <v>10</v>
      </c>
    </row>
    <row r="968">
      <c r="A968" t="n">
        <v>65</v>
      </c>
      <c r="B968" t="n">
        <v>135</v>
      </c>
      <c r="C968" t="inlineStr">
        <is>
          <t xml:space="preserve">CONCLUIDO	</t>
        </is>
      </c>
      <c r="D968" t="n">
        <v>6.6381</v>
      </c>
      <c r="E968" t="n">
        <v>15.06</v>
      </c>
      <c r="F968" t="n">
        <v>11.76</v>
      </c>
      <c r="G968" t="n">
        <v>78.38</v>
      </c>
      <c r="H968" t="n">
        <v>1.04</v>
      </c>
      <c r="I968" t="n">
        <v>9</v>
      </c>
      <c r="J968" t="n">
        <v>295.23</v>
      </c>
      <c r="K968" t="n">
        <v>59.89</v>
      </c>
      <c r="L968" t="n">
        <v>17.25</v>
      </c>
      <c r="M968" t="n">
        <v>7</v>
      </c>
      <c r="N968" t="n">
        <v>83.09999999999999</v>
      </c>
      <c r="O968" t="n">
        <v>36646.38</v>
      </c>
      <c r="P968" t="n">
        <v>184.63</v>
      </c>
      <c r="Q968" t="n">
        <v>460.69</v>
      </c>
      <c r="R968" t="n">
        <v>47.83</v>
      </c>
      <c r="S968" t="n">
        <v>32.19</v>
      </c>
      <c r="T968" t="n">
        <v>3914.2</v>
      </c>
      <c r="U968" t="n">
        <v>0.67</v>
      </c>
      <c r="V968" t="n">
        <v>0.76</v>
      </c>
      <c r="W968" t="n">
        <v>1.46</v>
      </c>
      <c r="X968" t="n">
        <v>0.22</v>
      </c>
      <c r="Y968" t="n">
        <v>1</v>
      </c>
      <c r="Z968" t="n">
        <v>10</v>
      </c>
    </row>
    <row r="969">
      <c r="A969" t="n">
        <v>66</v>
      </c>
      <c r="B969" t="n">
        <v>135</v>
      </c>
      <c r="C969" t="inlineStr">
        <is>
          <t xml:space="preserve">CONCLUIDO	</t>
        </is>
      </c>
      <c r="D969" t="n">
        <v>6.6313</v>
      </c>
      <c r="E969" t="n">
        <v>15.08</v>
      </c>
      <c r="F969" t="n">
        <v>11.77</v>
      </c>
      <c r="G969" t="n">
        <v>78.48</v>
      </c>
      <c r="H969" t="n">
        <v>1.05</v>
      </c>
      <c r="I969" t="n">
        <v>9</v>
      </c>
      <c r="J969" t="n">
        <v>295.75</v>
      </c>
      <c r="K969" t="n">
        <v>59.89</v>
      </c>
      <c r="L969" t="n">
        <v>17.5</v>
      </c>
      <c r="M969" t="n">
        <v>7</v>
      </c>
      <c r="N969" t="n">
        <v>83.36</v>
      </c>
      <c r="O969" t="n">
        <v>36710.24</v>
      </c>
      <c r="P969" t="n">
        <v>185.03</v>
      </c>
      <c r="Q969" t="n">
        <v>460.69</v>
      </c>
      <c r="R969" t="n">
        <v>48.27</v>
      </c>
      <c r="S969" t="n">
        <v>32.19</v>
      </c>
      <c r="T969" t="n">
        <v>4130.42</v>
      </c>
      <c r="U969" t="n">
        <v>0.67</v>
      </c>
      <c r="V969" t="n">
        <v>0.76</v>
      </c>
      <c r="W969" t="n">
        <v>1.46</v>
      </c>
      <c r="X969" t="n">
        <v>0.24</v>
      </c>
      <c r="Y969" t="n">
        <v>1</v>
      </c>
      <c r="Z969" t="n">
        <v>10</v>
      </c>
    </row>
    <row r="970">
      <c r="A970" t="n">
        <v>67</v>
      </c>
      <c r="B970" t="n">
        <v>135</v>
      </c>
      <c r="C970" t="inlineStr">
        <is>
          <t xml:space="preserve">CONCLUIDO	</t>
        </is>
      </c>
      <c r="D970" t="n">
        <v>6.6357</v>
      </c>
      <c r="E970" t="n">
        <v>15.07</v>
      </c>
      <c r="F970" t="n">
        <v>11.76</v>
      </c>
      <c r="G970" t="n">
        <v>78.41</v>
      </c>
      <c r="H970" t="n">
        <v>1.07</v>
      </c>
      <c r="I970" t="n">
        <v>9</v>
      </c>
      <c r="J970" t="n">
        <v>296.27</v>
      </c>
      <c r="K970" t="n">
        <v>59.89</v>
      </c>
      <c r="L970" t="n">
        <v>17.75</v>
      </c>
      <c r="M970" t="n">
        <v>7</v>
      </c>
      <c r="N970" t="n">
        <v>83.63</v>
      </c>
      <c r="O970" t="n">
        <v>36774.22</v>
      </c>
      <c r="P970" t="n">
        <v>184.82</v>
      </c>
      <c r="Q970" t="n">
        <v>460.69</v>
      </c>
      <c r="R970" t="n">
        <v>47.97</v>
      </c>
      <c r="S970" t="n">
        <v>32.19</v>
      </c>
      <c r="T970" t="n">
        <v>3980.07</v>
      </c>
      <c r="U970" t="n">
        <v>0.67</v>
      </c>
      <c r="V970" t="n">
        <v>0.76</v>
      </c>
      <c r="W970" t="n">
        <v>1.46</v>
      </c>
      <c r="X970" t="n">
        <v>0.23</v>
      </c>
      <c r="Y970" t="n">
        <v>1</v>
      </c>
      <c r="Z970" t="n">
        <v>10</v>
      </c>
    </row>
    <row r="971">
      <c r="A971" t="n">
        <v>68</v>
      </c>
      <c r="B971" t="n">
        <v>135</v>
      </c>
      <c r="C971" t="inlineStr">
        <is>
          <t xml:space="preserve">CONCLUIDO	</t>
        </is>
      </c>
      <c r="D971" t="n">
        <v>6.6329</v>
      </c>
      <c r="E971" t="n">
        <v>15.08</v>
      </c>
      <c r="F971" t="n">
        <v>11.77</v>
      </c>
      <c r="G971" t="n">
        <v>78.45999999999999</v>
      </c>
      <c r="H971" t="n">
        <v>1.08</v>
      </c>
      <c r="I971" t="n">
        <v>9</v>
      </c>
      <c r="J971" t="n">
        <v>296.79</v>
      </c>
      <c r="K971" t="n">
        <v>59.89</v>
      </c>
      <c r="L971" t="n">
        <v>18</v>
      </c>
      <c r="M971" t="n">
        <v>7</v>
      </c>
      <c r="N971" t="n">
        <v>83.90000000000001</v>
      </c>
      <c r="O971" t="n">
        <v>36838.32</v>
      </c>
      <c r="P971" t="n">
        <v>184.16</v>
      </c>
      <c r="Q971" t="n">
        <v>460.69</v>
      </c>
      <c r="R971" t="n">
        <v>47.96</v>
      </c>
      <c r="S971" t="n">
        <v>32.19</v>
      </c>
      <c r="T971" t="n">
        <v>3976.28</v>
      </c>
      <c r="U971" t="n">
        <v>0.67</v>
      </c>
      <c r="V971" t="n">
        <v>0.76</v>
      </c>
      <c r="W971" t="n">
        <v>1.47</v>
      </c>
      <c r="X971" t="n">
        <v>0.23</v>
      </c>
      <c r="Y971" t="n">
        <v>1</v>
      </c>
      <c r="Z971" t="n">
        <v>10</v>
      </c>
    </row>
    <row r="972">
      <c r="A972" t="n">
        <v>69</v>
      </c>
      <c r="B972" t="n">
        <v>135</v>
      </c>
      <c r="C972" t="inlineStr">
        <is>
          <t xml:space="preserve">CONCLUIDO	</t>
        </is>
      </c>
      <c r="D972" t="n">
        <v>6.6346</v>
      </c>
      <c r="E972" t="n">
        <v>15.07</v>
      </c>
      <c r="F972" t="n">
        <v>11.76</v>
      </c>
      <c r="G972" t="n">
        <v>78.43000000000001</v>
      </c>
      <c r="H972" t="n">
        <v>1.09</v>
      </c>
      <c r="I972" t="n">
        <v>9</v>
      </c>
      <c r="J972" t="n">
        <v>297.31</v>
      </c>
      <c r="K972" t="n">
        <v>59.89</v>
      </c>
      <c r="L972" t="n">
        <v>18.25</v>
      </c>
      <c r="M972" t="n">
        <v>7</v>
      </c>
      <c r="N972" t="n">
        <v>84.17</v>
      </c>
      <c r="O972" t="n">
        <v>36902.52</v>
      </c>
      <c r="P972" t="n">
        <v>183.67</v>
      </c>
      <c r="Q972" t="n">
        <v>460.69</v>
      </c>
      <c r="R972" t="n">
        <v>48.1</v>
      </c>
      <c r="S972" t="n">
        <v>32.19</v>
      </c>
      <c r="T972" t="n">
        <v>4047.91</v>
      </c>
      <c r="U972" t="n">
        <v>0.67</v>
      </c>
      <c r="V972" t="n">
        <v>0.76</v>
      </c>
      <c r="W972" t="n">
        <v>1.46</v>
      </c>
      <c r="X972" t="n">
        <v>0.23</v>
      </c>
      <c r="Y972" t="n">
        <v>1</v>
      </c>
      <c r="Z972" t="n">
        <v>10</v>
      </c>
    </row>
    <row r="973">
      <c r="A973" t="n">
        <v>70</v>
      </c>
      <c r="B973" t="n">
        <v>135</v>
      </c>
      <c r="C973" t="inlineStr">
        <is>
          <t xml:space="preserve">CONCLUIDO	</t>
        </is>
      </c>
      <c r="D973" t="n">
        <v>6.6352</v>
      </c>
      <c r="E973" t="n">
        <v>15.07</v>
      </c>
      <c r="F973" t="n">
        <v>11.76</v>
      </c>
      <c r="G973" t="n">
        <v>78.42</v>
      </c>
      <c r="H973" t="n">
        <v>1.11</v>
      </c>
      <c r="I973" t="n">
        <v>9</v>
      </c>
      <c r="J973" t="n">
        <v>297.83</v>
      </c>
      <c r="K973" t="n">
        <v>59.89</v>
      </c>
      <c r="L973" t="n">
        <v>18.5</v>
      </c>
      <c r="M973" t="n">
        <v>7</v>
      </c>
      <c r="N973" t="n">
        <v>84.45</v>
      </c>
      <c r="O973" t="n">
        <v>36966.84</v>
      </c>
      <c r="P973" t="n">
        <v>183.39</v>
      </c>
      <c r="Q973" t="n">
        <v>460.7</v>
      </c>
      <c r="R973" t="n">
        <v>48.1</v>
      </c>
      <c r="S973" t="n">
        <v>32.19</v>
      </c>
      <c r="T973" t="n">
        <v>4047.1</v>
      </c>
      <c r="U973" t="n">
        <v>0.67</v>
      </c>
      <c r="V973" t="n">
        <v>0.76</v>
      </c>
      <c r="W973" t="n">
        <v>1.46</v>
      </c>
      <c r="X973" t="n">
        <v>0.23</v>
      </c>
      <c r="Y973" t="n">
        <v>1</v>
      </c>
      <c r="Z973" t="n">
        <v>10</v>
      </c>
    </row>
    <row r="974">
      <c r="A974" t="n">
        <v>71</v>
      </c>
      <c r="B974" t="n">
        <v>135</v>
      </c>
      <c r="C974" t="inlineStr">
        <is>
          <t xml:space="preserve">CONCLUIDO	</t>
        </is>
      </c>
      <c r="D974" t="n">
        <v>6.674</v>
      </c>
      <c r="E974" t="n">
        <v>14.98</v>
      </c>
      <c r="F974" t="n">
        <v>11.73</v>
      </c>
      <c r="G974" t="n">
        <v>87.95</v>
      </c>
      <c r="H974" t="n">
        <v>1.12</v>
      </c>
      <c r="I974" t="n">
        <v>8</v>
      </c>
      <c r="J974" t="n">
        <v>298.35</v>
      </c>
      <c r="K974" t="n">
        <v>59.89</v>
      </c>
      <c r="L974" t="n">
        <v>18.75</v>
      </c>
      <c r="M974" t="n">
        <v>6</v>
      </c>
      <c r="N974" t="n">
        <v>84.72</v>
      </c>
      <c r="O974" t="n">
        <v>37031.27</v>
      </c>
      <c r="P974" t="n">
        <v>182.17</v>
      </c>
      <c r="Q974" t="n">
        <v>460.69</v>
      </c>
      <c r="R974" t="n">
        <v>46.66</v>
      </c>
      <c r="S974" t="n">
        <v>32.19</v>
      </c>
      <c r="T974" t="n">
        <v>3332.94</v>
      </c>
      <c r="U974" t="n">
        <v>0.6899999999999999</v>
      </c>
      <c r="V974" t="n">
        <v>0.76</v>
      </c>
      <c r="W974" t="n">
        <v>1.46</v>
      </c>
      <c r="X974" t="n">
        <v>0.19</v>
      </c>
      <c r="Y974" t="n">
        <v>1</v>
      </c>
      <c r="Z974" t="n">
        <v>10</v>
      </c>
    </row>
    <row r="975">
      <c r="A975" t="n">
        <v>72</v>
      </c>
      <c r="B975" t="n">
        <v>135</v>
      </c>
      <c r="C975" t="inlineStr">
        <is>
          <t xml:space="preserve">CONCLUIDO	</t>
        </is>
      </c>
      <c r="D975" t="n">
        <v>6.6684</v>
      </c>
      <c r="E975" t="n">
        <v>15</v>
      </c>
      <c r="F975" t="n">
        <v>11.74</v>
      </c>
      <c r="G975" t="n">
        <v>88.04000000000001</v>
      </c>
      <c r="H975" t="n">
        <v>1.13</v>
      </c>
      <c r="I975" t="n">
        <v>8</v>
      </c>
      <c r="J975" t="n">
        <v>298.88</v>
      </c>
      <c r="K975" t="n">
        <v>59.89</v>
      </c>
      <c r="L975" t="n">
        <v>19</v>
      </c>
      <c r="M975" t="n">
        <v>6</v>
      </c>
      <c r="N975" t="n">
        <v>84.98999999999999</v>
      </c>
      <c r="O975" t="n">
        <v>37095.82</v>
      </c>
      <c r="P975" t="n">
        <v>182.46</v>
      </c>
      <c r="Q975" t="n">
        <v>460.7</v>
      </c>
      <c r="R975" t="n">
        <v>47.2</v>
      </c>
      <c r="S975" t="n">
        <v>32.19</v>
      </c>
      <c r="T975" t="n">
        <v>3601.6</v>
      </c>
      <c r="U975" t="n">
        <v>0.68</v>
      </c>
      <c r="V975" t="n">
        <v>0.76</v>
      </c>
      <c r="W975" t="n">
        <v>1.46</v>
      </c>
      <c r="X975" t="n">
        <v>0.2</v>
      </c>
      <c r="Y975" t="n">
        <v>1</v>
      </c>
      <c r="Z975" t="n">
        <v>10</v>
      </c>
    </row>
    <row r="976">
      <c r="A976" t="n">
        <v>73</v>
      </c>
      <c r="B976" t="n">
        <v>135</v>
      </c>
      <c r="C976" t="inlineStr">
        <is>
          <t xml:space="preserve">CONCLUIDO	</t>
        </is>
      </c>
      <c r="D976" t="n">
        <v>6.6732</v>
      </c>
      <c r="E976" t="n">
        <v>14.99</v>
      </c>
      <c r="F976" t="n">
        <v>11.73</v>
      </c>
      <c r="G976" t="n">
        <v>87.95999999999999</v>
      </c>
      <c r="H976" t="n">
        <v>1.15</v>
      </c>
      <c r="I976" t="n">
        <v>8</v>
      </c>
      <c r="J976" t="n">
        <v>299.4</v>
      </c>
      <c r="K976" t="n">
        <v>59.89</v>
      </c>
      <c r="L976" t="n">
        <v>19.25</v>
      </c>
      <c r="M976" t="n">
        <v>6</v>
      </c>
      <c r="N976" t="n">
        <v>85.27</v>
      </c>
      <c r="O976" t="n">
        <v>37160.49</v>
      </c>
      <c r="P976" t="n">
        <v>182.29</v>
      </c>
      <c r="Q976" t="n">
        <v>460.69</v>
      </c>
      <c r="R976" t="n">
        <v>46.83</v>
      </c>
      <c r="S976" t="n">
        <v>32.19</v>
      </c>
      <c r="T976" t="n">
        <v>3418.81</v>
      </c>
      <c r="U976" t="n">
        <v>0.6899999999999999</v>
      </c>
      <c r="V976" t="n">
        <v>0.76</v>
      </c>
      <c r="W976" t="n">
        <v>1.46</v>
      </c>
      <c r="X976" t="n">
        <v>0.19</v>
      </c>
      <c r="Y976" t="n">
        <v>1</v>
      </c>
      <c r="Z976" t="n">
        <v>10</v>
      </c>
    </row>
    <row r="977">
      <c r="A977" t="n">
        <v>74</v>
      </c>
      <c r="B977" t="n">
        <v>135</v>
      </c>
      <c r="C977" t="inlineStr">
        <is>
          <t xml:space="preserve">CONCLUIDO	</t>
        </is>
      </c>
      <c r="D977" t="n">
        <v>6.6743</v>
      </c>
      <c r="E977" t="n">
        <v>14.98</v>
      </c>
      <c r="F977" t="n">
        <v>11.73</v>
      </c>
      <c r="G977" t="n">
        <v>87.94</v>
      </c>
      <c r="H977" t="n">
        <v>1.16</v>
      </c>
      <c r="I977" t="n">
        <v>8</v>
      </c>
      <c r="J977" t="n">
        <v>299.93</v>
      </c>
      <c r="K977" t="n">
        <v>59.89</v>
      </c>
      <c r="L977" t="n">
        <v>19.5</v>
      </c>
      <c r="M977" t="n">
        <v>6</v>
      </c>
      <c r="N977" t="n">
        <v>85.54000000000001</v>
      </c>
      <c r="O977" t="n">
        <v>37225.39</v>
      </c>
      <c r="P977" t="n">
        <v>182.23</v>
      </c>
      <c r="Q977" t="n">
        <v>460.69</v>
      </c>
      <c r="R977" t="n">
        <v>46.83</v>
      </c>
      <c r="S977" t="n">
        <v>32.19</v>
      </c>
      <c r="T977" t="n">
        <v>3416.54</v>
      </c>
      <c r="U977" t="n">
        <v>0.6899999999999999</v>
      </c>
      <c r="V977" t="n">
        <v>0.76</v>
      </c>
      <c r="W977" t="n">
        <v>1.46</v>
      </c>
      <c r="X977" t="n">
        <v>0.19</v>
      </c>
      <c r="Y977" t="n">
        <v>1</v>
      </c>
      <c r="Z977" t="n">
        <v>10</v>
      </c>
    </row>
    <row r="978">
      <c r="A978" t="n">
        <v>75</v>
      </c>
      <c r="B978" t="n">
        <v>135</v>
      </c>
      <c r="C978" t="inlineStr">
        <is>
          <t xml:space="preserve">CONCLUIDO	</t>
        </is>
      </c>
      <c r="D978" t="n">
        <v>6.6733</v>
      </c>
      <c r="E978" t="n">
        <v>14.98</v>
      </c>
      <c r="F978" t="n">
        <v>11.73</v>
      </c>
      <c r="G978" t="n">
        <v>87.95999999999999</v>
      </c>
      <c r="H978" t="n">
        <v>1.17</v>
      </c>
      <c r="I978" t="n">
        <v>8</v>
      </c>
      <c r="J978" t="n">
        <v>300.45</v>
      </c>
      <c r="K978" t="n">
        <v>59.89</v>
      </c>
      <c r="L978" t="n">
        <v>19.75</v>
      </c>
      <c r="M978" t="n">
        <v>6</v>
      </c>
      <c r="N978" t="n">
        <v>85.81999999999999</v>
      </c>
      <c r="O978" t="n">
        <v>37290.29</v>
      </c>
      <c r="P978" t="n">
        <v>181.97</v>
      </c>
      <c r="Q978" t="n">
        <v>460.69</v>
      </c>
      <c r="R978" t="n">
        <v>46.7</v>
      </c>
      <c r="S978" t="n">
        <v>32.19</v>
      </c>
      <c r="T978" t="n">
        <v>3353.31</v>
      </c>
      <c r="U978" t="n">
        <v>0.6899999999999999</v>
      </c>
      <c r="V978" t="n">
        <v>0.76</v>
      </c>
      <c r="W978" t="n">
        <v>1.46</v>
      </c>
      <c r="X978" t="n">
        <v>0.19</v>
      </c>
      <c r="Y978" t="n">
        <v>1</v>
      </c>
      <c r="Z978" t="n">
        <v>10</v>
      </c>
    </row>
    <row r="979">
      <c r="A979" t="n">
        <v>76</v>
      </c>
      <c r="B979" t="n">
        <v>135</v>
      </c>
      <c r="C979" t="inlineStr">
        <is>
          <t xml:space="preserve">CONCLUIDO	</t>
        </is>
      </c>
      <c r="D979" t="n">
        <v>6.6706</v>
      </c>
      <c r="E979" t="n">
        <v>14.99</v>
      </c>
      <c r="F979" t="n">
        <v>11.73</v>
      </c>
      <c r="G979" t="n">
        <v>88</v>
      </c>
      <c r="H979" t="n">
        <v>1.18</v>
      </c>
      <c r="I979" t="n">
        <v>8</v>
      </c>
      <c r="J979" t="n">
        <v>300.98</v>
      </c>
      <c r="K979" t="n">
        <v>59.89</v>
      </c>
      <c r="L979" t="n">
        <v>20</v>
      </c>
      <c r="M979" t="n">
        <v>6</v>
      </c>
      <c r="N979" t="n">
        <v>86.09</v>
      </c>
      <c r="O979" t="n">
        <v>37355.31</v>
      </c>
      <c r="P979" t="n">
        <v>182.07</v>
      </c>
      <c r="Q979" t="n">
        <v>460.69</v>
      </c>
      <c r="R979" t="n">
        <v>46.98</v>
      </c>
      <c r="S979" t="n">
        <v>32.19</v>
      </c>
      <c r="T979" t="n">
        <v>3492.16</v>
      </c>
      <c r="U979" t="n">
        <v>0.6899999999999999</v>
      </c>
      <c r="V979" t="n">
        <v>0.76</v>
      </c>
      <c r="W979" t="n">
        <v>1.46</v>
      </c>
      <c r="X979" t="n">
        <v>0.2</v>
      </c>
      <c r="Y979" t="n">
        <v>1</v>
      </c>
      <c r="Z979" t="n">
        <v>10</v>
      </c>
    </row>
    <row r="980">
      <c r="A980" t="n">
        <v>77</v>
      </c>
      <c r="B980" t="n">
        <v>135</v>
      </c>
      <c r="C980" t="inlineStr">
        <is>
          <t xml:space="preserve">CONCLUIDO	</t>
        </is>
      </c>
      <c r="D980" t="n">
        <v>6.6757</v>
      </c>
      <c r="E980" t="n">
        <v>14.98</v>
      </c>
      <c r="F980" t="n">
        <v>11.72</v>
      </c>
      <c r="G980" t="n">
        <v>87.92</v>
      </c>
      <c r="H980" t="n">
        <v>1.2</v>
      </c>
      <c r="I980" t="n">
        <v>8</v>
      </c>
      <c r="J980" t="n">
        <v>301.51</v>
      </c>
      <c r="K980" t="n">
        <v>59.89</v>
      </c>
      <c r="L980" t="n">
        <v>20.25</v>
      </c>
      <c r="M980" t="n">
        <v>6</v>
      </c>
      <c r="N980" t="n">
        <v>86.37</v>
      </c>
      <c r="O980" t="n">
        <v>37420.44</v>
      </c>
      <c r="P980" t="n">
        <v>181.71</v>
      </c>
      <c r="Q980" t="n">
        <v>460.69</v>
      </c>
      <c r="R980" t="n">
        <v>46.66</v>
      </c>
      <c r="S980" t="n">
        <v>32.19</v>
      </c>
      <c r="T980" t="n">
        <v>3330.95</v>
      </c>
      <c r="U980" t="n">
        <v>0.6899999999999999</v>
      </c>
      <c r="V980" t="n">
        <v>0.76</v>
      </c>
      <c r="W980" t="n">
        <v>1.46</v>
      </c>
      <c r="X980" t="n">
        <v>0.19</v>
      </c>
      <c r="Y980" t="n">
        <v>1</v>
      </c>
      <c r="Z980" t="n">
        <v>10</v>
      </c>
    </row>
    <row r="981">
      <c r="A981" t="n">
        <v>78</v>
      </c>
      <c r="B981" t="n">
        <v>135</v>
      </c>
      <c r="C981" t="inlineStr">
        <is>
          <t xml:space="preserve">CONCLUIDO	</t>
        </is>
      </c>
      <c r="D981" t="n">
        <v>6.6724</v>
      </c>
      <c r="E981" t="n">
        <v>14.99</v>
      </c>
      <c r="F981" t="n">
        <v>11.73</v>
      </c>
      <c r="G981" t="n">
        <v>87.97</v>
      </c>
      <c r="H981" t="n">
        <v>1.21</v>
      </c>
      <c r="I981" t="n">
        <v>8</v>
      </c>
      <c r="J981" t="n">
        <v>302.04</v>
      </c>
      <c r="K981" t="n">
        <v>59.89</v>
      </c>
      <c r="L981" t="n">
        <v>20.5</v>
      </c>
      <c r="M981" t="n">
        <v>6</v>
      </c>
      <c r="N981" t="n">
        <v>86.65000000000001</v>
      </c>
      <c r="O981" t="n">
        <v>37485.7</v>
      </c>
      <c r="P981" t="n">
        <v>181.33</v>
      </c>
      <c r="Q981" t="n">
        <v>460.7</v>
      </c>
      <c r="R981" t="n">
        <v>46.94</v>
      </c>
      <c r="S981" t="n">
        <v>32.19</v>
      </c>
      <c r="T981" t="n">
        <v>3471.1</v>
      </c>
      <c r="U981" t="n">
        <v>0.6899999999999999</v>
      </c>
      <c r="V981" t="n">
        <v>0.76</v>
      </c>
      <c r="W981" t="n">
        <v>1.46</v>
      </c>
      <c r="X981" t="n">
        <v>0.2</v>
      </c>
      <c r="Y981" t="n">
        <v>1</v>
      </c>
      <c r="Z981" t="n">
        <v>10</v>
      </c>
    </row>
    <row r="982">
      <c r="A982" t="n">
        <v>79</v>
      </c>
      <c r="B982" t="n">
        <v>135</v>
      </c>
      <c r="C982" t="inlineStr">
        <is>
          <t xml:space="preserve">CONCLUIDO	</t>
        </is>
      </c>
      <c r="D982" t="n">
        <v>6.6728</v>
      </c>
      <c r="E982" t="n">
        <v>14.99</v>
      </c>
      <c r="F982" t="n">
        <v>11.73</v>
      </c>
      <c r="G982" t="n">
        <v>87.95999999999999</v>
      </c>
      <c r="H982" t="n">
        <v>1.22</v>
      </c>
      <c r="I982" t="n">
        <v>8</v>
      </c>
      <c r="J982" t="n">
        <v>302.57</v>
      </c>
      <c r="K982" t="n">
        <v>59.89</v>
      </c>
      <c r="L982" t="n">
        <v>20.75</v>
      </c>
      <c r="M982" t="n">
        <v>6</v>
      </c>
      <c r="N982" t="n">
        <v>86.93000000000001</v>
      </c>
      <c r="O982" t="n">
        <v>37551.07</v>
      </c>
      <c r="P982" t="n">
        <v>180.97</v>
      </c>
      <c r="Q982" t="n">
        <v>460.69</v>
      </c>
      <c r="R982" t="n">
        <v>46.81</v>
      </c>
      <c r="S982" t="n">
        <v>32.19</v>
      </c>
      <c r="T982" t="n">
        <v>3409.86</v>
      </c>
      <c r="U982" t="n">
        <v>0.6899999999999999</v>
      </c>
      <c r="V982" t="n">
        <v>0.76</v>
      </c>
      <c r="W982" t="n">
        <v>1.46</v>
      </c>
      <c r="X982" t="n">
        <v>0.2</v>
      </c>
      <c r="Y982" t="n">
        <v>1</v>
      </c>
      <c r="Z982" t="n">
        <v>10</v>
      </c>
    </row>
    <row r="983">
      <c r="A983" t="n">
        <v>80</v>
      </c>
      <c r="B983" t="n">
        <v>135</v>
      </c>
      <c r="C983" t="inlineStr">
        <is>
          <t xml:space="preserve">CONCLUIDO	</t>
        </is>
      </c>
      <c r="D983" t="n">
        <v>6.6714</v>
      </c>
      <c r="E983" t="n">
        <v>14.99</v>
      </c>
      <c r="F983" t="n">
        <v>11.73</v>
      </c>
      <c r="G983" t="n">
        <v>87.98999999999999</v>
      </c>
      <c r="H983" t="n">
        <v>1.23</v>
      </c>
      <c r="I983" t="n">
        <v>8</v>
      </c>
      <c r="J983" t="n">
        <v>303.1</v>
      </c>
      <c r="K983" t="n">
        <v>59.89</v>
      </c>
      <c r="L983" t="n">
        <v>21</v>
      </c>
      <c r="M983" t="n">
        <v>6</v>
      </c>
      <c r="N983" t="n">
        <v>87.20999999999999</v>
      </c>
      <c r="O983" t="n">
        <v>37616.56</v>
      </c>
      <c r="P983" t="n">
        <v>180.42</v>
      </c>
      <c r="Q983" t="n">
        <v>460.71</v>
      </c>
      <c r="R983" t="n">
        <v>46.97</v>
      </c>
      <c r="S983" t="n">
        <v>32.19</v>
      </c>
      <c r="T983" t="n">
        <v>3487.55</v>
      </c>
      <c r="U983" t="n">
        <v>0.6899999999999999</v>
      </c>
      <c r="V983" t="n">
        <v>0.76</v>
      </c>
      <c r="W983" t="n">
        <v>1.46</v>
      </c>
      <c r="X983" t="n">
        <v>0.2</v>
      </c>
      <c r="Y983" t="n">
        <v>1</v>
      </c>
      <c r="Z983" t="n">
        <v>10</v>
      </c>
    </row>
    <row r="984">
      <c r="A984" t="n">
        <v>81</v>
      </c>
      <c r="B984" t="n">
        <v>135</v>
      </c>
      <c r="C984" t="inlineStr">
        <is>
          <t xml:space="preserve">CONCLUIDO	</t>
        </is>
      </c>
      <c r="D984" t="n">
        <v>6.6646</v>
      </c>
      <c r="E984" t="n">
        <v>15</v>
      </c>
      <c r="F984" t="n">
        <v>11.75</v>
      </c>
      <c r="G984" t="n">
        <v>88.09999999999999</v>
      </c>
      <c r="H984" t="n">
        <v>1.25</v>
      </c>
      <c r="I984" t="n">
        <v>8</v>
      </c>
      <c r="J984" t="n">
        <v>303.63</v>
      </c>
      <c r="K984" t="n">
        <v>59.89</v>
      </c>
      <c r="L984" t="n">
        <v>21.25</v>
      </c>
      <c r="M984" t="n">
        <v>6</v>
      </c>
      <c r="N984" t="n">
        <v>87.48999999999999</v>
      </c>
      <c r="O984" t="n">
        <v>37682.17</v>
      </c>
      <c r="P984" t="n">
        <v>179.79</v>
      </c>
      <c r="Q984" t="n">
        <v>460.69</v>
      </c>
      <c r="R984" t="n">
        <v>47.35</v>
      </c>
      <c r="S984" t="n">
        <v>32.19</v>
      </c>
      <c r="T984" t="n">
        <v>3675.52</v>
      </c>
      <c r="U984" t="n">
        <v>0.68</v>
      </c>
      <c r="V984" t="n">
        <v>0.76</v>
      </c>
      <c r="W984" t="n">
        <v>1.46</v>
      </c>
      <c r="X984" t="n">
        <v>0.21</v>
      </c>
      <c r="Y984" t="n">
        <v>1</v>
      </c>
      <c r="Z984" t="n">
        <v>10</v>
      </c>
    </row>
    <row r="985">
      <c r="A985" t="n">
        <v>82</v>
      </c>
      <c r="B985" t="n">
        <v>135</v>
      </c>
      <c r="C985" t="inlineStr">
        <is>
          <t xml:space="preserve">CONCLUIDO	</t>
        </is>
      </c>
      <c r="D985" t="n">
        <v>6.701</v>
      </c>
      <c r="E985" t="n">
        <v>14.92</v>
      </c>
      <c r="F985" t="n">
        <v>11.72</v>
      </c>
      <c r="G985" t="n">
        <v>100.42</v>
      </c>
      <c r="H985" t="n">
        <v>1.26</v>
      </c>
      <c r="I985" t="n">
        <v>7</v>
      </c>
      <c r="J985" t="n">
        <v>304.16</v>
      </c>
      <c r="K985" t="n">
        <v>59.89</v>
      </c>
      <c r="L985" t="n">
        <v>21.5</v>
      </c>
      <c r="M985" t="n">
        <v>5</v>
      </c>
      <c r="N985" t="n">
        <v>87.78</v>
      </c>
      <c r="O985" t="n">
        <v>37747.91</v>
      </c>
      <c r="P985" t="n">
        <v>179.52</v>
      </c>
      <c r="Q985" t="n">
        <v>460.69</v>
      </c>
      <c r="R985" t="n">
        <v>46.54</v>
      </c>
      <c r="S985" t="n">
        <v>32.19</v>
      </c>
      <c r="T985" t="n">
        <v>3277.19</v>
      </c>
      <c r="U985" t="n">
        <v>0.6899999999999999</v>
      </c>
      <c r="V985" t="n">
        <v>0.76</v>
      </c>
      <c r="W985" t="n">
        <v>1.46</v>
      </c>
      <c r="X985" t="n">
        <v>0.18</v>
      </c>
      <c r="Y985" t="n">
        <v>1</v>
      </c>
      <c r="Z985" t="n">
        <v>10</v>
      </c>
    </row>
    <row r="986">
      <c r="A986" t="n">
        <v>83</v>
      </c>
      <c r="B986" t="n">
        <v>135</v>
      </c>
      <c r="C986" t="inlineStr">
        <is>
          <t xml:space="preserve">CONCLUIDO	</t>
        </is>
      </c>
      <c r="D986" t="n">
        <v>6.699</v>
      </c>
      <c r="E986" t="n">
        <v>14.93</v>
      </c>
      <c r="F986" t="n">
        <v>11.72</v>
      </c>
      <c r="G986" t="n">
        <v>100.46</v>
      </c>
      <c r="H986" t="n">
        <v>1.27</v>
      </c>
      <c r="I986" t="n">
        <v>7</v>
      </c>
      <c r="J986" t="n">
        <v>304.7</v>
      </c>
      <c r="K986" t="n">
        <v>59.89</v>
      </c>
      <c r="L986" t="n">
        <v>21.75</v>
      </c>
      <c r="M986" t="n">
        <v>5</v>
      </c>
      <c r="N986" t="n">
        <v>88.06</v>
      </c>
      <c r="O986" t="n">
        <v>37813.76</v>
      </c>
      <c r="P986" t="n">
        <v>179.8</v>
      </c>
      <c r="Q986" t="n">
        <v>460.69</v>
      </c>
      <c r="R986" t="n">
        <v>46.61</v>
      </c>
      <c r="S986" t="n">
        <v>32.19</v>
      </c>
      <c r="T986" t="n">
        <v>3310.94</v>
      </c>
      <c r="U986" t="n">
        <v>0.6899999999999999</v>
      </c>
      <c r="V986" t="n">
        <v>0.76</v>
      </c>
      <c r="W986" t="n">
        <v>1.46</v>
      </c>
      <c r="X986" t="n">
        <v>0.19</v>
      </c>
      <c r="Y986" t="n">
        <v>1</v>
      </c>
      <c r="Z986" t="n">
        <v>10</v>
      </c>
    </row>
    <row r="987">
      <c r="A987" t="n">
        <v>84</v>
      </c>
      <c r="B987" t="n">
        <v>135</v>
      </c>
      <c r="C987" t="inlineStr">
        <is>
          <t xml:space="preserve">CONCLUIDO	</t>
        </is>
      </c>
      <c r="D987" t="n">
        <v>6.704</v>
      </c>
      <c r="E987" t="n">
        <v>14.92</v>
      </c>
      <c r="F987" t="n">
        <v>11.71</v>
      </c>
      <c r="G987" t="n">
        <v>100.37</v>
      </c>
      <c r="H987" t="n">
        <v>1.28</v>
      </c>
      <c r="I987" t="n">
        <v>7</v>
      </c>
      <c r="J987" t="n">
        <v>305.23</v>
      </c>
      <c r="K987" t="n">
        <v>59.89</v>
      </c>
      <c r="L987" t="n">
        <v>22</v>
      </c>
      <c r="M987" t="n">
        <v>5</v>
      </c>
      <c r="N987" t="n">
        <v>88.34999999999999</v>
      </c>
      <c r="O987" t="n">
        <v>37879.74</v>
      </c>
      <c r="P987" t="n">
        <v>179.53</v>
      </c>
      <c r="Q987" t="n">
        <v>460.75</v>
      </c>
      <c r="R987" t="n">
        <v>46.09</v>
      </c>
      <c r="S987" t="n">
        <v>32.19</v>
      </c>
      <c r="T987" t="n">
        <v>3051.32</v>
      </c>
      <c r="U987" t="n">
        <v>0.7</v>
      </c>
      <c r="V987" t="n">
        <v>0.76</v>
      </c>
      <c r="W987" t="n">
        <v>1.46</v>
      </c>
      <c r="X987" t="n">
        <v>0.18</v>
      </c>
      <c r="Y987" t="n">
        <v>1</v>
      </c>
      <c r="Z987" t="n">
        <v>10</v>
      </c>
    </row>
    <row r="988">
      <c r="A988" t="n">
        <v>85</v>
      </c>
      <c r="B988" t="n">
        <v>135</v>
      </c>
      <c r="C988" t="inlineStr">
        <is>
          <t xml:space="preserve">CONCLUIDO	</t>
        </is>
      </c>
      <c r="D988" t="n">
        <v>6.7033</v>
      </c>
      <c r="E988" t="n">
        <v>14.92</v>
      </c>
      <c r="F988" t="n">
        <v>11.71</v>
      </c>
      <c r="G988" t="n">
        <v>100.38</v>
      </c>
      <c r="H988" t="n">
        <v>1.3</v>
      </c>
      <c r="I988" t="n">
        <v>7</v>
      </c>
      <c r="J988" t="n">
        <v>305.77</v>
      </c>
      <c r="K988" t="n">
        <v>59.89</v>
      </c>
      <c r="L988" t="n">
        <v>22.25</v>
      </c>
      <c r="M988" t="n">
        <v>5</v>
      </c>
      <c r="N988" t="n">
        <v>88.63</v>
      </c>
      <c r="O988" t="n">
        <v>37945.85</v>
      </c>
      <c r="P988" t="n">
        <v>179.96</v>
      </c>
      <c r="Q988" t="n">
        <v>460.69</v>
      </c>
      <c r="R988" t="n">
        <v>46.24</v>
      </c>
      <c r="S988" t="n">
        <v>32.19</v>
      </c>
      <c r="T988" t="n">
        <v>3126.9</v>
      </c>
      <c r="U988" t="n">
        <v>0.7</v>
      </c>
      <c r="V988" t="n">
        <v>0.76</v>
      </c>
      <c r="W988" t="n">
        <v>1.46</v>
      </c>
      <c r="X988" t="n">
        <v>0.18</v>
      </c>
      <c r="Y988" t="n">
        <v>1</v>
      </c>
      <c r="Z988" t="n">
        <v>10</v>
      </c>
    </row>
    <row r="989">
      <c r="A989" t="n">
        <v>86</v>
      </c>
      <c r="B989" t="n">
        <v>135</v>
      </c>
      <c r="C989" t="inlineStr">
        <is>
          <t xml:space="preserve">CONCLUIDO	</t>
        </is>
      </c>
      <c r="D989" t="n">
        <v>6.7078</v>
      </c>
      <c r="E989" t="n">
        <v>14.91</v>
      </c>
      <c r="F989" t="n">
        <v>11.7</v>
      </c>
      <c r="G989" t="n">
        <v>100.3</v>
      </c>
      <c r="H989" t="n">
        <v>1.31</v>
      </c>
      <c r="I989" t="n">
        <v>7</v>
      </c>
      <c r="J989" t="n">
        <v>306.31</v>
      </c>
      <c r="K989" t="n">
        <v>59.89</v>
      </c>
      <c r="L989" t="n">
        <v>22.5</v>
      </c>
      <c r="M989" t="n">
        <v>5</v>
      </c>
      <c r="N989" t="n">
        <v>88.92</v>
      </c>
      <c r="O989" t="n">
        <v>38012.07</v>
      </c>
      <c r="P989" t="n">
        <v>179.87</v>
      </c>
      <c r="Q989" t="n">
        <v>460.69</v>
      </c>
      <c r="R989" t="n">
        <v>45.87</v>
      </c>
      <c r="S989" t="n">
        <v>32.19</v>
      </c>
      <c r="T989" t="n">
        <v>2941.72</v>
      </c>
      <c r="U989" t="n">
        <v>0.7</v>
      </c>
      <c r="V989" t="n">
        <v>0.76</v>
      </c>
      <c r="W989" t="n">
        <v>1.46</v>
      </c>
      <c r="X989" t="n">
        <v>0.17</v>
      </c>
      <c r="Y989" t="n">
        <v>1</v>
      </c>
      <c r="Z989" t="n">
        <v>10</v>
      </c>
    </row>
    <row r="990">
      <c r="A990" t="n">
        <v>87</v>
      </c>
      <c r="B990" t="n">
        <v>135</v>
      </c>
      <c r="C990" t="inlineStr">
        <is>
          <t xml:space="preserve">CONCLUIDO	</t>
        </is>
      </c>
      <c r="D990" t="n">
        <v>6.7082</v>
      </c>
      <c r="E990" t="n">
        <v>14.91</v>
      </c>
      <c r="F990" t="n">
        <v>11.7</v>
      </c>
      <c r="G990" t="n">
        <v>100.29</v>
      </c>
      <c r="H990" t="n">
        <v>1.32</v>
      </c>
      <c r="I990" t="n">
        <v>7</v>
      </c>
      <c r="J990" t="n">
        <v>306.84</v>
      </c>
      <c r="K990" t="n">
        <v>59.89</v>
      </c>
      <c r="L990" t="n">
        <v>22.75</v>
      </c>
      <c r="M990" t="n">
        <v>5</v>
      </c>
      <c r="N990" t="n">
        <v>89.20999999999999</v>
      </c>
      <c r="O990" t="n">
        <v>38078.42</v>
      </c>
      <c r="P990" t="n">
        <v>179.92</v>
      </c>
      <c r="Q990" t="n">
        <v>460.69</v>
      </c>
      <c r="R990" t="n">
        <v>45.98</v>
      </c>
      <c r="S990" t="n">
        <v>32.19</v>
      </c>
      <c r="T990" t="n">
        <v>2996.38</v>
      </c>
      <c r="U990" t="n">
        <v>0.7</v>
      </c>
      <c r="V990" t="n">
        <v>0.76</v>
      </c>
      <c r="W990" t="n">
        <v>1.46</v>
      </c>
      <c r="X990" t="n">
        <v>0.17</v>
      </c>
      <c r="Y990" t="n">
        <v>1</v>
      </c>
      <c r="Z990" t="n">
        <v>10</v>
      </c>
    </row>
    <row r="991">
      <c r="A991" t="n">
        <v>88</v>
      </c>
      <c r="B991" t="n">
        <v>135</v>
      </c>
      <c r="C991" t="inlineStr">
        <is>
          <t xml:space="preserve">CONCLUIDO	</t>
        </is>
      </c>
      <c r="D991" t="n">
        <v>6.707</v>
      </c>
      <c r="E991" t="n">
        <v>14.91</v>
      </c>
      <c r="F991" t="n">
        <v>11.7</v>
      </c>
      <c r="G991" t="n">
        <v>100.31</v>
      </c>
      <c r="H991" t="n">
        <v>1.33</v>
      </c>
      <c r="I991" t="n">
        <v>7</v>
      </c>
      <c r="J991" t="n">
        <v>307.38</v>
      </c>
      <c r="K991" t="n">
        <v>59.89</v>
      </c>
      <c r="L991" t="n">
        <v>23</v>
      </c>
      <c r="M991" t="n">
        <v>5</v>
      </c>
      <c r="N991" t="n">
        <v>89.5</v>
      </c>
      <c r="O991" t="n">
        <v>38144.9</v>
      </c>
      <c r="P991" t="n">
        <v>179.54</v>
      </c>
      <c r="Q991" t="n">
        <v>460.71</v>
      </c>
      <c r="R991" t="n">
        <v>45.97</v>
      </c>
      <c r="S991" t="n">
        <v>32.19</v>
      </c>
      <c r="T991" t="n">
        <v>2991.26</v>
      </c>
      <c r="U991" t="n">
        <v>0.7</v>
      </c>
      <c r="V991" t="n">
        <v>0.76</v>
      </c>
      <c r="W991" t="n">
        <v>1.46</v>
      </c>
      <c r="X991" t="n">
        <v>0.17</v>
      </c>
      <c r="Y991" t="n">
        <v>1</v>
      </c>
      <c r="Z991" t="n">
        <v>10</v>
      </c>
    </row>
    <row r="992">
      <c r="A992" t="n">
        <v>89</v>
      </c>
      <c r="B992" t="n">
        <v>135</v>
      </c>
      <c r="C992" t="inlineStr">
        <is>
          <t xml:space="preserve">CONCLUIDO	</t>
        </is>
      </c>
      <c r="D992" t="n">
        <v>6.7072</v>
      </c>
      <c r="E992" t="n">
        <v>14.91</v>
      </c>
      <c r="F992" t="n">
        <v>11.7</v>
      </c>
      <c r="G992" t="n">
        <v>100.31</v>
      </c>
      <c r="H992" t="n">
        <v>1.35</v>
      </c>
      <c r="I992" t="n">
        <v>7</v>
      </c>
      <c r="J992" t="n">
        <v>307.92</v>
      </c>
      <c r="K992" t="n">
        <v>59.89</v>
      </c>
      <c r="L992" t="n">
        <v>23.25</v>
      </c>
      <c r="M992" t="n">
        <v>5</v>
      </c>
      <c r="N992" t="n">
        <v>89.79000000000001</v>
      </c>
      <c r="O992" t="n">
        <v>38211.5</v>
      </c>
      <c r="P992" t="n">
        <v>179.44</v>
      </c>
      <c r="Q992" t="n">
        <v>460.69</v>
      </c>
      <c r="R992" t="n">
        <v>46.04</v>
      </c>
      <c r="S992" t="n">
        <v>32.19</v>
      </c>
      <c r="T992" t="n">
        <v>3028.44</v>
      </c>
      <c r="U992" t="n">
        <v>0.7</v>
      </c>
      <c r="V992" t="n">
        <v>0.76</v>
      </c>
      <c r="W992" t="n">
        <v>1.46</v>
      </c>
      <c r="X992" t="n">
        <v>0.17</v>
      </c>
      <c r="Y992" t="n">
        <v>1</v>
      </c>
      <c r="Z992" t="n">
        <v>10</v>
      </c>
    </row>
    <row r="993">
      <c r="A993" t="n">
        <v>90</v>
      </c>
      <c r="B993" t="n">
        <v>135</v>
      </c>
      <c r="C993" t="inlineStr">
        <is>
          <t xml:space="preserve">CONCLUIDO	</t>
        </is>
      </c>
      <c r="D993" t="n">
        <v>6.7063</v>
      </c>
      <c r="E993" t="n">
        <v>14.91</v>
      </c>
      <c r="F993" t="n">
        <v>11.7</v>
      </c>
      <c r="G993" t="n">
        <v>100.32</v>
      </c>
      <c r="H993" t="n">
        <v>1.36</v>
      </c>
      <c r="I993" t="n">
        <v>7</v>
      </c>
      <c r="J993" t="n">
        <v>308.46</v>
      </c>
      <c r="K993" t="n">
        <v>59.89</v>
      </c>
      <c r="L993" t="n">
        <v>23.5</v>
      </c>
      <c r="M993" t="n">
        <v>5</v>
      </c>
      <c r="N993" t="n">
        <v>90.08</v>
      </c>
      <c r="O993" t="n">
        <v>38278.23</v>
      </c>
      <c r="P993" t="n">
        <v>178.9</v>
      </c>
      <c r="Q993" t="n">
        <v>460.69</v>
      </c>
      <c r="R993" t="n">
        <v>46</v>
      </c>
      <c r="S993" t="n">
        <v>32.19</v>
      </c>
      <c r="T993" t="n">
        <v>3009.54</v>
      </c>
      <c r="U993" t="n">
        <v>0.7</v>
      </c>
      <c r="V993" t="n">
        <v>0.76</v>
      </c>
      <c r="W993" t="n">
        <v>1.46</v>
      </c>
      <c r="X993" t="n">
        <v>0.17</v>
      </c>
      <c r="Y993" t="n">
        <v>1</v>
      </c>
      <c r="Z993" t="n">
        <v>10</v>
      </c>
    </row>
    <row r="994">
      <c r="A994" t="n">
        <v>91</v>
      </c>
      <c r="B994" t="n">
        <v>135</v>
      </c>
      <c r="C994" t="inlineStr">
        <is>
          <t xml:space="preserve">CONCLUIDO	</t>
        </is>
      </c>
      <c r="D994" t="n">
        <v>6.7092</v>
      </c>
      <c r="E994" t="n">
        <v>14.9</v>
      </c>
      <c r="F994" t="n">
        <v>11.7</v>
      </c>
      <c r="G994" t="n">
        <v>100.27</v>
      </c>
      <c r="H994" t="n">
        <v>1.37</v>
      </c>
      <c r="I994" t="n">
        <v>7</v>
      </c>
      <c r="J994" t="n">
        <v>309.01</v>
      </c>
      <c r="K994" t="n">
        <v>59.89</v>
      </c>
      <c r="L994" t="n">
        <v>23.75</v>
      </c>
      <c r="M994" t="n">
        <v>5</v>
      </c>
      <c r="N994" t="n">
        <v>90.37</v>
      </c>
      <c r="O994" t="n">
        <v>38345.09</v>
      </c>
      <c r="P994" t="n">
        <v>178.68</v>
      </c>
      <c r="Q994" t="n">
        <v>460.69</v>
      </c>
      <c r="R994" t="n">
        <v>45.86</v>
      </c>
      <c r="S994" t="n">
        <v>32.19</v>
      </c>
      <c r="T994" t="n">
        <v>2935.28</v>
      </c>
      <c r="U994" t="n">
        <v>0.7</v>
      </c>
      <c r="V994" t="n">
        <v>0.76</v>
      </c>
      <c r="W994" t="n">
        <v>1.46</v>
      </c>
      <c r="X994" t="n">
        <v>0.16</v>
      </c>
      <c r="Y994" t="n">
        <v>1</v>
      </c>
      <c r="Z994" t="n">
        <v>10</v>
      </c>
    </row>
    <row r="995">
      <c r="A995" t="n">
        <v>92</v>
      </c>
      <c r="B995" t="n">
        <v>135</v>
      </c>
      <c r="C995" t="inlineStr">
        <is>
          <t xml:space="preserve">CONCLUIDO	</t>
        </is>
      </c>
      <c r="D995" t="n">
        <v>6.7072</v>
      </c>
      <c r="E995" t="n">
        <v>14.91</v>
      </c>
      <c r="F995" t="n">
        <v>11.7</v>
      </c>
      <c r="G995" t="n">
        <v>100.31</v>
      </c>
      <c r="H995" t="n">
        <v>1.38</v>
      </c>
      <c r="I995" t="n">
        <v>7</v>
      </c>
      <c r="J995" t="n">
        <v>309.55</v>
      </c>
      <c r="K995" t="n">
        <v>59.89</v>
      </c>
      <c r="L995" t="n">
        <v>24</v>
      </c>
      <c r="M995" t="n">
        <v>5</v>
      </c>
      <c r="N995" t="n">
        <v>90.66</v>
      </c>
      <c r="O995" t="n">
        <v>38412.07</v>
      </c>
      <c r="P995" t="n">
        <v>178.42</v>
      </c>
      <c r="Q995" t="n">
        <v>460.69</v>
      </c>
      <c r="R995" t="n">
        <v>45.99</v>
      </c>
      <c r="S995" t="n">
        <v>32.19</v>
      </c>
      <c r="T995" t="n">
        <v>3000.31</v>
      </c>
      <c r="U995" t="n">
        <v>0.7</v>
      </c>
      <c r="V995" t="n">
        <v>0.76</v>
      </c>
      <c r="W995" t="n">
        <v>1.46</v>
      </c>
      <c r="X995" t="n">
        <v>0.17</v>
      </c>
      <c r="Y995" t="n">
        <v>1</v>
      </c>
      <c r="Z995" t="n">
        <v>10</v>
      </c>
    </row>
    <row r="996">
      <c r="A996" t="n">
        <v>93</v>
      </c>
      <c r="B996" t="n">
        <v>135</v>
      </c>
      <c r="C996" t="inlineStr">
        <is>
          <t xml:space="preserve">CONCLUIDO	</t>
        </is>
      </c>
      <c r="D996" t="n">
        <v>6.7085</v>
      </c>
      <c r="E996" t="n">
        <v>14.91</v>
      </c>
      <c r="F996" t="n">
        <v>11.7</v>
      </c>
      <c r="G996" t="n">
        <v>100.28</v>
      </c>
      <c r="H996" t="n">
        <v>1.39</v>
      </c>
      <c r="I996" t="n">
        <v>7</v>
      </c>
      <c r="J996" t="n">
        <v>310.09</v>
      </c>
      <c r="K996" t="n">
        <v>59.89</v>
      </c>
      <c r="L996" t="n">
        <v>24.25</v>
      </c>
      <c r="M996" t="n">
        <v>5</v>
      </c>
      <c r="N996" t="n">
        <v>90.95999999999999</v>
      </c>
      <c r="O996" t="n">
        <v>38479.19</v>
      </c>
      <c r="P996" t="n">
        <v>177.78</v>
      </c>
      <c r="Q996" t="n">
        <v>460.71</v>
      </c>
      <c r="R996" t="n">
        <v>45.79</v>
      </c>
      <c r="S996" t="n">
        <v>32.19</v>
      </c>
      <c r="T996" t="n">
        <v>2904.73</v>
      </c>
      <c r="U996" t="n">
        <v>0.7</v>
      </c>
      <c r="V996" t="n">
        <v>0.76</v>
      </c>
      <c r="W996" t="n">
        <v>1.46</v>
      </c>
      <c r="X996" t="n">
        <v>0.17</v>
      </c>
      <c r="Y996" t="n">
        <v>1</v>
      </c>
      <c r="Z996" t="n">
        <v>10</v>
      </c>
    </row>
    <row r="997">
      <c r="A997" t="n">
        <v>94</v>
      </c>
      <c r="B997" t="n">
        <v>135</v>
      </c>
      <c r="C997" t="inlineStr">
        <is>
          <t xml:space="preserve">CONCLUIDO	</t>
        </is>
      </c>
      <c r="D997" t="n">
        <v>6.7082</v>
      </c>
      <c r="E997" t="n">
        <v>14.91</v>
      </c>
      <c r="F997" t="n">
        <v>11.7</v>
      </c>
      <c r="G997" t="n">
        <v>100.29</v>
      </c>
      <c r="H997" t="n">
        <v>1.41</v>
      </c>
      <c r="I997" t="n">
        <v>7</v>
      </c>
      <c r="J997" t="n">
        <v>310.64</v>
      </c>
      <c r="K997" t="n">
        <v>59.89</v>
      </c>
      <c r="L997" t="n">
        <v>24.5</v>
      </c>
      <c r="M997" t="n">
        <v>5</v>
      </c>
      <c r="N997" t="n">
        <v>91.25</v>
      </c>
      <c r="O997" t="n">
        <v>38546.43</v>
      </c>
      <c r="P997" t="n">
        <v>177.48</v>
      </c>
      <c r="Q997" t="n">
        <v>460.69</v>
      </c>
      <c r="R997" t="n">
        <v>45.87</v>
      </c>
      <c r="S997" t="n">
        <v>32.19</v>
      </c>
      <c r="T997" t="n">
        <v>2944.31</v>
      </c>
      <c r="U997" t="n">
        <v>0.7</v>
      </c>
      <c r="V997" t="n">
        <v>0.76</v>
      </c>
      <c r="W997" t="n">
        <v>1.46</v>
      </c>
      <c r="X997" t="n">
        <v>0.17</v>
      </c>
      <c r="Y997" t="n">
        <v>1</v>
      </c>
      <c r="Z997" t="n">
        <v>10</v>
      </c>
    </row>
    <row r="998">
      <c r="A998" t="n">
        <v>95</v>
      </c>
      <c r="B998" t="n">
        <v>135</v>
      </c>
      <c r="C998" t="inlineStr">
        <is>
          <t xml:space="preserve">CONCLUIDO	</t>
        </is>
      </c>
      <c r="D998" t="n">
        <v>6.7053</v>
      </c>
      <c r="E998" t="n">
        <v>14.91</v>
      </c>
      <c r="F998" t="n">
        <v>11.71</v>
      </c>
      <c r="G998" t="n">
        <v>100.34</v>
      </c>
      <c r="H998" t="n">
        <v>1.42</v>
      </c>
      <c r="I998" t="n">
        <v>7</v>
      </c>
      <c r="J998" t="n">
        <v>311.19</v>
      </c>
      <c r="K998" t="n">
        <v>59.89</v>
      </c>
      <c r="L998" t="n">
        <v>24.75</v>
      </c>
      <c r="M998" t="n">
        <v>5</v>
      </c>
      <c r="N998" t="n">
        <v>91.55</v>
      </c>
      <c r="O998" t="n">
        <v>38613.8</v>
      </c>
      <c r="P998" t="n">
        <v>177.1</v>
      </c>
      <c r="Q998" t="n">
        <v>460.71</v>
      </c>
      <c r="R998" t="n">
        <v>46.09</v>
      </c>
      <c r="S998" t="n">
        <v>32.19</v>
      </c>
      <c r="T998" t="n">
        <v>3054.39</v>
      </c>
      <c r="U998" t="n">
        <v>0.7</v>
      </c>
      <c r="V998" t="n">
        <v>0.76</v>
      </c>
      <c r="W998" t="n">
        <v>1.46</v>
      </c>
      <c r="X998" t="n">
        <v>0.17</v>
      </c>
      <c r="Y998" t="n">
        <v>1</v>
      </c>
      <c r="Z998" t="n">
        <v>10</v>
      </c>
    </row>
    <row r="999">
      <c r="A999" t="n">
        <v>96</v>
      </c>
      <c r="B999" t="n">
        <v>135</v>
      </c>
      <c r="C999" t="inlineStr">
        <is>
          <t xml:space="preserve">CONCLUIDO	</t>
        </is>
      </c>
      <c r="D999" t="n">
        <v>6.7049</v>
      </c>
      <c r="E999" t="n">
        <v>14.91</v>
      </c>
      <c r="F999" t="n">
        <v>11.71</v>
      </c>
      <c r="G999" t="n">
        <v>100.35</v>
      </c>
      <c r="H999" t="n">
        <v>1.43</v>
      </c>
      <c r="I999" t="n">
        <v>7</v>
      </c>
      <c r="J999" t="n">
        <v>311.73</v>
      </c>
      <c r="K999" t="n">
        <v>59.89</v>
      </c>
      <c r="L999" t="n">
        <v>25</v>
      </c>
      <c r="M999" t="n">
        <v>5</v>
      </c>
      <c r="N999" t="n">
        <v>91.84999999999999</v>
      </c>
      <c r="O999" t="n">
        <v>38681.31</v>
      </c>
      <c r="P999" t="n">
        <v>176.48</v>
      </c>
      <c r="Q999" t="n">
        <v>460.69</v>
      </c>
      <c r="R999" t="n">
        <v>46.14</v>
      </c>
      <c r="S999" t="n">
        <v>32.19</v>
      </c>
      <c r="T999" t="n">
        <v>3078.29</v>
      </c>
      <c r="U999" t="n">
        <v>0.7</v>
      </c>
      <c r="V999" t="n">
        <v>0.76</v>
      </c>
      <c r="W999" t="n">
        <v>1.46</v>
      </c>
      <c r="X999" t="n">
        <v>0.17</v>
      </c>
      <c r="Y999" t="n">
        <v>1</v>
      </c>
      <c r="Z999" t="n">
        <v>10</v>
      </c>
    </row>
    <row r="1000">
      <c r="A1000" t="n">
        <v>97</v>
      </c>
      <c r="B1000" t="n">
        <v>135</v>
      </c>
      <c r="C1000" t="inlineStr">
        <is>
          <t xml:space="preserve">CONCLUIDO	</t>
        </is>
      </c>
      <c r="D1000" t="n">
        <v>6.7471</v>
      </c>
      <c r="E1000" t="n">
        <v>14.82</v>
      </c>
      <c r="F1000" t="n">
        <v>11.66</v>
      </c>
      <c r="G1000" t="n">
        <v>116.65</v>
      </c>
      <c r="H1000" t="n">
        <v>1.44</v>
      </c>
      <c r="I1000" t="n">
        <v>6</v>
      </c>
      <c r="J1000" t="n">
        <v>312.28</v>
      </c>
      <c r="K1000" t="n">
        <v>59.89</v>
      </c>
      <c r="L1000" t="n">
        <v>25.25</v>
      </c>
      <c r="M1000" t="n">
        <v>4</v>
      </c>
      <c r="N1000" t="n">
        <v>92.15000000000001</v>
      </c>
      <c r="O1000" t="n">
        <v>38749.07</v>
      </c>
      <c r="P1000" t="n">
        <v>175.31</v>
      </c>
      <c r="Q1000" t="n">
        <v>460.73</v>
      </c>
      <c r="R1000" t="n">
        <v>44.74</v>
      </c>
      <c r="S1000" t="n">
        <v>32.19</v>
      </c>
      <c r="T1000" t="n">
        <v>2384.84</v>
      </c>
      <c r="U1000" t="n">
        <v>0.72</v>
      </c>
      <c r="V1000" t="n">
        <v>0.77</v>
      </c>
      <c r="W1000" t="n">
        <v>1.46</v>
      </c>
      <c r="X1000" t="n">
        <v>0.13</v>
      </c>
      <c r="Y1000" t="n">
        <v>1</v>
      </c>
      <c r="Z1000" t="n">
        <v>10</v>
      </c>
    </row>
    <row r="1001">
      <c r="A1001" t="n">
        <v>98</v>
      </c>
      <c r="B1001" t="n">
        <v>135</v>
      </c>
      <c r="C1001" t="inlineStr">
        <is>
          <t xml:space="preserve">CONCLUIDO	</t>
        </is>
      </c>
      <c r="D1001" t="n">
        <v>6.7417</v>
      </c>
      <c r="E1001" t="n">
        <v>14.83</v>
      </c>
      <c r="F1001" t="n">
        <v>11.68</v>
      </c>
      <c r="G1001" t="n">
        <v>116.77</v>
      </c>
      <c r="H1001" t="n">
        <v>1.45</v>
      </c>
      <c r="I1001" t="n">
        <v>6</v>
      </c>
      <c r="J1001" t="n">
        <v>312.83</v>
      </c>
      <c r="K1001" t="n">
        <v>59.89</v>
      </c>
      <c r="L1001" t="n">
        <v>25.5</v>
      </c>
      <c r="M1001" t="n">
        <v>4</v>
      </c>
      <c r="N1001" t="n">
        <v>92.44</v>
      </c>
      <c r="O1001" t="n">
        <v>38816.85</v>
      </c>
      <c r="P1001" t="n">
        <v>175.41</v>
      </c>
      <c r="Q1001" t="n">
        <v>460.69</v>
      </c>
      <c r="R1001" t="n">
        <v>45.1</v>
      </c>
      <c r="S1001" t="n">
        <v>32.19</v>
      </c>
      <c r="T1001" t="n">
        <v>2561.02</v>
      </c>
      <c r="U1001" t="n">
        <v>0.71</v>
      </c>
      <c r="V1001" t="n">
        <v>0.77</v>
      </c>
      <c r="W1001" t="n">
        <v>1.46</v>
      </c>
      <c r="X1001" t="n">
        <v>0.14</v>
      </c>
      <c r="Y1001" t="n">
        <v>1</v>
      </c>
      <c r="Z1001" t="n">
        <v>10</v>
      </c>
    </row>
    <row r="1002">
      <c r="A1002" t="n">
        <v>99</v>
      </c>
      <c r="B1002" t="n">
        <v>135</v>
      </c>
      <c r="C1002" t="inlineStr">
        <is>
          <t xml:space="preserve">CONCLUIDO	</t>
        </is>
      </c>
      <c r="D1002" t="n">
        <v>6.7451</v>
      </c>
      <c r="E1002" t="n">
        <v>14.83</v>
      </c>
      <c r="F1002" t="n">
        <v>11.67</v>
      </c>
      <c r="G1002" t="n">
        <v>116.69</v>
      </c>
      <c r="H1002" t="n">
        <v>1.46</v>
      </c>
      <c r="I1002" t="n">
        <v>6</v>
      </c>
      <c r="J1002" t="n">
        <v>313.38</v>
      </c>
      <c r="K1002" t="n">
        <v>59.89</v>
      </c>
      <c r="L1002" t="n">
        <v>25.75</v>
      </c>
      <c r="M1002" t="n">
        <v>4</v>
      </c>
      <c r="N1002" t="n">
        <v>92.75</v>
      </c>
      <c r="O1002" t="n">
        <v>38884.75</v>
      </c>
      <c r="P1002" t="n">
        <v>175.52</v>
      </c>
      <c r="Q1002" t="n">
        <v>460.69</v>
      </c>
      <c r="R1002" t="n">
        <v>44.85</v>
      </c>
      <c r="S1002" t="n">
        <v>32.19</v>
      </c>
      <c r="T1002" t="n">
        <v>2438.31</v>
      </c>
      <c r="U1002" t="n">
        <v>0.72</v>
      </c>
      <c r="V1002" t="n">
        <v>0.77</v>
      </c>
      <c r="W1002" t="n">
        <v>1.46</v>
      </c>
      <c r="X1002" t="n">
        <v>0.14</v>
      </c>
      <c r="Y1002" t="n">
        <v>1</v>
      </c>
      <c r="Z1002" t="n">
        <v>10</v>
      </c>
    </row>
    <row r="1003">
      <c r="A1003" t="n">
        <v>100</v>
      </c>
      <c r="B1003" t="n">
        <v>135</v>
      </c>
      <c r="C1003" t="inlineStr">
        <is>
          <t xml:space="preserve">CONCLUIDO	</t>
        </is>
      </c>
      <c r="D1003" t="n">
        <v>6.7445</v>
      </c>
      <c r="E1003" t="n">
        <v>14.83</v>
      </c>
      <c r="F1003" t="n">
        <v>11.67</v>
      </c>
      <c r="G1003" t="n">
        <v>116.71</v>
      </c>
      <c r="H1003" t="n">
        <v>1.48</v>
      </c>
      <c r="I1003" t="n">
        <v>6</v>
      </c>
      <c r="J1003" t="n">
        <v>313.93</v>
      </c>
      <c r="K1003" t="n">
        <v>59.89</v>
      </c>
      <c r="L1003" t="n">
        <v>26</v>
      </c>
      <c r="M1003" t="n">
        <v>4</v>
      </c>
      <c r="N1003" t="n">
        <v>93.05</v>
      </c>
      <c r="O1003" t="n">
        <v>38952.8</v>
      </c>
      <c r="P1003" t="n">
        <v>175.66</v>
      </c>
      <c r="Q1003" t="n">
        <v>460.69</v>
      </c>
      <c r="R1003" t="n">
        <v>45.01</v>
      </c>
      <c r="S1003" t="n">
        <v>32.19</v>
      </c>
      <c r="T1003" t="n">
        <v>2515.83</v>
      </c>
      <c r="U1003" t="n">
        <v>0.72</v>
      </c>
      <c r="V1003" t="n">
        <v>0.77</v>
      </c>
      <c r="W1003" t="n">
        <v>1.45</v>
      </c>
      <c r="X1003" t="n">
        <v>0.14</v>
      </c>
      <c r="Y1003" t="n">
        <v>1</v>
      </c>
      <c r="Z1003" t="n">
        <v>10</v>
      </c>
    </row>
    <row r="1004">
      <c r="A1004" t="n">
        <v>101</v>
      </c>
      <c r="B1004" t="n">
        <v>135</v>
      </c>
      <c r="C1004" t="inlineStr">
        <is>
          <t xml:space="preserve">CONCLUIDO	</t>
        </is>
      </c>
      <c r="D1004" t="n">
        <v>6.7444</v>
      </c>
      <c r="E1004" t="n">
        <v>14.83</v>
      </c>
      <c r="F1004" t="n">
        <v>11.67</v>
      </c>
      <c r="G1004" t="n">
        <v>116.71</v>
      </c>
      <c r="H1004" t="n">
        <v>1.49</v>
      </c>
      <c r="I1004" t="n">
        <v>6</v>
      </c>
      <c r="J1004" t="n">
        <v>314.49</v>
      </c>
      <c r="K1004" t="n">
        <v>59.89</v>
      </c>
      <c r="L1004" t="n">
        <v>26.25</v>
      </c>
      <c r="M1004" t="n">
        <v>4</v>
      </c>
      <c r="N1004" t="n">
        <v>93.34999999999999</v>
      </c>
      <c r="O1004" t="n">
        <v>39020.97</v>
      </c>
      <c r="P1004" t="n">
        <v>175.88</v>
      </c>
      <c r="Q1004" t="n">
        <v>460.69</v>
      </c>
      <c r="R1004" t="n">
        <v>44.97</v>
      </c>
      <c r="S1004" t="n">
        <v>32.19</v>
      </c>
      <c r="T1004" t="n">
        <v>2495.22</v>
      </c>
      <c r="U1004" t="n">
        <v>0.72</v>
      </c>
      <c r="V1004" t="n">
        <v>0.77</v>
      </c>
      <c r="W1004" t="n">
        <v>1.46</v>
      </c>
      <c r="X1004" t="n">
        <v>0.14</v>
      </c>
      <c r="Y1004" t="n">
        <v>1</v>
      </c>
      <c r="Z1004" t="n">
        <v>10</v>
      </c>
    </row>
    <row r="1005">
      <c r="A1005" t="n">
        <v>102</v>
      </c>
      <c r="B1005" t="n">
        <v>135</v>
      </c>
      <c r="C1005" t="inlineStr">
        <is>
          <t xml:space="preserve">CONCLUIDO	</t>
        </is>
      </c>
      <c r="D1005" t="n">
        <v>6.7462</v>
      </c>
      <c r="E1005" t="n">
        <v>14.82</v>
      </c>
      <c r="F1005" t="n">
        <v>11.67</v>
      </c>
      <c r="G1005" t="n">
        <v>116.67</v>
      </c>
      <c r="H1005" t="n">
        <v>1.5</v>
      </c>
      <c r="I1005" t="n">
        <v>6</v>
      </c>
      <c r="J1005" t="n">
        <v>315.04</v>
      </c>
      <c r="K1005" t="n">
        <v>59.89</v>
      </c>
      <c r="L1005" t="n">
        <v>26.5</v>
      </c>
      <c r="M1005" t="n">
        <v>4</v>
      </c>
      <c r="N1005" t="n">
        <v>93.65000000000001</v>
      </c>
      <c r="O1005" t="n">
        <v>39089.29</v>
      </c>
      <c r="P1005" t="n">
        <v>175.99</v>
      </c>
      <c r="Q1005" t="n">
        <v>460.69</v>
      </c>
      <c r="R1005" t="n">
        <v>44.73</v>
      </c>
      <c r="S1005" t="n">
        <v>32.19</v>
      </c>
      <c r="T1005" t="n">
        <v>2378.87</v>
      </c>
      <c r="U1005" t="n">
        <v>0.72</v>
      </c>
      <c r="V1005" t="n">
        <v>0.77</v>
      </c>
      <c r="W1005" t="n">
        <v>1.46</v>
      </c>
      <c r="X1005" t="n">
        <v>0.13</v>
      </c>
      <c r="Y1005" t="n">
        <v>1</v>
      </c>
      <c r="Z1005" t="n">
        <v>10</v>
      </c>
    </row>
    <row r="1006">
      <c r="A1006" t="n">
        <v>103</v>
      </c>
      <c r="B1006" t="n">
        <v>135</v>
      </c>
      <c r="C1006" t="inlineStr">
        <is>
          <t xml:space="preserve">CONCLUIDO	</t>
        </is>
      </c>
      <c r="D1006" t="n">
        <v>6.7445</v>
      </c>
      <c r="E1006" t="n">
        <v>14.83</v>
      </c>
      <c r="F1006" t="n">
        <v>11.67</v>
      </c>
      <c r="G1006" t="n">
        <v>116.71</v>
      </c>
      <c r="H1006" t="n">
        <v>1.51</v>
      </c>
      <c r="I1006" t="n">
        <v>6</v>
      </c>
      <c r="J1006" t="n">
        <v>315.6</v>
      </c>
      <c r="K1006" t="n">
        <v>59.89</v>
      </c>
      <c r="L1006" t="n">
        <v>26.75</v>
      </c>
      <c r="M1006" t="n">
        <v>4</v>
      </c>
      <c r="N1006" t="n">
        <v>93.95999999999999</v>
      </c>
      <c r="O1006" t="n">
        <v>39157.74</v>
      </c>
      <c r="P1006" t="n">
        <v>175.69</v>
      </c>
      <c r="Q1006" t="n">
        <v>460.7</v>
      </c>
      <c r="R1006" t="n">
        <v>44.93</v>
      </c>
      <c r="S1006" t="n">
        <v>32.19</v>
      </c>
      <c r="T1006" t="n">
        <v>2476.64</v>
      </c>
      <c r="U1006" t="n">
        <v>0.72</v>
      </c>
      <c r="V1006" t="n">
        <v>0.77</v>
      </c>
      <c r="W1006" t="n">
        <v>1.46</v>
      </c>
      <c r="X1006" t="n">
        <v>0.14</v>
      </c>
      <c r="Y1006" t="n">
        <v>1</v>
      </c>
      <c r="Z1006" t="n">
        <v>10</v>
      </c>
    </row>
    <row r="1007">
      <c r="A1007" t="n">
        <v>104</v>
      </c>
      <c r="B1007" t="n">
        <v>135</v>
      </c>
      <c r="C1007" t="inlineStr">
        <is>
          <t xml:space="preserve">CONCLUIDO	</t>
        </is>
      </c>
      <c r="D1007" t="n">
        <v>6.7427</v>
      </c>
      <c r="E1007" t="n">
        <v>14.83</v>
      </c>
      <c r="F1007" t="n">
        <v>11.67</v>
      </c>
      <c r="G1007" t="n">
        <v>116.74</v>
      </c>
      <c r="H1007" t="n">
        <v>1.52</v>
      </c>
      <c r="I1007" t="n">
        <v>6</v>
      </c>
      <c r="J1007" t="n">
        <v>316.15</v>
      </c>
      <c r="K1007" t="n">
        <v>59.89</v>
      </c>
      <c r="L1007" t="n">
        <v>27</v>
      </c>
      <c r="M1007" t="n">
        <v>4</v>
      </c>
      <c r="N1007" t="n">
        <v>94.26000000000001</v>
      </c>
      <c r="O1007" t="n">
        <v>39226.32</v>
      </c>
      <c r="P1007" t="n">
        <v>175.76</v>
      </c>
      <c r="Q1007" t="n">
        <v>460.71</v>
      </c>
      <c r="R1007" t="n">
        <v>45.02</v>
      </c>
      <c r="S1007" t="n">
        <v>32.19</v>
      </c>
      <c r="T1007" t="n">
        <v>2520.01</v>
      </c>
      <c r="U1007" t="n">
        <v>0.72</v>
      </c>
      <c r="V1007" t="n">
        <v>0.77</v>
      </c>
      <c r="W1007" t="n">
        <v>1.46</v>
      </c>
      <c r="X1007" t="n">
        <v>0.14</v>
      </c>
      <c r="Y1007" t="n">
        <v>1</v>
      </c>
      <c r="Z1007" t="n">
        <v>10</v>
      </c>
    </row>
    <row r="1008">
      <c r="A1008" t="n">
        <v>105</v>
      </c>
      <c r="B1008" t="n">
        <v>135</v>
      </c>
      <c r="C1008" t="inlineStr">
        <is>
          <t xml:space="preserve">CONCLUIDO	</t>
        </is>
      </c>
      <c r="D1008" t="n">
        <v>6.7444</v>
      </c>
      <c r="E1008" t="n">
        <v>14.83</v>
      </c>
      <c r="F1008" t="n">
        <v>11.67</v>
      </c>
      <c r="G1008" t="n">
        <v>116.71</v>
      </c>
      <c r="H1008" t="n">
        <v>1.53</v>
      </c>
      <c r="I1008" t="n">
        <v>6</v>
      </c>
      <c r="J1008" t="n">
        <v>316.71</v>
      </c>
      <c r="K1008" t="n">
        <v>59.89</v>
      </c>
      <c r="L1008" t="n">
        <v>27.25</v>
      </c>
      <c r="M1008" t="n">
        <v>4</v>
      </c>
      <c r="N1008" t="n">
        <v>94.56999999999999</v>
      </c>
      <c r="O1008" t="n">
        <v>39295.05</v>
      </c>
      <c r="P1008" t="n">
        <v>175.48</v>
      </c>
      <c r="Q1008" t="n">
        <v>460.69</v>
      </c>
      <c r="R1008" t="n">
        <v>44.91</v>
      </c>
      <c r="S1008" t="n">
        <v>32.19</v>
      </c>
      <c r="T1008" t="n">
        <v>2468.69</v>
      </c>
      <c r="U1008" t="n">
        <v>0.72</v>
      </c>
      <c r="V1008" t="n">
        <v>0.77</v>
      </c>
      <c r="W1008" t="n">
        <v>1.46</v>
      </c>
      <c r="X1008" t="n">
        <v>0.14</v>
      </c>
      <c r="Y1008" t="n">
        <v>1</v>
      </c>
      <c r="Z1008" t="n">
        <v>10</v>
      </c>
    </row>
    <row r="1009">
      <c r="A1009" t="n">
        <v>106</v>
      </c>
      <c r="B1009" t="n">
        <v>135</v>
      </c>
      <c r="C1009" t="inlineStr">
        <is>
          <t xml:space="preserve">CONCLUIDO	</t>
        </is>
      </c>
      <c r="D1009" t="n">
        <v>6.7445</v>
      </c>
      <c r="E1009" t="n">
        <v>14.83</v>
      </c>
      <c r="F1009" t="n">
        <v>11.67</v>
      </c>
      <c r="G1009" t="n">
        <v>116.71</v>
      </c>
      <c r="H1009" t="n">
        <v>1.54</v>
      </c>
      <c r="I1009" t="n">
        <v>6</v>
      </c>
      <c r="J1009" t="n">
        <v>317.27</v>
      </c>
      <c r="K1009" t="n">
        <v>59.89</v>
      </c>
      <c r="L1009" t="n">
        <v>27.5</v>
      </c>
      <c r="M1009" t="n">
        <v>4</v>
      </c>
      <c r="N1009" t="n">
        <v>94.88</v>
      </c>
      <c r="O1009" t="n">
        <v>39363.91</v>
      </c>
      <c r="P1009" t="n">
        <v>175.45</v>
      </c>
      <c r="Q1009" t="n">
        <v>460.73</v>
      </c>
      <c r="R1009" t="n">
        <v>44.93</v>
      </c>
      <c r="S1009" t="n">
        <v>32.19</v>
      </c>
      <c r="T1009" t="n">
        <v>2476.73</v>
      </c>
      <c r="U1009" t="n">
        <v>0.72</v>
      </c>
      <c r="V1009" t="n">
        <v>0.77</v>
      </c>
      <c r="W1009" t="n">
        <v>1.46</v>
      </c>
      <c r="X1009" t="n">
        <v>0.14</v>
      </c>
      <c r="Y1009" t="n">
        <v>1</v>
      </c>
      <c r="Z1009" t="n">
        <v>10</v>
      </c>
    </row>
    <row r="1010">
      <c r="A1010" t="n">
        <v>107</v>
      </c>
      <c r="B1010" t="n">
        <v>135</v>
      </c>
      <c r="C1010" t="inlineStr">
        <is>
          <t xml:space="preserve">CONCLUIDO	</t>
        </is>
      </c>
      <c r="D1010" t="n">
        <v>6.7442</v>
      </c>
      <c r="E1010" t="n">
        <v>14.83</v>
      </c>
      <c r="F1010" t="n">
        <v>11.67</v>
      </c>
      <c r="G1010" t="n">
        <v>116.71</v>
      </c>
      <c r="H1010" t="n">
        <v>1.56</v>
      </c>
      <c r="I1010" t="n">
        <v>6</v>
      </c>
      <c r="J1010" t="n">
        <v>317.83</v>
      </c>
      <c r="K1010" t="n">
        <v>59.89</v>
      </c>
      <c r="L1010" t="n">
        <v>27.75</v>
      </c>
      <c r="M1010" t="n">
        <v>4</v>
      </c>
      <c r="N1010" t="n">
        <v>95.19</v>
      </c>
      <c r="O1010" t="n">
        <v>39432.92</v>
      </c>
      <c r="P1010" t="n">
        <v>175.48</v>
      </c>
      <c r="Q1010" t="n">
        <v>460.69</v>
      </c>
      <c r="R1010" t="n">
        <v>44.99</v>
      </c>
      <c r="S1010" t="n">
        <v>32.19</v>
      </c>
      <c r="T1010" t="n">
        <v>2506.24</v>
      </c>
      <c r="U1010" t="n">
        <v>0.72</v>
      </c>
      <c r="V1010" t="n">
        <v>0.77</v>
      </c>
      <c r="W1010" t="n">
        <v>1.46</v>
      </c>
      <c r="X1010" t="n">
        <v>0.14</v>
      </c>
      <c r="Y1010" t="n">
        <v>1</v>
      </c>
      <c r="Z1010" t="n">
        <v>10</v>
      </c>
    </row>
    <row r="1011">
      <c r="A1011" t="n">
        <v>108</v>
      </c>
      <c r="B1011" t="n">
        <v>135</v>
      </c>
      <c r="C1011" t="inlineStr">
        <is>
          <t xml:space="preserve">CONCLUIDO	</t>
        </is>
      </c>
      <c r="D1011" t="n">
        <v>6.7474</v>
      </c>
      <c r="E1011" t="n">
        <v>14.82</v>
      </c>
      <c r="F1011" t="n">
        <v>11.66</v>
      </c>
      <c r="G1011" t="n">
        <v>116.64</v>
      </c>
      <c r="H1011" t="n">
        <v>1.57</v>
      </c>
      <c r="I1011" t="n">
        <v>6</v>
      </c>
      <c r="J1011" t="n">
        <v>318.39</v>
      </c>
      <c r="K1011" t="n">
        <v>59.89</v>
      </c>
      <c r="L1011" t="n">
        <v>28</v>
      </c>
      <c r="M1011" t="n">
        <v>4</v>
      </c>
      <c r="N1011" t="n">
        <v>95.5</v>
      </c>
      <c r="O1011" t="n">
        <v>39502.07</v>
      </c>
      <c r="P1011" t="n">
        <v>174.5</v>
      </c>
      <c r="Q1011" t="n">
        <v>460.69</v>
      </c>
      <c r="R1011" t="n">
        <v>44.73</v>
      </c>
      <c r="S1011" t="n">
        <v>32.19</v>
      </c>
      <c r="T1011" t="n">
        <v>2375.46</v>
      </c>
      <c r="U1011" t="n">
        <v>0.72</v>
      </c>
      <c r="V1011" t="n">
        <v>0.77</v>
      </c>
      <c r="W1011" t="n">
        <v>1.46</v>
      </c>
      <c r="X1011" t="n">
        <v>0.13</v>
      </c>
      <c r="Y1011" t="n">
        <v>1</v>
      </c>
      <c r="Z1011" t="n">
        <v>10</v>
      </c>
    </row>
    <row r="1012">
      <c r="A1012" t="n">
        <v>109</v>
      </c>
      <c r="B1012" t="n">
        <v>135</v>
      </c>
      <c r="C1012" t="inlineStr">
        <is>
          <t xml:space="preserve">CONCLUIDO	</t>
        </is>
      </c>
      <c r="D1012" t="n">
        <v>6.7437</v>
      </c>
      <c r="E1012" t="n">
        <v>14.83</v>
      </c>
      <c r="F1012" t="n">
        <v>11.67</v>
      </c>
      <c r="G1012" t="n">
        <v>116.72</v>
      </c>
      <c r="H1012" t="n">
        <v>1.58</v>
      </c>
      <c r="I1012" t="n">
        <v>6</v>
      </c>
      <c r="J1012" t="n">
        <v>318.95</v>
      </c>
      <c r="K1012" t="n">
        <v>59.89</v>
      </c>
      <c r="L1012" t="n">
        <v>28.25</v>
      </c>
      <c r="M1012" t="n">
        <v>4</v>
      </c>
      <c r="N1012" t="n">
        <v>95.81</v>
      </c>
      <c r="O1012" t="n">
        <v>39571.36</v>
      </c>
      <c r="P1012" t="n">
        <v>173.66</v>
      </c>
      <c r="Q1012" t="n">
        <v>460.7</v>
      </c>
      <c r="R1012" t="n">
        <v>44.99</v>
      </c>
      <c r="S1012" t="n">
        <v>32.19</v>
      </c>
      <c r="T1012" t="n">
        <v>2505.27</v>
      </c>
      <c r="U1012" t="n">
        <v>0.72</v>
      </c>
      <c r="V1012" t="n">
        <v>0.77</v>
      </c>
      <c r="W1012" t="n">
        <v>1.46</v>
      </c>
      <c r="X1012" t="n">
        <v>0.14</v>
      </c>
      <c r="Y1012" t="n">
        <v>1</v>
      </c>
      <c r="Z1012" t="n">
        <v>10</v>
      </c>
    </row>
    <row r="1013">
      <c r="A1013" t="n">
        <v>110</v>
      </c>
      <c r="B1013" t="n">
        <v>135</v>
      </c>
      <c r="C1013" t="inlineStr">
        <is>
          <t xml:space="preserve">CONCLUIDO	</t>
        </is>
      </c>
      <c r="D1013" t="n">
        <v>6.7422</v>
      </c>
      <c r="E1013" t="n">
        <v>14.83</v>
      </c>
      <c r="F1013" t="n">
        <v>11.68</v>
      </c>
      <c r="G1013" t="n">
        <v>116.76</v>
      </c>
      <c r="H1013" t="n">
        <v>1.59</v>
      </c>
      <c r="I1013" t="n">
        <v>6</v>
      </c>
      <c r="J1013" t="n">
        <v>319.51</v>
      </c>
      <c r="K1013" t="n">
        <v>59.89</v>
      </c>
      <c r="L1013" t="n">
        <v>28.5</v>
      </c>
      <c r="M1013" t="n">
        <v>4</v>
      </c>
      <c r="N1013" t="n">
        <v>96.13</v>
      </c>
      <c r="O1013" t="n">
        <v>39640.79</v>
      </c>
      <c r="P1013" t="n">
        <v>173.76</v>
      </c>
      <c r="Q1013" t="n">
        <v>460.7</v>
      </c>
      <c r="R1013" t="n">
        <v>45.23</v>
      </c>
      <c r="S1013" t="n">
        <v>32.19</v>
      </c>
      <c r="T1013" t="n">
        <v>2626.9</v>
      </c>
      <c r="U1013" t="n">
        <v>0.71</v>
      </c>
      <c r="V1013" t="n">
        <v>0.77</v>
      </c>
      <c r="W1013" t="n">
        <v>1.45</v>
      </c>
      <c r="X1013" t="n">
        <v>0.14</v>
      </c>
      <c r="Y1013" t="n">
        <v>1</v>
      </c>
      <c r="Z1013" t="n">
        <v>10</v>
      </c>
    </row>
    <row r="1014">
      <c r="A1014" t="n">
        <v>111</v>
      </c>
      <c r="B1014" t="n">
        <v>135</v>
      </c>
      <c r="C1014" t="inlineStr">
        <is>
          <t xml:space="preserve">CONCLUIDO	</t>
        </is>
      </c>
      <c r="D1014" t="n">
        <v>6.7399</v>
      </c>
      <c r="E1014" t="n">
        <v>14.84</v>
      </c>
      <c r="F1014" t="n">
        <v>11.68</v>
      </c>
      <c r="G1014" t="n">
        <v>116.81</v>
      </c>
      <c r="H1014" t="n">
        <v>1.6</v>
      </c>
      <c r="I1014" t="n">
        <v>6</v>
      </c>
      <c r="J1014" t="n">
        <v>320.08</v>
      </c>
      <c r="K1014" t="n">
        <v>59.89</v>
      </c>
      <c r="L1014" t="n">
        <v>28.75</v>
      </c>
      <c r="M1014" t="n">
        <v>4</v>
      </c>
      <c r="N1014" t="n">
        <v>96.44</v>
      </c>
      <c r="O1014" t="n">
        <v>39710.36</v>
      </c>
      <c r="P1014" t="n">
        <v>173.95</v>
      </c>
      <c r="Q1014" t="n">
        <v>460.71</v>
      </c>
      <c r="R1014" t="n">
        <v>45.24</v>
      </c>
      <c r="S1014" t="n">
        <v>32.19</v>
      </c>
      <c r="T1014" t="n">
        <v>2630.37</v>
      </c>
      <c r="U1014" t="n">
        <v>0.71</v>
      </c>
      <c r="V1014" t="n">
        <v>0.77</v>
      </c>
      <c r="W1014" t="n">
        <v>1.46</v>
      </c>
      <c r="X1014" t="n">
        <v>0.15</v>
      </c>
      <c r="Y1014" t="n">
        <v>1</v>
      </c>
      <c r="Z1014" t="n">
        <v>10</v>
      </c>
    </row>
    <row r="1015">
      <c r="A1015" t="n">
        <v>112</v>
      </c>
      <c r="B1015" t="n">
        <v>135</v>
      </c>
      <c r="C1015" t="inlineStr">
        <is>
          <t xml:space="preserve">CONCLUIDO	</t>
        </is>
      </c>
      <c r="D1015" t="n">
        <v>6.7413</v>
      </c>
      <c r="E1015" t="n">
        <v>14.83</v>
      </c>
      <c r="F1015" t="n">
        <v>11.68</v>
      </c>
      <c r="G1015" t="n">
        <v>116.78</v>
      </c>
      <c r="H1015" t="n">
        <v>1.61</v>
      </c>
      <c r="I1015" t="n">
        <v>6</v>
      </c>
      <c r="J1015" t="n">
        <v>320.64</v>
      </c>
      <c r="K1015" t="n">
        <v>59.89</v>
      </c>
      <c r="L1015" t="n">
        <v>29</v>
      </c>
      <c r="M1015" t="n">
        <v>4</v>
      </c>
      <c r="N1015" t="n">
        <v>96.75</v>
      </c>
      <c r="O1015" t="n">
        <v>39780.08</v>
      </c>
      <c r="P1015" t="n">
        <v>173.15</v>
      </c>
      <c r="Q1015" t="n">
        <v>460.69</v>
      </c>
      <c r="R1015" t="n">
        <v>45.13</v>
      </c>
      <c r="S1015" t="n">
        <v>32.19</v>
      </c>
      <c r="T1015" t="n">
        <v>2576.41</v>
      </c>
      <c r="U1015" t="n">
        <v>0.71</v>
      </c>
      <c r="V1015" t="n">
        <v>0.77</v>
      </c>
      <c r="W1015" t="n">
        <v>1.46</v>
      </c>
      <c r="X1015" t="n">
        <v>0.14</v>
      </c>
      <c r="Y1015" t="n">
        <v>1</v>
      </c>
      <c r="Z1015" t="n">
        <v>10</v>
      </c>
    </row>
    <row r="1016">
      <c r="A1016" t="n">
        <v>113</v>
      </c>
      <c r="B1016" t="n">
        <v>135</v>
      </c>
      <c r="C1016" t="inlineStr">
        <is>
          <t xml:space="preserve">CONCLUIDO	</t>
        </is>
      </c>
      <c r="D1016" t="n">
        <v>6.7426</v>
      </c>
      <c r="E1016" t="n">
        <v>14.83</v>
      </c>
      <c r="F1016" t="n">
        <v>11.67</v>
      </c>
      <c r="G1016" t="n">
        <v>116.75</v>
      </c>
      <c r="H1016" t="n">
        <v>1.62</v>
      </c>
      <c r="I1016" t="n">
        <v>6</v>
      </c>
      <c r="J1016" t="n">
        <v>321.21</v>
      </c>
      <c r="K1016" t="n">
        <v>59.89</v>
      </c>
      <c r="L1016" t="n">
        <v>29.25</v>
      </c>
      <c r="M1016" t="n">
        <v>4</v>
      </c>
      <c r="N1016" t="n">
        <v>97.06999999999999</v>
      </c>
      <c r="O1016" t="n">
        <v>39849.95</v>
      </c>
      <c r="P1016" t="n">
        <v>172.03</v>
      </c>
      <c r="Q1016" t="n">
        <v>460.69</v>
      </c>
      <c r="R1016" t="n">
        <v>45.07</v>
      </c>
      <c r="S1016" t="n">
        <v>32.19</v>
      </c>
      <c r="T1016" t="n">
        <v>2549.75</v>
      </c>
      <c r="U1016" t="n">
        <v>0.71</v>
      </c>
      <c r="V1016" t="n">
        <v>0.77</v>
      </c>
      <c r="W1016" t="n">
        <v>1.46</v>
      </c>
      <c r="X1016" t="n">
        <v>0.14</v>
      </c>
      <c r="Y1016" t="n">
        <v>1</v>
      </c>
      <c r="Z1016" t="n">
        <v>10</v>
      </c>
    </row>
    <row r="1017">
      <c r="A1017" t="n">
        <v>114</v>
      </c>
      <c r="B1017" t="n">
        <v>135</v>
      </c>
      <c r="C1017" t="inlineStr">
        <is>
          <t xml:space="preserve">CONCLUIDO	</t>
        </is>
      </c>
      <c r="D1017" t="n">
        <v>6.7436</v>
      </c>
      <c r="E1017" t="n">
        <v>14.83</v>
      </c>
      <c r="F1017" t="n">
        <v>11.67</v>
      </c>
      <c r="G1017" t="n">
        <v>116.72</v>
      </c>
      <c r="H1017" t="n">
        <v>1.63</v>
      </c>
      <c r="I1017" t="n">
        <v>6</v>
      </c>
      <c r="J1017" t="n">
        <v>321.78</v>
      </c>
      <c r="K1017" t="n">
        <v>59.89</v>
      </c>
      <c r="L1017" t="n">
        <v>29.5</v>
      </c>
      <c r="M1017" t="n">
        <v>4</v>
      </c>
      <c r="N1017" t="n">
        <v>97.39</v>
      </c>
      <c r="O1017" t="n">
        <v>39919.96</v>
      </c>
      <c r="P1017" t="n">
        <v>171.64</v>
      </c>
      <c r="Q1017" t="n">
        <v>460.69</v>
      </c>
      <c r="R1017" t="n">
        <v>45.06</v>
      </c>
      <c r="S1017" t="n">
        <v>32.19</v>
      </c>
      <c r="T1017" t="n">
        <v>2542.45</v>
      </c>
      <c r="U1017" t="n">
        <v>0.71</v>
      </c>
      <c r="V1017" t="n">
        <v>0.77</v>
      </c>
      <c r="W1017" t="n">
        <v>1.45</v>
      </c>
      <c r="X1017" t="n">
        <v>0.14</v>
      </c>
      <c r="Y1017" t="n">
        <v>1</v>
      </c>
      <c r="Z1017" t="n">
        <v>10</v>
      </c>
    </row>
    <row r="1018">
      <c r="A1018" t="n">
        <v>115</v>
      </c>
      <c r="B1018" t="n">
        <v>135</v>
      </c>
      <c r="C1018" t="inlineStr">
        <is>
          <t xml:space="preserve">CONCLUIDO	</t>
        </is>
      </c>
      <c r="D1018" t="n">
        <v>6.742</v>
      </c>
      <c r="E1018" t="n">
        <v>14.83</v>
      </c>
      <c r="F1018" t="n">
        <v>11.68</v>
      </c>
      <c r="G1018" t="n">
        <v>116.76</v>
      </c>
      <c r="H1018" t="n">
        <v>1.64</v>
      </c>
      <c r="I1018" t="n">
        <v>6</v>
      </c>
      <c r="J1018" t="n">
        <v>322.34</v>
      </c>
      <c r="K1018" t="n">
        <v>59.89</v>
      </c>
      <c r="L1018" t="n">
        <v>29.75</v>
      </c>
      <c r="M1018" t="n">
        <v>4</v>
      </c>
      <c r="N1018" t="n">
        <v>97.70999999999999</v>
      </c>
      <c r="O1018" t="n">
        <v>39990.12</v>
      </c>
      <c r="P1018" t="n">
        <v>171.05</v>
      </c>
      <c r="Q1018" t="n">
        <v>460.69</v>
      </c>
      <c r="R1018" t="n">
        <v>45.19</v>
      </c>
      <c r="S1018" t="n">
        <v>32.19</v>
      </c>
      <c r="T1018" t="n">
        <v>2608.77</v>
      </c>
      <c r="U1018" t="n">
        <v>0.71</v>
      </c>
      <c r="V1018" t="n">
        <v>0.77</v>
      </c>
      <c r="W1018" t="n">
        <v>1.46</v>
      </c>
      <c r="X1018" t="n">
        <v>0.14</v>
      </c>
      <c r="Y1018" t="n">
        <v>1</v>
      </c>
      <c r="Z1018" t="n">
        <v>10</v>
      </c>
    </row>
    <row r="1019">
      <c r="A1019" t="n">
        <v>116</v>
      </c>
      <c r="B1019" t="n">
        <v>135</v>
      </c>
      <c r="C1019" t="inlineStr">
        <is>
          <t xml:space="preserve">CONCLUIDO	</t>
        </is>
      </c>
      <c r="D1019" t="n">
        <v>6.7428</v>
      </c>
      <c r="E1019" t="n">
        <v>14.83</v>
      </c>
      <c r="F1019" t="n">
        <v>11.67</v>
      </c>
      <c r="G1019" t="n">
        <v>116.74</v>
      </c>
      <c r="H1019" t="n">
        <v>1.66</v>
      </c>
      <c r="I1019" t="n">
        <v>6</v>
      </c>
      <c r="J1019" t="n">
        <v>322.91</v>
      </c>
      <c r="K1019" t="n">
        <v>59.89</v>
      </c>
      <c r="L1019" t="n">
        <v>30</v>
      </c>
      <c r="M1019" t="n">
        <v>4</v>
      </c>
      <c r="N1019" t="n">
        <v>98.03</v>
      </c>
      <c r="O1019" t="n">
        <v>40060.43</v>
      </c>
      <c r="P1019" t="n">
        <v>169.7</v>
      </c>
      <c r="Q1019" t="n">
        <v>460.69</v>
      </c>
      <c r="R1019" t="n">
        <v>45.04</v>
      </c>
      <c r="S1019" t="n">
        <v>32.19</v>
      </c>
      <c r="T1019" t="n">
        <v>2531.04</v>
      </c>
      <c r="U1019" t="n">
        <v>0.71</v>
      </c>
      <c r="V1019" t="n">
        <v>0.77</v>
      </c>
      <c r="W1019" t="n">
        <v>1.46</v>
      </c>
      <c r="X1019" t="n">
        <v>0.14</v>
      </c>
      <c r="Y1019" t="n">
        <v>1</v>
      </c>
      <c r="Z1019" t="n">
        <v>10</v>
      </c>
    </row>
    <row r="1020">
      <c r="A1020" t="n">
        <v>117</v>
      </c>
      <c r="B1020" t="n">
        <v>135</v>
      </c>
      <c r="C1020" t="inlineStr">
        <is>
          <t xml:space="preserve">CONCLUIDO	</t>
        </is>
      </c>
      <c r="D1020" t="n">
        <v>6.7421</v>
      </c>
      <c r="E1020" t="n">
        <v>14.83</v>
      </c>
      <c r="F1020" t="n">
        <v>11.68</v>
      </c>
      <c r="G1020" t="n">
        <v>116.76</v>
      </c>
      <c r="H1020" t="n">
        <v>1.67</v>
      </c>
      <c r="I1020" t="n">
        <v>6</v>
      </c>
      <c r="J1020" t="n">
        <v>323.49</v>
      </c>
      <c r="K1020" t="n">
        <v>59.89</v>
      </c>
      <c r="L1020" t="n">
        <v>30.25</v>
      </c>
      <c r="M1020" t="n">
        <v>4</v>
      </c>
      <c r="N1020" t="n">
        <v>98.34999999999999</v>
      </c>
      <c r="O1020" t="n">
        <v>40131.01</v>
      </c>
      <c r="P1020" t="n">
        <v>170.08</v>
      </c>
      <c r="Q1020" t="n">
        <v>460.69</v>
      </c>
      <c r="R1020" t="n">
        <v>45.02</v>
      </c>
      <c r="S1020" t="n">
        <v>32.19</v>
      </c>
      <c r="T1020" t="n">
        <v>2520.65</v>
      </c>
      <c r="U1020" t="n">
        <v>0.72</v>
      </c>
      <c r="V1020" t="n">
        <v>0.77</v>
      </c>
      <c r="W1020" t="n">
        <v>1.46</v>
      </c>
      <c r="X1020" t="n">
        <v>0.14</v>
      </c>
      <c r="Y1020" t="n">
        <v>1</v>
      </c>
      <c r="Z1020" t="n">
        <v>10</v>
      </c>
    </row>
    <row r="1021">
      <c r="A1021" t="n">
        <v>118</v>
      </c>
      <c r="B1021" t="n">
        <v>135</v>
      </c>
      <c r="C1021" t="inlineStr">
        <is>
          <t xml:space="preserve">CONCLUIDO	</t>
        </is>
      </c>
      <c r="D1021" t="n">
        <v>6.7785</v>
      </c>
      <c r="E1021" t="n">
        <v>14.75</v>
      </c>
      <c r="F1021" t="n">
        <v>11.65</v>
      </c>
      <c r="G1021" t="n">
        <v>139.76</v>
      </c>
      <c r="H1021" t="n">
        <v>1.68</v>
      </c>
      <c r="I1021" t="n">
        <v>5</v>
      </c>
      <c r="J1021" t="n">
        <v>324.06</v>
      </c>
      <c r="K1021" t="n">
        <v>59.89</v>
      </c>
      <c r="L1021" t="n">
        <v>30.5</v>
      </c>
      <c r="M1021" t="n">
        <v>3</v>
      </c>
      <c r="N1021" t="n">
        <v>98.67</v>
      </c>
      <c r="O1021" t="n">
        <v>40201.62</v>
      </c>
      <c r="P1021" t="n">
        <v>169.61</v>
      </c>
      <c r="Q1021" t="n">
        <v>460.69</v>
      </c>
      <c r="R1021" t="n">
        <v>44.11</v>
      </c>
      <c r="S1021" t="n">
        <v>32.19</v>
      </c>
      <c r="T1021" t="n">
        <v>2072.82</v>
      </c>
      <c r="U1021" t="n">
        <v>0.73</v>
      </c>
      <c r="V1021" t="n">
        <v>0.77</v>
      </c>
      <c r="W1021" t="n">
        <v>1.46</v>
      </c>
      <c r="X1021" t="n">
        <v>0.11</v>
      </c>
      <c r="Y1021" t="n">
        <v>1</v>
      </c>
      <c r="Z1021" t="n">
        <v>10</v>
      </c>
    </row>
    <row r="1022">
      <c r="A1022" t="n">
        <v>119</v>
      </c>
      <c r="B1022" t="n">
        <v>135</v>
      </c>
      <c r="C1022" t="inlineStr">
        <is>
          <t xml:space="preserve">CONCLUIDO	</t>
        </is>
      </c>
      <c r="D1022" t="n">
        <v>6.7793</v>
      </c>
      <c r="E1022" t="n">
        <v>14.75</v>
      </c>
      <c r="F1022" t="n">
        <v>11.64</v>
      </c>
      <c r="G1022" t="n">
        <v>139.74</v>
      </c>
      <c r="H1022" t="n">
        <v>1.69</v>
      </c>
      <c r="I1022" t="n">
        <v>5</v>
      </c>
      <c r="J1022" t="n">
        <v>324.63</v>
      </c>
      <c r="K1022" t="n">
        <v>59.89</v>
      </c>
      <c r="L1022" t="n">
        <v>30.75</v>
      </c>
      <c r="M1022" t="n">
        <v>3</v>
      </c>
      <c r="N1022" t="n">
        <v>99</v>
      </c>
      <c r="O1022" t="n">
        <v>40272.38</v>
      </c>
      <c r="P1022" t="n">
        <v>170</v>
      </c>
      <c r="Q1022" t="n">
        <v>460.72</v>
      </c>
      <c r="R1022" t="n">
        <v>44.16</v>
      </c>
      <c r="S1022" t="n">
        <v>32.19</v>
      </c>
      <c r="T1022" t="n">
        <v>2095.95</v>
      </c>
      <c r="U1022" t="n">
        <v>0.73</v>
      </c>
      <c r="V1022" t="n">
        <v>0.77</v>
      </c>
      <c r="W1022" t="n">
        <v>1.45</v>
      </c>
      <c r="X1022" t="n">
        <v>0.11</v>
      </c>
      <c r="Y1022" t="n">
        <v>1</v>
      </c>
      <c r="Z1022" t="n">
        <v>10</v>
      </c>
    </row>
    <row r="1023">
      <c r="A1023" t="n">
        <v>120</v>
      </c>
      <c r="B1023" t="n">
        <v>135</v>
      </c>
      <c r="C1023" t="inlineStr">
        <is>
          <t xml:space="preserve">CONCLUIDO	</t>
        </is>
      </c>
      <c r="D1023" t="n">
        <v>6.7835</v>
      </c>
      <c r="E1023" t="n">
        <v>14.74</v>
      </c>
      <c r="F1023" t="n">
        <v>11.64</v>
      </c>
      <c r="G1023" t="n">
        <v>139.63</v>
      </c>
      <c r="H1023" t="n">
        <v>1.7</v>
      </c>
      <c r="I1023" t="n">
        <v>5</v>
      </c>
      <c r="J1023" t="n">
        <v>325.21</v>
      </c>
      <c r="K1023" t="n">
        <v>59.89</v>
      </c>
      <c r="L1023" t="n">
        <v>31</v>
      </c>
      <c r="M1023" t="n">
        <v>3</v>
      </c>
      <c r="N1023" t="n">
        <v>99.31999999999999</v>
      </c>
      <c r="O1023" t="n">
        <v>40343.29</v>
      </c>
      <c r="P1023" t="n">
        <v>170.58</v>
      </c>
      <c r="Q1023" t="n">
        <v>460.69</v>
      </c>
      <c r="R1023" t="n">
        <v>43.79</v>
      </c>
      <c r="S1023" t="n">
        <v>32.19</v>
      </c>
      <c r="T1023" t="n">
        <v>1913.02</v>
      </c>
      <c r="U1023" t="n">
        <v>0.74</v>
      </c>
      <c r="V1023" t="n">
        <v>0.77</v>
      </c>
      <c r="W1023" t="n">
        <v>1.45</v>
      </c>
      <c r="X1023" t="n">
        <v>0.1</v>
      </c>
      <c r="Y1023" t="n">
        <v>1</v>
      </c>
      <c r="Z1023" t="n">
        <v>10</v>
      </c>
    </row>
    <row r="1024">
      <c r="A1024" t="n">
        <v>121</v>
      </c>
      <c r="B1024" t="n">
        <v>135</v>
      </c>
      <c r="C1024" t="inlineStr">
        <is>
          <t xml:space="preserve">CONCLUIDO	</t>
        </is>
      </c>
      <c r="D1024" t="n">
        <v>6.7817</v>
      </c>
      <c r="E1024" t="n">
        <v>14.75</v>
      </c>
      <c r="F1024" t="n">
        <v>11.64</v>
      </c>
      <c r="G1024" t="n">
        <v>139.68</v>
      </c>
      <c r="H1024" t="n">
        <v>1.71</v>
      </c>
      <c r="I1024" t="n">
        <v>5</v>
      </c>
      <c r="J1024" t="n">
        <v>325.78</v>
      </c>
      <c r="K1024" t="n">
        <v>59.89</v>
      </c>
      <c r="L1024" t="n">
        <v>31.25</v>
      </c>
      <c r="M1024" t="n">
        <v>3</v>
      </c>
      <c r="N1024" t="n">
        <v>99.65000000000001</v>
      </c>
      <c r="O1024" t="n">
        <v>40414.36</v>
      </c>
      <c r="P1024" t="n">
        <v>170.73</v>
      </c>
      <c r="Q1024" t="n">
        <v>460.69</v>
      </c>
      <c r="R1024" t="n">
        <v>43.88</v>
      </c>
      <c r="S1024" t="n">
        <v>32.19</v>
      </c>
      <c r="T1024" t="n">
        <v>1955.31</v>
      </c>
      <c r="U1024" t="n">
        <v>0.73</v>
      </c>
      <c r="V1024" t="n">
        <v>0.77</v>
      </c>
      <c r="W1024" t="n">
        <v>1.46</v>
      </c>
      <c r="X1024" t="n">
        <v>0.11</v>
      </c>
      <c r="Y1024" t="n">
        <v>1</v>
      </c>
      <c r="Z1024" t="n">
        <v>10</v>
      </c>
    </row>
    <row r="1025">
      <c r="A1025" t="n">
        <v>122</v>
      </c>
      <c r="B1025" t="n">
        <v>135</v>
      </c>
      <c r="C1025" t="inlineStr">
        <is>
          <t xml:space="preserve">CONCLUIDO	</t>
        </is>
      </c>
      <c r="D1025" t="n">
        <v>6.7803</v>
      </c>
      <c r="E1025" t="n">
        <v>14.75</v>
      </c>
      <c r="F1025" t="n">
        <v>11.64</v>
      </c>
      <c r="G1025" t="n">
        <v>139.71</v>
      </c>
      <c r="H1025" t="n">
        <v>1.72</v>
      </c>
      <c r="I1025" t="n">
        <v>5</v>
      </c>
      <c r="J1025" t="n">
        <v>326.36</v>
      </c>
      <c r="K1025" t="n">
        <v>59.89</v>
      </c>
      <c r="L1025" t="n">
        <v>31.5</v>
      </c>
      <c r="M1025" t="n">
        <v>3</v>
      </c>
      <c r="N1025" t="n">
        <v>99.97</v>
      </c>
      <c r="O1025" t="n">
        <v>40485.58</v>
      </c>
      <c r="P1025" t="n">
        <v>171.21</v>
      </c>
      <c r="Q1025" t="n">
        <v>460.69</v>
      </c>
      <c r="R1025" t="n">
        <v>44</v>
      </c>
      <c r="S1025" t="n">
        <v>32.19</v>
      </c>
      <c r="T1025" t="n">
        <v>2015.52</v>
      </c>
      <c r="U1025" t="n">
        <v>0.73</v>
      </c>
      <c r="V1025" t="n">
        <v>0.77</v>
      </c>
      <c r="W1025" t="n">
        <v>1.46</v>
      </c>
      <c r="X1025" t="n">
        <v>0.11</v>
      </c>
      <c r="Y1025" t="n">
        <v>1</v>
      </c>
      <c r="Z1025" t="n">
        <v>10</v>
      </c>
    </row>
    <row r="1026">
      <c r="A1026" t="n">
        <v>123</v>
      </c>
      <c r="B1026" t="n">
        <v>135</v>
      </c>
      <c r="C1026" t="inlineStr">
        <is>
          <t xml:space="preserve">CONCLUIDO	</t>
        </is>
      </c>
      <c r="D1026" t="n">
        <v>6.7812</v>
      </c>
      <c r="E1026" t="n">
        <v>14.75</v>
      </c>
      <c r="F1026" t="n">
        <v>11.64</v>
      </c>
      <c r="G1026" t="n">
        <v>139.69</v>
      </c>
      <c r="H1026" t="n">
        <v>1.73</v>
      </c>
      <c r="I1026" t="n">
        <v>5</v>
      </c>
      <c r="J1026" t="n">
        <v>326.94</v>
      </c>
      <c r="K1026" t="n">
        <v>59.89</v>
      </c>
      <c r="L1026" t="n">
        <v>31.75</v>
      </c>
      <c r="M1026" t="n">
        <v>3</v>
      </c>
      <c r="N1026" t="n">
        <v>100.3</v>
      </c>
      <c r="O1026" t="n">
        <v>40556.96</v>
      </c>
      <c r="P1026" t="n">
        <v>171.64</v>
      </c>
      <c r="Q1026" t="n">
        <v>460.69</v>
      </c>
      <c r="R1026" t="n">
        <v>43.98</v>
      </c>
      <c r="S1026" t="n">
        <v>32.19</v>
      </c>
      <c r="T1026" t="n">
        <v>2005.94</v>
      </c>
      <c r="U1026" t="n">
        <v>0.73</v>
      </c>
      <c r="V1026" t="n">
        <v>0.77</v>
      </c>
      <c r="W1026" t="n">
        <v>1.45</v>
      </c>
      <c r="X1026" t="n">
        <v>0.11</v>
      </c>
      <c r="Y1026" t="n">
        <v>1</v>
      </c>
      <c r="Z1026" t="n">
        <v>10</v>
      </c>
    </row>
    <row r="1027">
      <c r="A1027" t="n">
        <v>124</v>
      </c>
      <c r="B1027" t="n">
        <v>135</v>
      </c>
      <c r="C1027" t="inlineStr">
        <is>
          <t xml:space="preserve">CONCLUIDO	</t>
        </is>
      </c>
      <c r="D1027" t="n">
        <v>6.7797</v>
      </c>
      <c r="E1027" t="n">
        <v>14.75</v>
      </c>
      <c r="F1027" t="n">
        <v>11.64</v>
      </c>
      <c r="G1027" t="n">
        <v>139.73</v>
      </c>
      <c r="H1027" t="n">
        <v>1.74</v>
      </c>
      <c r="I1027" t="n">
        <v>5</v>
      </c>
      <c r="J1027" t="n">
        <v>327.52</v>
      </c>
      <c r="K1027" t="n">
        <v>59.89</v>
      </c>
      <c r="L1027" t="n">
        <v>32</v>
      </c>
      <c r="M1027" t="n">
        <v>3</v>
      </c>
      <c r="N1027" t="n">
        <v>100.63</v>
      </c>
      <c r="O1027" t="n">
        <v>40628.49</v>
      </c>
      <c r="P1027" t="n">
        <v>171.37</v>
      </c>
      <c r="Q1027" t="n">
        <v>460.69</v>
      </c>
      <c r="R1027" t="n">
        <v>44.03</v>
      </c>
      <c r="S1027" t="n">
        <v>32.19</v>
      </c>
      <c r="T1027" t="n">
        <v>2034.23</v>
      </c>
      <c r="U1027" t="n">
        <v>0.73</v>
      </c>
      <c r="V1027" t="n">
        <v>0.77</v>
      </c>
      <c r="W1027" t="n">
        <v>1.46</v>
      </c>
      <c r="X1027" t="n">
        <v>0.11</v>
      </c>
      <c r="Y1027" t="n">
        <v>1</v>
      </c>
      <c r="Z1027" t="n">
        <v>10</v>
      </c>
    </row>
    <row r="1028">
      <c r="A1028" t="n">
        <v>125</v>
      </c>
      <c r="B1028" t="n">
        <v>135</v>
      </c>
      <c r="C1028" t="inlineStr">
        <is>
          <t xml:space="preserve">CONCLUIDO	</t>
        </is>
      </c>
      <c r="D1028" t="n">
        <v>6.7793</v>
      </c>
      <c r="E1028" t="n">
        <v>14.75</v>
      </c>
      <c r="F1028" t="n">
        <v>11.64</v>
      </c>
      <c r="G1028" t="n">
        <v>139.74</v>
      </c>
      <c r="H1028" t="n">
        <v>1.75</v>
      </c>
      <c r="I1028" t="n">
        <v>5</v>
      </c>
      <c r="J1028" t="n">
        <v>328.1</v>
      </c>
      <c r="K1028" t="n">
        <v>59.89</v>
      </c>
      <c r="L1028" t="n">
        <v>32.25</v>
      </c>
      <c r="M1028" t="n">
        <v>3</v>
      </c>
      <c r="N1028" t="n">
        <v>100.96</v>
      </c>
      <c r="O1028" t="n">
        <v>40700.18</v>
      </c>
      <c r="P1028" t="n">
        <v>171.8</v>
      </c>
      <c r="Q1028" t="n">
        <v>460.7</v>
      </c>
      <c r="R1028" t="n">
        <v>44.18</v>
      </c>
      <c r="S1028" t="n">
        <v>32.19</v>
      </c>
      <c r="T1028" t="n">
        <v>2108.94</v>
      </c>
      <c r="U1028" t="n">
        <v>0.73</v>
      </c>
      <c r="V1028" t="n">
        <v>0.77</v>
      </c>
      <c r="W1028" t="n">
        <v>1.45</v>
      </c>
      <c r="X1028" t="n">
        <v>0.11</v>
      </c>
      <c r="Y1028" t="n">
        <v>1</v>
      </c>
      <c r="Z1028" t="n">
        <v>10</v>
      </c>
    </row>
    <row r="1029">
      <c r="A1029" t="n">
        <v>126</v>
      </c>
      <c r="B1029" t="n">
        <v>135</v>
      </c>
      <c r="C1029" t="inlineStr">
        <is>
          <t xml:space="preserve">CONCLUIDO	</t>
        </is>
      </c>
      <c r="D1029" t="n">
        <v>6.7817</v>
      </c>
      <c r="E1029" t="n">
        <v>14.75</v>
      </c>
      <c r="F1029" t="n">
        <v>11.64</v>
      </c>
      <c r="G1029" t="n">
        <v>139.68</v>
      </c>
      <c r="H1029" t="n">
        <v>1.76</v>
      </c>
      <c r="I1029" t="n">
        <v>5</v>
      </c>
      <c r="J1029" t="n">
        <v>328.68</v>
      </c>
      <c r="K1029" t="n">
        <v>59.89</v>
      </c>
      <c r="L1029" t="n">
        <v>32.5</v>
      </c>
      <c r="M1029" t="n">
        <v>3</v>
      </c>
      <c r="N1029" t="n">
        <v>101.3</v>
      </c>
      <c r="O1029" t="n">
        <v>40772.03</v>
      </c>
      <c r="P1029" t="n">
        <v>171.25</v>
      </c>
      <c r="Q1029" t="n">
        <v>460.69</v>
      </c>
      <c r="R1029" t="n">
        <v>43.91</v>
      </c>
      <c r="S1029" t="n">
        <v>32.19</v>
      </c>
      <c r="T1029" t="n">
        <v>1973.83</v>
      </c>
      <c r="U1029" t="n">
        <v>0.73</v>
      </c>
      <c r="V1029" t="n">
        <v>0.77</v>
      </c>
      <c r="W1029" t="n">
        <v>1.46</v>
      </c>
      <c r="X1029" t="n">
        <v>0.11</v>
      </c>
      <c r="Y1029" t="n">
        <v>1</v>
      </c>
      <c r="Z1029" t="n">
        <v>10</v>
      </c>
    </row>
    <row r="1030">
      <c r="A1030" t="n">
        <v>127</v>
      </c>
      <c r="B1030" t="n">
        <v>135</v>
      </c>
      <c r="C1030" t="inlineStr">
        <is>
          <t xml:space="preserve">CONCLUIDO	</t>
        </is>
      </c>
      <c r="D1030" t="n">
        <v>6.7808</v>
      </c>
      <c r="E1030" t="n">
        <v>14.75</v>
      </c>
      <c r="F1030" t="n">
        <v>11.64</v>
      </c>
      <c r="G1030" t="n">
        <v>139.7</v>
      </c>
      <c r="H1030" t="n">
        <v>1.77</v>
      </c>
      <c r="I1030" t="n">
        <v>5</v>
      </c>
      <c r="J1030" t="n">
        <v>329.27</v>
      </c>
      <c r="K1030" t="n">
        <v>59.89</v>
      </c>
      <c r="L1030" t="n">
        <v>32.75</v>
      </c>
      <c r="M1030" t="n">
        <v>3</v>
      </c>
      <c r="N1030" t="n">
        <v>101.63</v>
      </c>
      <c r="O1030" t="n">
        <v>40844.03</v>
      </c>
      <c r="P1030" t="n">
        <v>171.12</v>
      </c>
      <c r="Q1030" t="n">
        <v>460.74</v>
      </c>
      <c r="R1030" t="n">
        <v>44.01</v>
      </c>
      <c r="S1030" t="n">
        <v>32.19</v>
      </c>
      <c r="T1030" t="n">
        <v>2020.57</v>
      </c>
      <c r="U1030" t="n">
        <v>0.73</v>
      </c>
      <c r="V1030" t="n">
        <v>0.77</v>
      </c>
      <c r="W1030" t="n">
        <v>1.45</v>
      </c>
      <c r="X1030" t="n">
        <v>0.11</v>
      </c>
      <c r="Y1030" t="n">
        <v>1</v>
      </c>
      <c r="Z1030" t="n">
        <v>10</v>
      </c>
    </row>
    <row r="1031">
      <c r="A1031" t="n">
        <v>128</v>
      </c>
      <c r="B1031" t="n">
        <v>135</v>
      </c>
      <c r="C1031" t="inlineStr">
        <is>
          <t xml:space="preserve">CONCLUIDO	</t>
        </is>
      </c>
      <c r="D1031" t="n">
        <v>6.784</v>
      </c>
      <c r="E1031" t="n">
        <v>14.74</v>
      </c>
      <c r="F1031" t="n">
        <v>11.63</v>
      </c>
      <c r="G1031" t="n">
        <v>139.62</v>
      </c>
      <c r="H1031" t="n">
        <v>1.78</v>
      </c>
      <c r="I1031" t="n">
        <v>5</v>
      </c>
      <c r="J1031" t="n">
        <v>329.85</v>
      </c>
      <c r="K1031" t="n">
        <v>59.89</v>
      </c>
      <c r="L1031" t="n">
        <v>33</v>
      </c>
      <c r="M1031" t="n">
        <v>2</v>
      </c>
      <c r="N1031" t="n">
        <v>101.97</v>
      </c>
      <c r="O1031" t="n">
        <v>40916.2</v>
      </c>
      <c r="P1031" t="n">
        <v>170.96</v>
      </c>
      <c r="Q1031" t="n">
        <v>460.69</v>
      </c>
      <c r="R1031" t="n">
        <v>43.81</v>
      </c>
      <c r="S1031" t="n">
        <v>32.19</v>
      </c>
      <c r="T1031" t="n">
        <v>1920.19</v>
      </c>
      <c r="U1031" t="n">
        <v>0.73</v>
      </c>
      <c r="V1031" t="n">
        <v>0.77</v>
      </c>
      <c r="W1031" t="n">
        <v>1.45</v>
      </c>
      <c r="X1031" t="n">
        <v>0.1</v>
      </c>
      <c r="Y1031" t="n">
        <v>1</v>
      </c>
      <c r="Z1031" t="n">
        <v>10</v>
      </c>
    </row>
    <row r="1032">
      <c r="A1032" t="n">
        <v>129</v>
      </c>
      <c r="B1032" t="n">
        <v>135</v>
      </c>
      <c r="C1032" t="inlineStr">
        <is>
          <t xml:space="preserve">CONCLUIDO	</t>
        </is>
      </c>
      <c r="D1032" t="n">
        <v>6.7813</v>
      </c>
      <c r="E1032" t="n">
        <v>14.75</v>
      </c>
      <c r="F1032" t="n">
        <v>11.64</v>
      </c>
      <c r="G1032" t="n">
        <v>139.69</v>
      </c>
      <c r="H1032" t="n">
        <v>1.79</v>
      </c>
      <c r="I1032" t="n">
        <v>5</v>
      </c>
      <c r="J1032" t="n">
        <v>330.44</v>
      </c>
      <c r="K1032" t="n">
        <v>59.89</v>
      </c>
      <c r="L1032" t="n">
        <v>33.25</v>
      </c>
      <c r="M1032" t="n">
        <v>2</v>
      </c>
      <c r="N1032" t="n">
        <v>102.3</v>
      </c>
      <c r="O1032" t="n">
        <v>40988.53</v>
      </c>
      <c r="P1032" t="n">
        <v>171.07</v>
      </c>
      <c r="Q1032" t="n">
        <v>460.69</v>
      </c>
      <c r="R1032" t="n">
        <v>43.93</v>
      </c>
      <c r="S1032" t="n">
        <v>32.19</v>
      </c>
      <c r="T1032" t="n">
        <v>1981.62</v>
      </c>
      <c r="U1032" t="n">
        <v>0.73</v>
      </c>
      <c r="V1032" t="n">
        <v>0.77</v>
      </c>
      <c r="W1032" t="n">
        <v>1.46</v>
      </c>
      <c r="X1032" t="n">
        <v>0.11</v>
      </c>
      <c r="Y1032" t="n">
        <v>1</v>
      </c>
      <c r="Z1032" t="n">
        <v>10</v>
      </c>
    </row>
    <row r="1033">
      <c r="A1033" t="n">
        <v>130</v>
      </c>
      <c r="B1033" t="n">
        <v>135</v>
      </c>
      <c r="C1033" t="inlineStr">
        <is>
          <t xml:space="preserve">CONCLUIDO	</t>
        </is>
      </c>
      <c r="D1033" t="n">
        <v>6.7806</v>
      </c>
      <c r="E1033" t="n">
        <v>14.75</v>
      </c>
      <c r="F1033" t="n">
        <v>11.64</v>
      </c>
      <c r="G1033" t="n">
        <v>139.71</v>
      </c>
      <c r="H1033" t="n">
        <v>1.8</v>
      </c>
      <c r="I1033" t="n">
        <v>5</v>
      </c>
      <c r="J1033" t="n">
        <v>331.03</v>
      </c>
      <c r="K1033" t="n">
        <v>59.89</v>
      </c>
      <c r="L1033" t="n">
        <v>33.5</v>
      </c>
      <c r="M1033" t="n">
        <v>1</v>
      </c>
      <c r="N1033" t="n">
        <v>102.64</v>
      </c>
      <c r="O1033" t="n">
        <v>41061.02</v>
      </c>
      <c r="P1033" t="n">
        <v>171.25</v>
      </c>
      <c r="Q1033" t="n">
        <v>460.69</v>
      </c>
      <c r="R1033" t="n">
        <v>44.03</v>
      </c>
      <c r="S1033" t="n">
        <v>32.19</v>
      </c>
      <c r="T1033" t="n">
        <v>2030.76</v>
      </c>
      <c r="U1033" t="n">
        <v>0.73</v>
      </c>
      <c r="V1033" t="n">
        <v>0.77</v>
      </c>
      <c r="W1033" t="n">
        <v>1.45</v>
      </c>
      <c r="X1033" t="n">
        <v>0.11</v>
      </c>
      <c r="Y1033" t="n">
        <v>1</v>
      </c>
      <c r="Z1033" t="n">
        <v>10</v>
      </c>
    </row>
    <row r="1034">
      <c r="A1034" t="n">
        <v>131</v>
      </c>
      <c r="B1034" t="n">
        <v>135</v>
      </c>
      <c r="C1034" t="inlineStr">
        <is>
          <t xml:space="preserve">CONCLUIDO	</t>
        </is>
      </c>
      <c r="D1034" t="n">
        <v>6.7802</v>
      </c>
      <c r="E1034" t="n">
        <v>14.75</v>
      </c>
      <c r="F1034" t="n">
        <v>11.64</v>
      </c>
      <c r="G1034" t="n">
        <v>139.72</v>
      </c>
      <c r="H1034" t="n">
        <v>1.81</v>
      </c>
      <c r="I1034" t="n">
        <v>5</v>
      </c>
      <c r="J1034" t="n">
        <v>331.62</v>
      </c>
      <c r="K1034" t="n">
        <v>59.89</v>
      </c>
      <c r="L1034" t="n">
        <v>33.75</v>
      </c>
      <c r="M1034" t="n">
        <v>1</v>
      </c>
      <c r="N1034" t="n">
        <v>102.98</v>
      </c>
      <c r="O1034" t="n">
        <v>41133.67</v>
      </c>
      <c r="P1034" t="n">
        <v>171.5</v>
      </c>
      <c r="Q1034" t="n">
        <v>460.69</v>
      </c>
      <c r="R1034" t="n">
        <v>44.02</v>
      </c>
      <c r="S1034" t="n">
        <v>32.19</v>
      </c>
      <c r="T1034" t="n">
        <v>2029.28</v>
      </c>
      <c r="U1034" t="n">
        <v>0.73</v>
      </c>
      <c r="V1034" t="n">
        <v>0.77</v>
      </c>
      <c r="W1034" t="n">
        <v>1.46</v>
      </c>
      <c r="X1034" t="n">
        <v>0.11</v>
      </c>
      <c r="Y1034" t="n">
        <v>1</v>
      </c>
      <c r="Z1034" t="n">
        <v>10</v>
      </c>
    </row>
    <row r="1035">
      <c r="A1035" t="n">
        <v>132</v>
      </c>
      <c r="B1035" t="n">
        <v>135</v>
      </c>
      <c r="C1035" t="inlineStr">
        <is>
          <t xml:space="preserve">CONCLUIDO	</t>
        </is>
      </c>
      <c r="D1035" t="n">
        <v>6.7799</v>
      </c>
      <c r="E1035" t="n">
        <v>14.75</v>
      </c>
      <c r="F1035" t="n">
        <v>11.64</v>
      </c>
      <c r="G1035" t="n">
        <v>139.72</v>
      </c>
      <c r="H1035" t="n">
        <v>1.82</v>
      </c>
      <c r="I1035" t="n">
        <v>5</v>
      </c>
      <c r="J1035" t="n">
        <v>332.21</v>
      </c>
      <c r="K1035" t="n">
        <v>59.89</v>
      </c>
      <c r="L1035" t="n">
        <v>34</v>
      </c>
      <c r="M1035" t="n">
        <v>1</v>
      </c>
      <c r="N1035" t="n">
        <v>103.32</v>
      </c>
      <c r="O1035" t="n">
        <v>41206.49</v>
      </c>
      <c r="P1035" t="n">
        <v>171.85</v>
      </c>
      <c r="Q1035" t="n">
        <v>460.75</v>
      </c>
      <c r="R1035" t="n">
        <v>44.05</v>
      </c>
      <c r="S1035" t="n">
        <v>32.19</v>
      </c>
      <c r="T1035" t="n">
        <v>2043.52</v>
      </c>
      <c r="U1035" t="n">
        <v>0.73</v>
      </c>
      <c r="V1035" t="n">
        <v>0.77</v>
      </c>
      <c r="W1035" t="n">
        <v>1.46</v>
      </c>
      <c r="X1035" t="n">
        <v>0.11</v>
      </c>
      <c r="Y1035" t="n">
        <v>1</v>
      </c>
      <c r="Z1035" t="n">
        <v>10</v>
      </c>
    </row>
    <row r="1036">
      <c r="A1036" t="n">
        <v>133</v>
      </c>
      <c r="B1036" t="n">
        <v>135</v>
      </c>
      <c r="C1036" t="inlineStr">
        <is>
          <t xml:space="preserve">CONCLUIDO	</t>
        </is>
      </c>
      <c r="D1036" t="n">
        <v>6.7802</v>
      </c>
      <c r="E1036" t="n">
        <v>14.75</v>
      </c>
      <c r="F1036" t="n">
        <v>11.64</v>
      </c>
      <c r="G1036" t="n">
        <v>139.72</v>
      </c>
      <c r="H1036" t="n">
        <v>1.83</v>
      </c>
      <c r="I1036" t="n">
        <v>5</v>
      </c>
      <c r="J1036" t="n">
        <v>332.8</v>
      </c>
      <c r="K1036" t="n">
        <v>59.89</v>
      </c>
      <c r="L1036" t="n">
        <v>34.25</v>
      </c>
      <c r="M1036" t="n">
        <v>1</v>
      </c>
      <c r="N1036" t="n">
        <v>103.66</v>
      </c>
      <c r="O1036" t="n">
        <v>41279.48</v>
      </c>
      <c r="P1036" t="n">
        <v>172.02</v>
      </c>
      <c r="Q1036" t="n">
        <v>460.69</v>
      </c>
      <c r="R1036" t="n">
        <v>43.99</v>
      </c>
      <c r="S1036" t="n">
        <v>32.19</v>
      </c>
      <c r="T1036" t="n">
        <v>2010</v>
      </c>
      <c r="U1036" t="n">
        <v>0.73</v>
      </c>
      <c r="V1036" t="n">
        <v>0.77</v>
      </c>
      <c r="W1036" t="n">
        <v>1.46</v>
      </c>
      <c r="X1036" t="n">
        <v>0.11</v>
      </c>
      <c r="Y1036" t="n">
        <v>1</v>
      </c>
      <c r="Z1036" t="n">
        <v>10</v>
      </c>
    </row>
    <row r="1037">
      <c r="A1037" t="n">
        <v>134</v>
      </c>
      <c r="B1037" t="n">
        <v>135</v>
      </c>
      <c r="C1037" t="inlineStr">
        <is>
          <t xml:space="preserve">CONCLUIDO	</t>
        </is>
      </c>
      <c r="D1037" t="n">
        <v>6.7808</v>
      </c>
      <c r="E1037" t="n">
        <v>14.75</v>
      </c>
      <c r="F1037" t="n">
        <v>11.64</v>
      </c>
      <c r="G1037" t="n">
        <v>139.7</v>
      </c>
      <c r="H1037" t="n">
        <v>1.84</v>
      </c>
      <c r="I1037" t="n">
        <v>5</v>
      </c>
      <c r="J1037" t="n">
        <v>333.39</v>
      </c>
      <c r="K1037" t="n">
        <v>59.89</v>
      </c>
      <c r="L1037" t="n">
        <v>34.5</v>
      </c>
      <c r="M1037" t="n">
        <v>1</v>
      </c>
      <c r="N1037" t="n">
        <v>104.01</v>
      </c>
      <c r="O1037" t="n">
        <v>41352.63</v>
      </c>
      <c r="P1037" t="n">
        <v>172.17</v>
      </c>
      <c r="Q1037" t="n">
        <v>460.69</v>
      </c>
      <c r="R1037" t="n">
        <v>43.95</v>
      </c>
      <c r="S1037" t="n">
        <v>32.19</v>
      </c>
      <c r="T1037" t="n">
        <v>1993.35</v>
      </c>
      <c r="U1037" t="n">
        <v>0.73</v>
      </c>
      <c r="V1037" t="n">
        <v>0.77</v>
      </c>
      <c r="W1037" t="n">
        <v>1.46</v>
      </c>
      <c r="X1037" t="n">
        <v>0.11</v>
      </c>
      <c r="Y1037" t="n">
        <v>1</v>
      </c>
      <c r="Z1037" t="n">
        <v>10</v>
      </c>
    </row>
    <row r="1038">
      <c r="A1038" t="n">
        <v>135</v>
      </c>
      <c r="B1038" t="n">
        <v>135</v>
      </c>
      <c r="C1038" t="inlineStr">
        <is>
          <t xml:space="preserve">CONCLUIDO	</t>
        </is>
      </c>
      <c r="D1038" t="n">
        <v>6.7818</v>
      </c>
      <c r="E1038" t="n">
        <v>14.75</v>
      </c>
      <c r="F1038" t="n">
        <v>11.64</v>
      </c>
      <c r="G1038" t="n">
        <v>139.67</v>
      </c>
      <c r="H1038" t="n">
        <v>1.85</v>
      </c>
      <c r="I1038" t="n">
        <v>5</v>
      </c>
      <c r="J1038" t="n">
        <v>333.99</v>
      </c>
      <c r="K1038" t="n">
        <v>59.89</v>
      </c>
      <c r="L1038" t="n">
        <v>34.75</v>
      </c>
      <c r="M1038" t="n">
        <v>1</v>
      </c>
      <c r="N1038" t="n">
        <v>104.35</v>
      </c>
      <c r="O1038" t="n">
        <v>41426.07</v>
      </c>
      <c r="P1038" t="n">
        <v>172.23</v>
      </c>
      <c r="Q1038" t="n">
        <v>460.69</v>
      </c>
      <c r="R1038" t="n">
        <v>43.92</v>
      </c>
      <c r="S1038" t="n">
        <v>32.19</v>
      </c>
      <c r="T1038" t="n">
        <v>1976.48</v>
      </c>
      <c r="U1038" t="n">
        <v>0.73</v>
      </c>
      <c r="V1038" t="n">
        <v>0.77</v>
      </c>
      <c r="W1038" t="n">
        <v>1.46</v>
      </c>
      <c r="X1038" t="n">
        <v>0.11</v>
      </c>
      <c r="Y1038" t="n">
        <v>1</v>
      </c>
      <c r="Z1038" t="n">
        <v>10</v>
      </c>
    </row>
    <row r="1039">
      <c r="A1039" t="n">
        <v>136</v>
      </c>
      <c r="B1039" t="n">
        <v>135</v>
      </c>
      <c r="C1039" t="inlineStr">
        <is>
          <t xml:space="preserve">CONCLUIDO	</t>
        </is>
      </c>
      <c r="D1039" t="n">
        <v>6.7836</v>
      </c>
      <c r="E1039" t="n">
        <v>14.74</v>
      </c>
      <c r="F1039" t="n">
        <v>11.64</v>
      </c>
      <c r="G1039" t="n">
        <v>139.63</v>
      </c>
      <c r="H1039" t="n">
        <v>1.86</v>
      </c>
      <c r="I1039" t="n">
        <v>5</v>
      </c>
      <c r="J1039" t="n">
        <v>334.58</v>
      </c>
      <c r="K1039" t="n">
        <v>59.89</v>
      </c>
      <c r="L1039" t="n">
        <v>35</v>
      </c>
      <c r="M1039" t="n">
        <v>1</v>
      </c>
      <c r="N1039" t="n">
        <v>104.7</v>
      </c>
      <c r="O1039" t="n">
        <v>41499.57</v>
      </c>
      <c r="P1039" t="n">
        <v>172.28</v>
      </c>
      <c r="Q1039" t="n">
        <v>460.69</v>
      </c>
      <c r="R1039" t="n">
        <v>43.78</v>
      </c>
      <c r="S1039" t="n">
        <v>32.19</v>
      </c>
      <c r="T1039" t="n">
        <v>1908.21</v>
      </c>
      <c r="U1039" t="n">
        <v>0.74</v>
      </c>
      <c r="V1039" t="n">
        <v>0.77</v>
      </c>
      <c r="W1039" t="n">
        <v>1.46</v>
      </c>
      <c r="X1039" t="n">
        <v>0.1</v>
      </c>
      <c r="Y1039" t="n">
        <v>1</v>
      </c>
      <c r="Z1039" t="n">
        <v>10</v>
      </c>
    </row>
    <row r="1040">
      <c r="A1040" t="n">
        <v>137</v>
      </c>
      <c r="B1040" t="n">
        <v>135</v>
      </c>
      <c r="C1040" t="inlineStr">
        <is>
          <t xml:space="preserve">CONCLUIDO	</t>
        </is>
      </c>
      <c r="D1040" t="n">
        <v>6.7839</v>
      </c>
      <c r="E1040" t="n">
        <v>14.74</v>
      </c>
      <c r="F1040" t="n">
        <v>11.63</v>
      </c>
      <c r="G1040" t="n">
        <v>139.62</v>
      </c>
      <c r="H1040" t="n">
        <v>1.87</v>
      </c>
      <c r="I1040" t="n">
        <v>5</v>
      </c>
      <c r="J1040" t="n">
        <v>335.18</v>
      </c>
      <c r="K1040" t="n">
        <v>59.89</v>
      </c>
      <c r="L1040" t="n">
        <v>35.25</v>
      </c>
      <c r="M1040" t="n">
        <v>1</v>
      </c>
      <c r="N1040" t="n">
        <v>105.04</v>
      </c>
      <c r="O1040" t="n">
        <v>41573.23</v>
      </c>
      <c r="P1040" t="n">
        <v>172.39</v>
      </c>
      <c r="Q1040" t="n">
        <v>460.69</v>
      </c>
      <c r="R1040" t="n">
        <v>43.74</v>
      </c>
      <c r="S1040" t="n">
        <v>32.19</v>
      </c>
      <c r="T1040" t="n">
        <v>1889.19</v>
      </c>
      <c r="U1040" t="n">
        <v>0.74</v>
      </c>
      <c r="V1040" t="n">
        <v>0.77</v>
      </c>
      <c r="W1040" t="n">
        <v>1.46</v>
      </c>
      <c r="X1040" t="n">
        <v>0.1</v>
      </c>
      <c r="Y1040" t="n">
        <v>1</v>
      </c>
      <c r="Z1040" t="n">
        <v>10</v>
      </c>
    </row>
    <row r="1041">
      <c r="A1041" t="n">
        <v>138</v>
      </c>
      <c r="B1041" t="n">
        <v>135</v>
      </c>
      <c r="C1041" t="inlineStr">
        <is>
          <t xml:space="preserve">CONCLUIDO	</t>
        </is>
      </c>
      <c r="D1041" t="n">
        <v>6.7834</v>
      </c>
      <c r="E1041" t="n">
        <v>14.74</v>
      </c>
      <c r="F1041" t="n">
        <v>11.64</v>
      </c>
      <c r="G1041" t="n">
        <v>139.63</v>
      </c>
      <c r="H1041" t="n">
        <v>1.88</v>
      </c>
      <c r="I1041" t="n">
        <v>5</v>
      </c>
      <c r="J1041" t="n">
        <v>335.78</v>
      </c>
      <c r="K1041" t="n">
        <v>59.89</v>
      </c>
      <c r="L1041" t="n">
        <v>35.5</v>
      </c>
      <c r="M1041" t="n">
        <v>1</v>
      </c>
      <c r="N1041" t="n">
        <v>105.39</v>
      </c>
      <c r="O1041" t="n">
        <v>41647.07</v>
      </c>
      <c r="P1041" t="n">
        <v>172.56</v>
      </c>
      <c r="Q1041" t="n">
        <v>460.69</v>
      </c>
      <c r="R1041" t="n">
        <v>43.75</v>
      </c>
      <c r="S1041" t="n">
        <v>32.19</v>
      </c>
      <c r="T1041" t="n">
        <v>1892.45</v>
      </c>
      <c r="U1041" t="n">
        <v>0.74</v>
      </c>
      <c r="V1041" t="n">
        <v>0.77</v>
      </c>
      <c r="W1041" t="n">
        <v>1.46</v>
      </c>
      <c r="X1041" t="n">
        <v>0.1</v>
      </c>
      <c r="Y1041" t="n">
        <v>1</v>
      </c>
      <c r="Z1041" t="n">
        <v>10</v>
      </c>
    </row>
    <row r="1042">
      <c r="A1042" t="n">
        <v>139</v>
      </c>
      <c r="B1042" t="n">
        <v>135</v>
      </c>
      <c r="C1042" t="inlineStr">
        <is>
          <t xml:space="preserve">CONCLUIDO	</t>
        </is>
      </c>
      <c r="D1042" t="n">
        <v>6.7832</v>
      </c>
      <c r="E1042" t="n">
        <v>14.74</v>
      </c>
      <c r="F1042" t="n">
        <v>11.64</v>
      </c>
      <c r="G1042" t="n">
        <v>139.64</v>
      </c>
      <c r="H1042" t="n">
        <v>1.89</v>
      </c>
      <c r="I1042" t="n">
        <v>5</v>
      </c>
      <c r="J1042" t="n">
        <v>336.38</v>
      </c>
      <c r="K1042" t="n">
        <v>59.89</v>
      </c>
      <c r="L1042" t="n">
        <v>35.75</v>
      </c>
      <c r="M1042" t="n">
        <v>1</v>
      </c>
      <c r="N1042" t="n">
        <v>105.74</v>
      </c>
      <c r="O1042" t="n">
        <v>41721.08</v>
      </c>
      <c r="P1042" t="n">
        <v>172.69</v>
      </c>
      <c r="Q1042" t="n">
        <v>460.69</v>
      </c>
      <c r="R1042" t="n">
        <v>43.83</v>
      </c>
      <c r="S1042" t="n">
        <v>32.19</v>
      </c>
      <c r="T1042" t="n">
        <v>1933.3</v>
      </c>
      <c r="U1042" t="n">
        <v>0.73</v>
      </c>
      <c r="V1042" t="n">
        <v>0.77</v>
      </c>
      <c r="W1042" t="n">
        <v>1.45</v>
      </c>
      <c r="X1042" t="n">
        <v>0.1</v>
      </c>
      <c r="Y1042" t="n">
        <v>1</v>
      </c>
      <c r="Z1042" t="n">
        <v>10</v>
      </c>
    </row>
    <row r="1043">
      <c r="A1043" t="n">
        <v>140</v>
      </c>
      <c r="B1043" t="n">
        <v>135</v>
      </c>
      <c r="C1043" t="inlineStr">
        <is>
          <t xml:space="preserve">CONCLUIDO	</t>
        </is>
      </c>
      <c r="D1043" t="n">
        <v>6.7826</v>
      </c>
      <c r="E1043" t="n">
        <v>14.74</v>
      </c>
      <c r="F1043" t="n">
        <v>11.64</v>
      </c>
      <c r="G1043" t="n">
        <v>139.65</v>
      </c>
      <c r="H1043" t="n">
        <v>1.9</v>
      </c>
      <c r="I1043" t="n">
        <v>5</v>
      </c>
      <c r="J1043" t="n">
        <v>336.98</v>
      </c>
      <c r="K1043" t="n">
        <v>59.89</v>
      </c>
      <c r="L1043" t="n">
        <v>36</v>
      </c>
      <c r="M1043" t="n">
        <v>0</v>
      </c>
      <c r="N1043" t="n">
        <v>106.09</v>
      </c>
      <c r="O1043" t="n">
        <v>41795.26</v>
      </c>
      <c r="P1043" t="n">
        <v>172.97</v>
      </c>
      <c r="Q1043" t="n">
        <v>460.69</v>
      </c>
      <c r="R1043" t="n">
        <v>43.83</v>
      </c>
      <c r="S1043" t="n">
        <v>32.19</v>
      </c>
      <c r="T1043" t="n">
        <v>1932.17</v>
      </c>
      <c r="U1043" t="n">
        <v>0.73</v>
      </c>
      <c r="V1043" t="n">
        <v>0.77</v>
      </c>
      <c r="W1043" t="n">
        <v>1.46</v>
      </c>
      <c r="X1043" t="n">
        <v>0.1</v>
      </c>
      <c r="Y1043" t="n">
        <v>1</v>
      </c>
      <c r="Z1043" t="n">
        <v>10</v>
      </c>
    </row>
    <row r="1044">
      <c r="A1044" t="n">
        <v>0</v>
      </c>
      <c r="B1044" t="n">
        <v>80</v>
      </c>
      <c r="C1044" t="inlineStr">
        <is>
          <t xml:space="preserve">CONCLUIDO	</t>
        </is>
      </c>
      <c r="D1044" t="n">
        <v>4.4574</v>
      </c>
      <c r="E1044" t="n">
        <v>22.43</v>
      </c>
      <c r="F1044" t="n">
        <v>15.63</v>
      </c>
      <c r="G1044" t="n">
        <v>6.75</v>
      </c>
      <c r="H1044" t="n">
        <v>0.11</v>
      </c>
      <c r="I1044" t="n">
        <v>139</v>
      </c>
      <c r="J1044" t="n">
        <v>159.12</v>
      </c>
      <c r="K1044" t="n">
        <v>50.28</v>
      </c>
      <c r="L1044" t="n">
        <v>1</v>
      </c>
      <c r="M1044" t="n">
        <v>137</v>
      </c>
      <c r="N1044" t="n">
        <v>27.84</v>
      </c>
      <c r="O1044" t="n">
        <v>19859.16</v>
      </c>
      <c r="P1044" t="n">
        <v>190.77</v>
      </c>
      <c r="Q1044" t="n">
        <v>460.79</v>
      </c>
      <c r="R1044" t="n">
        <v>174.44</v>
      </c>
      <c r="S1044" t="n">
        <v>32.19</v>
      </c>
      <c r="T1044" t="n">
        <v>66566.81</v>
      </c>
      <c r="U1044" t="n">
        <v>0.18</v>
      </c>
      <c r="V1044" t="n">
        <v>0.57</v>
      </c>
      <c r="W1044" t="n">
        <v>1.67</v>
      </c>
      <c r="X1044" t="n">
        <v>4.09</v>
      </c>
      <c r="Y1044" t="n">
        <v>1</v>
      </c>
      <c r="Z1044" t="n">
        <v>10</v>
      </c>
    </row>
    <row r="1045">
      <c r="A1045" t="n">
        <v>1</v>
      </c>
      <c r="B1045" t="n">
        <v>80</v>
      </c>
      <c r="C1045" t="inlineStr">
        <is>
          <t xml:space="preserve">CONCLUIDO	</t>
        </is>
      </c>
      <c r="D1045" t="n">
        <v>4.9534</v>
      </c>
      <c r="E1045" t="n">
        <v>20.19</v>
      </c>
      <c r="F1045" t="n">
        <v>14.54</v>
      </c>
      <c r="G1045" t="n">
        <v>8.470000000000001</v>
      </c>
      <c r="H1045" t="n">
        <v>0.14</v>
      </c>
      <c r="I1045" t="n">
        <v>103</v>
      </c>
      <c r="J1045" t="n">
        <v>159.48</v>
      </c>
      <c r="K1045" t="n">
        <v>50.28</v>
      </c>
      <c r="L1045" t="n">
        <v>1.25</v>
      </c>
      <c r="M1045" t="n">
        <v>101</v>
      </c>
      <c r="N1045" t="n">
        <v>27.95</v>
      </c>
      <c r="O1045" t="n">
        <v>19902.91</v>
      </c>
      <c r="P1045" t="n">
        <v>176.95</v>
      </c>
      <c r="Q1045" t="n">
        <v>460.94</v>
      </c>
      <c r="R1045" t="n">
        <v>138.57</v>
      </c>
      <c r="S1045" t="n">
        <v>32.19</v>
      </c>
      <c r="T1045" t="n">
        <v>48811.84</v>
      </c>
      <c r="U1045" t="n">
        <v>0.23</v>
      </c>
      <c r="V1045" t="n">
        <v>0.61</v>
      </c>
      <c r="W1045" t="n">
        <v>1.62</v>
      </c>
      <c r="X1045" t="n">
        <v>3.01</v>
      </c>
      <c r="Y1045" t="n">
        <v>1</v>
      </c>
      <c r="Z1045" t="n">
        <v>10</v>
      </c>
    </row>
    <row r="1046">
      <c r="A1046" t="n">
        <v>2</v>
      </c>
      <c r="B1046" t="n">
        <v>80</v>
      </c>
      <c r="C1046" t="inlineStr">
        <is>
          <t xml:space="preserve">CONCLUIDO	</t>
        </is>
      </c>
      <c r="D1046" t="n">
        <v>5.2994</v>
      </c>
      <c r="E1046" t="n">
        <v>18.87</v>
      </c>
      <c r="F1046" t="n">
        <v>13.9</v>
      </c>
      <c r="G1046" t="n">
        <v>10.17</v>
      </c>
      <c r="H1046" t="n">
        <v>0.17</v>
      </c>
      <c r="I1046" t="n">
        <v>82</v>
      </c>
      <c r="J1046" t="n">
        <v>159.83</v>
      </c>
      <c r="K1046" t="n">
        <v>50.28</v>
      </c>
      <c r="L1046" t="n">
        <v>1.5</v>
      </c>
      <c r="M1046" t="n">
        <v>80</v>
      </c>
      <c r="N1046" t="n">
        <v>28.05</v>
      </c>
      <c r="O1046" t="n">
        <v>19946.71</v>
      </c>
      <c r="P1046" t="n">
        <v>168.44</v>
      </c>
      <c r="Q1046" t="n">
        <v>460.72</v>
      </c>
      <c r="R1046" t="n">
        <v>118.13</v>
      </c>
      <c r="S1046" t="n">
        <v>32.19</v>
      </c>
      <c r="T1046" t="n">
        <v>38696.18</v>
      </c>
      <c r="U1046" t="n">
        <v>0.27</v>
      </c>
      <c r="V1046" t="n">
        <v>0.64</v>
      </c>
      <c r="W1046" t="n">
        <v>1.57</v>
      </c>
      <c r="X1046" t="n">
        <v>2.37</v>
      </c>
      <c r="Y1046" t="n">
        <v>1</v>
      </c>
      <c r="Z1046" t="n">
        <v>10</v>
      </c>
    </row>
    <row r="1047">
      <c r="A1047" t="n">
        <v>3</v>
      </c>
      <c r="B1047" t="n">
        <v>80</v>
      </c>
      <c r="C1047" t="inlineStr">
        <is>
          <t xml:space="preserve">CONCLUIDO	</t>
        </is>
      </c>
      <c r="D1047" t="n">
        <v>5.5505</v>
      </c>
      <c r="E1047" t="n">
        <v>18.02</v>
      </c>
      <c r="F1047" t="n">
        <v>13.5</v>
      </c>
      <c r="G1047" t="n">
        <v>11.91</v>
      </c>
      <c r="H1047" t="n">
        <v>0.19</v>
      </c>
      <c r="I1047" t="n">
        <v>68</v>
      </c>
      <c r="J1047" t="n">
        <v>160.19</v>
      </c>
      <c r="K1047" t="n">
        <v>50.28</v>
      </c>
      <c r="L1047" t="n">
        <v>1.75</v>
      </c>
      <c r="M1047" t="n">
        <v>66</v>
      </c>
      <c r="N1047" t="n">
        <v>28.16</v>
      </c>
      <c r="O1047" t="n">
        <v>19990.53</v>
      </c>
      <c r="P1047" t="n">
        <v>163.09</v>
      </c>
      <c r="Q1047" t="n">
        <v>460.77</v>
      </c>
      <c r="R1047" t="n">
        <v>104.45</v>
      </c>
      <c r="S1047" t="n">
        <v>32.19</v>
      </c>
      <c r="T1047" t="n">
        <v>31927.55</v>
      </c>
      <c r="U1047" t="n">
        <v>0.31</v>
      </c>
      <c r="V1047" t="n">
        <v>0.66</v>
      </c>
      <c r="W1047" t="n">
        <v>1.56</v>
      </c>
      <c r="X1047" t="n">
        <v>1.96</v>
      </c>
      <c r="Y1047" t="n">
        <v>1</v>
      </c>
      <c r="Z1047" t="n">
        <v>10</v>
      </c>
    </row>
    <row r="1048">
      <c r="A1048" t="n">
        <v>4</v>
      </c>
      <c r="B1048" t="n">
        <v>80</v>
      </c>
      <c r="C1048" t="inlineStr">
        <is>
          <t xml:space="preserve">CONCLUIDO	</t>
        </is>
      </c>
      <c r="D1048" t="n">
        <v>5.7627</v>
      </c>
      <c r="E1048" t="n">
        <v>17.35</v>
      </c>
      <c r="F1048" t="n">
        <v>13.16</v>
      </c>
      <c r="G1048" t="n">
        <v>13.61</v>
      </c>
      <c r="H1048" t="n">
        <v>0.22</v>
      </c>
      <c r="I1048" t="n">
        <v>58</v>
      </c>
      <c r="J1048" t="n">
        <v>160.54</v>
      </c>
      <c r="K1048" t="n">
        <v>50.28</v>
      </c>
      <c r="L1048" t="n">
        <v>2</v>
      </c>
      <c r="M1048" t="n">
        <v>56</v>
      </c>
      <c r="N1048" t="n">
        <v>28.26</v>
      </c>
      <c r="O1048" t="n">
        <v>20034.4</v>
      </c>
      <c r="P1048" t="n">
        <v>158.37</v>
      </c>
      <c r="Q1048" t="n">
        <v>460.79</v>
      </c>
      <c r="R1048" t="n">
        <v>93.79000000000001</v>
      </c>
      <c r="S1048" t="n">
        <v>32.19</v>
      </c>
      <c r="T1048" t="n">
        <v>26648.11</v>
      </c>
      <c r="U1048" t="n">
        <v>0.34</v>
      </c>
      <c r="V1048" t="n">
        <v>0.68</v>
      </c>
      <c r="W1048" t="n">
        <v>1.53</v>
      </c>
      <c r="X1048" t="n">
        <v>1.62</v>
      </c>
      <c r="Y1048" t="n">
        <v>1</v>
      </c>
      <c r="Z1048" t="n">
        <v>10</v>
      </c>
    </row>
    <row r="1049">
      <c r="A1049" t="n">
        <v>5</v>
      </c>
      <c r="B1049" t="n">
        <v>80</v>
      </c>
      <c r="C1049" t="inlineStr">
        <is>
          <t xml:space="preserve">CONCLUIDO	</t>
        </is>
      </c>
      <c r="D1049" t="n">
        <v>5.8961</v>
      </c>
      <c r="E1049" t="n">
        <v>16.96</v>
      </c>
      <c r="F1049" t="n">
        <v>12.99</v>
      </c>
      <c r="G1049" t="n">
        <v>15.29</v>
      </c>
      <c r="H1049" t="n">
        <v>0.25</v>
      </c>
      <c r="I1049" t="n">
        <v>51</v>
      </c>
      <c r="J1049" t="n">
        <v>160.9</v>
      </c>
      <c r="K1049" t="n">
        <v>50.28</v>
      </c>
      <c r="L1049" t="n">
        <v>2.25</v>
      </c>
      <c r="M1049" t="n">
        <v>49</v>
      </c>
      <c r="N1049" t="n">
        <v>28.37</v>
      </c>
      <c r="O1049" t="n">
        <v>20078.3</v>
      </c>
      <c r="P1049" t="n">
        <v>155.76</v>
      </c>
      <c r="Q1049" t="n">
        <v>460.72</v>
      </c>
      <c r="R1049" t="n">
        <v>88.13</v>
      </c>
      <c r="S1049" t="n">
        <v>32.19</v>
      </c>
      <c r="T1049" t="n">
        <v>23851.55</v>
      </c>
      <c r="U1049" t="n">
        <v>0.37</v>
      </c>
      <c r="V1049" t="n">
        <v>0.6899999999999999</v>
      </c>
      <c r="W1049" t="n">
        <v>1.53</v>
      </c>
      <c r="X1049" t="n">
        <v>1.46</v>
      </c>
      <c r="Y1049" t="n">
        <v>1</v>
      </c>
      <c r="Z1049" t="n">
        <v>10</v>
      </c>
    </row>
    <row r="1050">
      <c r="A1050" t="n">
        <v>6</v>
      </c>
      <c r="B1050" t="n">
        <v>80</v>
      </c>
      <c r="C1050" t="inlineStr">
        <is>
          <t xml:space="preserve">CONCLUIDO	</t>
        </is>
      </c>
      <c r="D1050" t="n">
        <v>6.0313</v>
      </c>
      <c r="E1050" t="n">
        <v>16.58</v>
      </c>
      <c r="F1050" t="n">
        <v>12.81</v>
      </c>
      <c r="G1050" t="n">
        <v>17.07</v>
      </c>
      <c r="H1050" t="n">
        <v>0.27</v>
      </c>
      <c r="I1050" t="n">
        <v>45</v>
      </c>
      <c r="J1050" t="n">
        <v>161.26</v>
      </c>
      <c r="K1050" t="n">
        <v>50.28</v>
      </c>
      <c r="L1050" t="n">
        <v>2.5</v>
      </c>
      <c r="M1050" t="n">
        <v>43</v>
      </c>
      <c r="N1050" t="n">
        <v>28.48</v>
      </c>
      <c r="O1050" t="n">
        <v>20122.23</v>
      </c>
      <c r="P1050" t="n">
        <v>153.08</v>
      </c>
      <c r="Q1050" t="n">
        <v>460.75</v>
      </c>
      <c r="R1050" t="n">
        <v>81.97</v>
      </c>
      <c r="S1050" t="n">
        <v>32.19</v>
      </c>
      <c r="T1050" t="n">
        <v>20802.83</v>
      </c>
      <c r="U1050" t="n">
        <v>0.39</v>
      </c>
      <c r="V1050" t="n">
        <v>0.7</v>
      </c>
      <c r="W1050" t="n">
        <v>1.52</v>
      </c>
      <c r="X1050" t="n">
        <v>1.27</v>
      </c>
      <c r="Y1050" t="n">
        <v>1</v>
      </c>
      <c r="Z1050" t="n">
        <v>10</v>
      </c>
    </row>
    <row r="1051">
      <c r="A1051" t="n">
        <v>7</v>
      </c>
      <c r="B1051" t="n">
        <v>80</v>
      </c>
      <c r="C1051" t="inlineStr">
        <is>
          <t xml:space="preserve">CONCLUIDO	</t>
        </is>
      </c>
      <c r="D1051" t="n">
        <v>6.1203</v>
      </c>
      <c r="E1051" t="n">
        <v>16.34</v>
      </c>
      <c r="F1051" t="n">
        <v>12.69</v>
      </c>
      <c r="G1051" t="n">
        <v>18.58</v>
      </c>
      <c r="H1051" t="n">
        <v>0.3</v>
      </c>
      <c r="I1051" t="n">
        <v>41</v>
      </c>
      <c r="J1051" t="n">
        <v>161.61</v>
      </c>
      <c r="K1051" t="n">
        <v>50.28</v>
      </c>
      <c r="L1051" t="n">
        <v>2.75</v>
      </c>
      <c r="M1051" t="n">
        <v>39</v>
      </c>
      <c r="N1051" t="n">
        <v>28.58</v>
      </c>
      <c r="O1051" t="n">
        <v>20166.2</v>
      </c>
      <c r="P1051" t="n">
        <v>151.09</v>
      </c>
      <c r="Q1051" t="n">
        <v>460.71</v>
      </c>
      <c r="R1051" t="n">
        <v>78.56</v>
      </c>
      <c r="S1051" t="n">
        <v>32.19</v>
      </c>
      <c r="T1051" t="n">
        <v>19119.25</v>
      </c>
      <c r="U1051" t="n">
        <v>0.41</v>
      </c>
      <c r="V1051" t="n">
        <v>0.7</v>
      </c>
      <c r="W1051" t="n">
        <v>1.51</v>
      </c>
      <c r="X1051" t="n">
        <v>1.16</v>
      </c>
      <c r="Y1051" t="n">
        <v>1</v>
      </c>
      <c r="Z1051" t="n">
        <v>10</v>
      </c>
    </row>
    <row r="1052">
      <c r="A1052" t="n">
        <v>8</v>
      </c>
      <c r="B1052" t="n">
        <v>80</v>
      </c>
      <c r="C1052" t="inlineStr">
        <is>
          <t xml:space="preserve">CONCLUIDO	</t>
        </is>
      </c>
      <c r="D1052" t="n">
        <v>6.2123</v>
      </c>
      <c r="E1052" t="n">
        <v>16.1</v>
      </c>
      <c r="F1052" t="n">
        <v>12.58</v>
      </c>
      <c r="G1052" t="n">
        <v>20.4</v>
      </c>
      <c r="H1052" t="n">
        <v>0.33</v>
      </c>
      <c r="I1052" t="n">
        <v>37</v>
      </c>
      <c r="J1052" t="n">
        <v>161.97</v>
      </c>
      <c r="K1052" t="n">
        <v>50.28</v>
      </c>
      <c r="L1052" t="n">
        <v>3</v>
      </c>
      <c r="M1052" t="n">
        <v>35</v>
      </c>
      <c r="N1052" t="n">
        <v>28.69</v>
      </c>
      <c r="O1052" t="n">
        <v>20210.21</v>
      </c>
      <c r="P1052" t="n">
        <v>149.3</v>
      </c>
      <c r="Q1052" t="n">
        <v>460.8</v>
      </c>
      <c r="R1052" t="n">
        <v>74.37</v>
      </c>
      <c r="S1052" t="n">
        <v>32.19</v>
      </c>
      <c r="T1052" t="n">
        <v>17042.71</v>
      </c>
      <c r="U1052" t="n">
        <v>0.43</v>
      </c>
      <c r="V1052" t="n">
        <v>0.71</v>
      </c>
      <c r="W1052" t="n">
        <v>1.51</v>
      </c>
      <c r="X1052" t="n">
        <v>1.05</v>
      </c>
      <c r="Y1052" t="n">
        <v>1</v>
      </c>
      <c r="Z1052" t="n">
        <v>10</v>
      </c>
    </row>
    <row r="1053">
      <c r="A1053" t="n">
        <v>9</v>
      </c>
      <c r="B1053" t="n">
        <v>80</v>
      </c>
      <c r="C1053" t="inlineStr">
        <is>
          <t xml:space="preserve">CONCLUIDO	</t>
        </is>
      </c>
      <c r="D1053" t="n">
        <v>6.2906</v>
      </c>
      <c r="E1053" t="n">
        <v>15.9</v>
      </c>
      <c r="F1053" t="n">
        <v>12.48</v>
      </c>
      <c r="G1053" t="n">
        <v>22.02</v>
      </c>
      <c r="H1053" t="n">
        <v>0.35</v>
      </c>
      <c r="I1053" t="n">
        <v>34</v>
      </c>
      <c r="J1053" t="n">
        <v>162.33</v>
      </c>
      <c r="K1053" t="n">
        <v>50.28</v>
      </c>
      <c r="L1053" t="n">
        <v>3.25</v>
      </c>
      <c r="M1053" t="n">
        <v>32</v>
      </c>
      <c r="N1053" t="n">
        <v>28.8</v>
      </c>
      <c r="O1053" t="n">
        <v>20254.26</v>
      </c>
      <c r="P1053" t="n">
        <v>147.51</v>
      </c>
      <c r="Q1053" t="n">
        <v>460.69</v>
      </c>
      <c r="R1053" t="n">
        <v>71.40000000000001</v>
      </c>
      <c r="S1053" t="n">
        <v>32.19</v>
      </c>
      <c r="T1053" t="n">
        <v>15570.84</v>
      </c>
      <c r="U1053" t="n">
        <v>0.45</v>
      </c>
      <c r="V1053" t="n">
        <v>0.72</v>
      </c>
      <c r="W1053" t="n">
        <v>1.5</v>
      </c>
      <c r="X1053" t="n">
        <v>0.9399999999999999</v>
      </c>
      <c r="Y1053" t="n">
        <v>1</v>
      </c>
      <c r="Z1053" t="n">
        <v>10</v>
      </c>
    </row>
    <row r="1054">
      <c r="A1054" t="n">
        <v>10</v>
      </c>
      <c r="B1054" t="n">
        <v>80</v>
      </c>
      <c r="C1054" t="inlineStr">
        <is>
          <t xml:space="preserve">CONCLUIDO	</t>
        </is>
      </c>
      <c r="D1054" t="n">
        <v>6.3521</v>
      </c>
      <c r="E1054" t="n">
        <v>15.74</v>
      </c>
      <c r="F1054" t="n">
        <v>12.42</v>
      </c>
      <c r="G1054" t="n">
        <v>24.04</v>
      </c>
      <c r="H1054" t="n">
        <v>0.38</v>
      </c>
      <c r="I1054" t="n">
        <v>31</v>
      </c>
      <c r="J1054" t="n">
        <v>162.68</v>
      </c>
      <c r="K1054" t="n">
        <v>50.28</v>
      </c>
      <c r="L1054" t="n">
        <v>3.5</v>
      </c>
      <c r="M1054" t="n">
        <v>29</v>
      </c>
      <c r="N1054" t="n">
        <v>28.9</v>
      </c>
      <c r="O1054" t="n">
        <v>20298.34</v>
      </c>
      <c r="P1054" t="n">
        <v>146.34</v>
      </c>
      <c r="Q1054" t="n">
        <v>460.71</v>
      </c>
      <c r="R1054" t="n">
        <v>69.63</v>
      </c>
      <c r="S1054" t="n">
        <v>32.19</v>
      </c>
      <c r="T1054" t="n">
        <v>14703.37</v>
      </c>
      <c r="U1054" t="n">
        <v>0.46</v>
      </c>
      <c r="V1054" t="n">
        <v>0.72</v>
      </c>
      <c r="W1054" t="n">
        <v>1.49</v>
      </c>
      <c r="X1054" t="n">
        <v>0.89</v>
      </c>
      <c r="Y1054" t="n">
        <v>1</v>
      </c>
      <c r="Z1054" t="n">
        <v>10</v>
      </c>
    </row>
    <row r="1055">
      <c r="A1055" t="n">
        <v>11</v>
      </c>
      <c r="B1055" t="n">
        <v>80</v>
      </c>
      <c r="C1055" t="inlineStr">
        <is>
          <t xml:space="preserve">CONCLUIDO	</t>
        </is>
      </c>
      <c r="D1055" t="n">
        <v>6.4064</v>
      </c>
      <c r="E1055" t="n">
        <v>15.61</v>
      </c>
      <c r="F1055" t="n">
        <v>12.35</v>
      </c>
      <c r="G1055" t="n">
        <v>25.55</v>
      </c>
      <c r="H1055" t="n">
        <v>0.41</v>
      </c>
      <c r="I1055" t="n">
        <v>29</v>
      </c>
      <c r="J1055" t="n">
        <v>163.04</v>
      </c>
      <c r="K1055" t="n">
        <v>50.28</v>
      </c>
      <c r="L1055" t="n">
        <v>3.75</v>
      </c>
      <c r="M1055" t="n">
        <v>27</v>
      </c>
      <c r="N1055" t="n">
        <v>29.01</v>
      </c>
      <c r="O1055" t="n">
        <v>20342.46</v>
      </c>
      <c r="P1055" t="n">
        <v>144.82</v>
      </c>
      <c r="Q1055" t="n">
        <v>460.74</v>
      </c>
      <c r="R1055" t="n">
        <v>67.22</v>
      </c>
      <c r="S1055" t="n">
        <v>32.19</v>
      </c>
      <c r="T1055" t="n">
        <v>13504.99</v>
      </c>
      <c r="U1055" t="n">
        <v>0.48</v>
      </c>
      <c r="V1055" t="n">
        <v>0.72</v>
      </c>
      <c r="W1055" t="n">
        <v>1.49</v>
      </c>
      <c r="X1055" t="n">
        <v>0.82</v>
      </c>
      <c r="Y1055" t="n">
        <v>1</v>
      </c>
      <c r="Z1055" t="n">
        <v>10</v>
      </c>
    </row>
    <row r="1056">
      <c r="A1056" t="n">
        <v>12</v>
      </c>
      <c r="B1056" t="n">
        <v>80</v>
      </c>
      <c r="C1056" t="inlineStr">
        <is>
          <t xml:space="preserve">CONCLUIDO	</t>
        </is>
      </c>
      <c r="D1056" t="n">
        <v>6.4644</v>
      </c>
      <c r="E1056" t="n">
        <v>15.47</v>
      </c>
      <c r="F1056" t="n">
        <v>12.28</v>
      </c>
      <c r="G1056" t="n">
        <v>27.28</v>
      </c>
      <c r="H1056" t="n">
        <v>0.43</v>
      </c>
      <c r="I1056" t="n">
        <v>27</v>
      </c>
      <c r="J1056" t="n">
        <v>163.4</v>
      </c>
      <c r="K1056" t="n">
        <v>50.28</v>
      </c>
      <c r="L1056" t="n">
        <v>4</v>
      </c>
      <c r="M1056" t="n">
        <v>25</v>
      </c>
      <c r="N1056" t="n">
        <v>29.12</v>
      </c>
      <c r="O1056" t="n">
        <v>20386.62</v>
      </c>
      <c r="P1056" t="n">
        <v>143.67</v>
      </c>
      <c r="Q1056" t="n">
        <v>460.71</v>
      </c>
      <c r="R1056" t="n">
        <v>64.5</v>
      </c>
      <c r="S1056" t="n">
        <v>32.19</v>
      </c>
      <c r="T1056" t="n">
        <v>12158.98</v>
      </c>
      <c r="U1056" t="n">
        <v>0.5</v>
      </c>
      <c r="V1056" t="n">
        <v>0.73</v>
      </c>
      <c r="W1056" t="n">
        <v>1.49</v>
      </c>
      <c r="X1056" t="n">
        <v>0.74</v>
      </c>
      <c r="Y1056" t="n">
        <v>1</v>
      </c>
      <c r="Z1056" t="n">
        <v>10</v>
      </c>
    </row>
    <row r="1057">
      <c r="A1057" t="n">
        <v>13</v>
      </c>
      <c r="B1057" t="n">
        <v>80</v>
      </c>
      <c r="C1057" t="inlineStr">
        <is>
          <t xml:space="preserve">CONCLUIDO	</t>
        </is>
      </c>
      <c r="D1057" t="n">
        <v>6.5131</v>
      </c>
      <c r="E1057" t="n">
        <v>15.35</v>
      </c>
      <c r="F1057" t="n">
        <v>12.22</v>
      </c>
      <c r="G1057" t="n">
        <v>29.34</v>
      </c>
      <c r="H1057" t="n">
        <v>0.46</v>
      </c>
      <c r="I1057" t="n">
        <v>25</v>
      </c>
      <c r="J1057" t="n">
        <v>163.76</v>
      </c>
      <c r="K1057" t="n">
        <v>50.28</v>
      </c>
      <c r="L1057" t="n">
        <v>4.25</v>
      </c>
      <c r="M1057" t="n">
        <v>23</v>
      </c>
      <c r="N1057" t="n">
        <v>29.23</v>
      </c>
      <c r="O1057" t="n">
        <v>20430.81</v>
      </c>
      <c r="P1057" t="n">
        <v>142.34</v>
      </c>
      <c r="Q1057" t="n">
        <v>460.74</v>
      </c>
      <c r="R1057" t="n">
        <v>62.99</v>
      </c>
      <c r="S1057" t="n">
        <v>32.19</v>
      </c>
      <c r="T1057" t="n">
        <v>11413.02</v>
      </c>
      <c r="U1057" t="n">
        <v>0.51</v>
      </c>
      <c r="V1057" t="n">
        <v>0.73</v>
      </c>
      <c r="W1057" t="n">
        <v>1.49</v>
      </c>
      <c r="X1057" t="n">
        <v>0.6899999999999999</v>
      </c>
      <c r="Y1057" t="n">
        <v>1</v>
      </c>
      <c r="Z1057" t="n">
        <v>10</v>
      </c>
    </row>
    <row r="1058">
      <c r="A1058" t="n">
        <v>14</v>
      </c>
      <c r="B1058" t="n">
        <v>80</v>
      </c>
      <c r="C1058" t="inlineStr">
        <is>
          <t xml:space="preserve">CONCLUIDO	</t>
        </is>
      </c>
      <c r="D1058" t="n">
        <v>6.5382</v>
      </c>
      <c r="E1058" t="n">
        <v>15.29</v>
      </c>
      <c r="F1058" t="n">
        <v>12.2</v>
      </c>
      <c r="G1058" t="n">
        <v>30.49</v>
      </c>
      <c r="H1058" t="n">
        <v>0.49</v>
      </c>
      <c r="I1058" t="n">
        <v>24</v>
      </c>
      <c r="J1058" t="n">
        <v>164.12</v>
      </c>
      <c r="K1058" t="n">
        <v>50.28</v>
      </c>
      <c r="L1058" t="n">
        <v>4.5</v>
      </c>
      <c r="M1058" t="n">
        <v>22</v>
      </c>
      <c r="N1058" t="n">
        <v>29.34</v>
      </c>
      <c r="O1058" t="n">
        <v>20475.04</v>
      </c>
      <c r="P1058" t="n">
        <v>141.83</v>
      </c>
      <c r="Q1058" t="n">
        <v>460.69</v>
      </c>
      <c r="R1058" t="n">
        <v>61.96</v>
      </c>
      <c r="S1058" t="n">
        <v>32.19</v>
      </c>
      <c r="T1058" t="n">
        <v>10901.27</v>
      </c>
      <c r="U1058" t="n">
        <v>0.52</v>
      </c>
      <c r="V1058" t="n">
        <v>0.73</v>
      </c>
      <c r="W1058" t="n">
        <v>1.49</v>
      </c>
      <c r="X1058" t="n">
        <v>0.66</v>
      </c>
      <c r="Y1058" t="n">
        <v>1</v>
      </c>
      <c r="Z1058" t="n">
        <v>10</v>
      </c>
    </row>
    <row r="1059">
      <c r="A1059" t="n">
        <v>15</v>
      </c>
      <c r="B1059" t="n">
        <v>80</v>
      </c>
      <c r="C1059" t="inlineStr">
        <is>
          <t xml:space="preserve">CONCLUIDO	</t>
        </is>
      </c>
      <c r="D1059" t="n">
        <v>6.5638</v>
      </c>
      <c r="E1059" t="n">
        <v>15.24</v>
      </c>
      <c r="F1059" t="n">
        <v>12.17</v>
      </c>
      <c r="G1059" t="n">
        <v>31.75</v>
      </c>
      <c r="H1059" t="n">
        <v>0.51</v>
      </c>
      <c r="I1059" t="n">
        <v>23</v>
      </c>
      <c r="J1059" t="n">
        <v>164.48</v>
      </c>
      <c r="K1059" t="n">
        <v>50.28</v>
      </c>
      <c r="L1059" t="n">
        <v>4.75</v>
      </c>
      <c r="M1059" t="n">
        <v>21</v>
      </c>
      <c r="N1059" t="n">
        <v>29.45</v>
      </c>
      <c r="O1059" t="n">
        <v>20519.3</v>
      </c>
      <c r="P1059" t="n">
        <v>140.91</v>
      </c>
      <c r="Q1059" t="n">
        <v>460.75</v>
      </c>
      <c r="R1059" t="n">
        <v>61.27</v>
      </c>
      <c r="S1059" t="n">
        <v>32.19</v>
      </c>
      <c r="T1059" t="n">
        <v>10564.77</v>
      </c>
      <c r="U1059" t="n">
        <v>0.53</v>
      </c>
      <c r="V1059" t="n">
        <v>0.73</v>
      </c>
      <c r="W1059" t="n">
        <v>1.48</v>
      </c>
      <c r="X1059" t="n">
        <v>0.64</v>
      </c>
      <c r="Y1059" t="n">
        <v>1</v>
      </c>
      <c r="Z1059" t="n">
        <v>10</v>
      </c>
    </row>
    <row r="1060">
      <c r="A1060" t="n">
        <v>16</v>
      </c>
      <c r="B1060" t="n">
        <v>80</v>
      </c>
      <c r="C1060" t="inlineStr">
        <is>
          <t xml:space="preserve">CONCLUIDO	</t>
        </is>
      </c>
      <c r="D1060" t="n">
        <v>6.623</v>
      </c>
      <c r="E1060" t="n">
        <v>15.1</v>
      </c>
      <c r="F1060" t="n">
        <v>12.1</v>
      </c>
      <c r="G1060" t="n">
        <v>34.57</v>
      </c>
      <c r="H1060" t="n">
        <v>0.54</v>
      </c>
      <c r="I1060" t="n">
        <v>21</v>
      </c>
      <c r="J1060" t="n">
        <v>164.83</v>
      </c>
      <c r="K1060" t="n">
        <v>50.28</v>
      </c>
      <c r="L1060" t="n">
        <v>5</v>
      </c>
      <c r="M1060" t="n">
        <v>19</v>
      </c>
      <c r="N1060" t="n">
        <v>29.55</v>
      </c>
      <c r="O1060" t="n">
        <v>20563.61</v>
      </c>
      <c r="P1060" t="n">
        <v>139.26</v>
      </c>
      <c r="Q1060" t="n">
        <v>460.7</v>
      </c>
      <c r="R1060" t="n">
        <v>58.66</v>
      </c>
      <c r="S1060" t="n">
        <v>32.19</v>
      </c>
      <c r="T1060" t="n">
        <v>9268.32</v>
      </c>
      <c r="U1060" t="n">
        <v>0.55</v>
      </c>
      <c r="V1060" t="n">
        <v>0.74</v>
      </c>
      <c r="W1060" t="n">
        <v>1.48</v>
      </c>
      <c r="X1060" t="n">
        <v>0.5600000000000001</v>
      </c>
      <c r="Y1060" t="n">
        <v>1</v>
      </c>
      <c r="Z1060" t="n">
        <v>10</v>
      </c>
    </row>
    <row r="1061">
      <c r="A1061" t="n">
        <v>17</v>
      </c>
      <c r="B1061" t="n">
        <v>80</v>
      </c>
      <c r="C1061" t="inlineStr">
        <is>
          <t xml:space="preserve">CONCLUIDO	</t>
        </is>
      </c>
      <c r="D1061" t="n">
        <v>6.6465</v>
      </c>
      <c r="E1061" t="n">
        <v>15.05</v>
      </c>
      <c r="F1061" t="n">
        <v>12.08</v>
      </c>
      <c r="G1061" t="n">
        <v>36.23</v>
      </c>
      <c r="H1061" t="n">
        <v>0.5600000000000001</v>
      </c>
      <c r="I1061" t="n">
        <v>20</v>
      </c>
      <c r="J1061" t="n">
        <v>165.19</v>
      </c>
      <c r="K1061" t="n">
        <v>50.28</v>
      </c>
      <c r="L1061" t="n">
        <v>5.25</v>
      </c>
      <c r="M1061" t="n">
        <v>18</v>
      </c>
      <c r="N1061" t="n">
        <v>29.66</v>
      </c>
      <c r="O1061" t="n">
        <v>20607.95</v>
      </c>
      <c r="P1061" t="n">
        <v>138.66</v>
      </c>
      <c r="Q1061" t="n">
        <v>460.75</v>
      </c>
      <c r="R1061" t="n">
        <v>58.2</v>
      </c>
      <c r="S1061" t="n">
        <v>32.19</v>
      </c>
      <c r="T1061" t="n">
        <v>9043.549999999999</v>
      </c>
      <c r="U1061" t="n">
        <v>0.55</v>
      </c>
      <c r="V1061" t="n">
        <v>0.74</v>
      </c>
      <c r="W1061" t="n">
        <v>1.48</v>
      </c>
      <c r="X1061" t="n">
        <v>0.54</v>
      </c>
      <c r="Y1061" t="n">
        <v>1</v>
      </c>
      <c r="Z1061" t="n">
        <v>10</v>
      </c>
    </row>
    <row r="1062">
      <c r="A1062" t="n">
        <v>18</v>
      </c>
      <c r="B1062" t="n">
        <v>80</v>
      </c>
      <c r="C1062" t="inlineStr">
        <is>
          <t xml:space="preserve">CONCLUIDO	</t>
        </is>
      </c>
      <c r="D1062" t="n">
        <v>6.6673</v>
      </c>
      <c r="E1062" t="n">
        <v>15</v>
      </c>
      <c r="F1062" t="n">
        <v>12.06</v>
      </c>
      <c r="G1062" t="n">
        <v>38.09</v>
      </c>
      <c r="H1062" t="n">
        <v>0.59</v>
      </c>
      <c r="I1062" t="n">
        <v>19</v>
      </c>
      <c r="J1062" t="n">
        <v>165.55</v>
      </c>
      <c r="K1062" t="n">
        <v>50.28</v>
      </c>
      <c r="L1062" t="n">
        <v>5.5</v>
      </c>
      <c r="M1062" t="n">
        <v>17</v>
      </c>
      <c r="N1062" t="n">
        <v>29.77</v>
      </c>
      <c r="O1062" t="n">
        <v>20652.33</v>
      </c>
      <c r="P1062" t="n">
        <v>137.77</v>
      </c>
      <c r="Q1062" t="n">
        <v>460.69</v>
      </c>
      <c r="R1062" t="n">
        <v>57.65</v>
      </c>
      <c r="S1062" t="n">
        <v>32.19</v>
      </c>
      <c r="T1062" t="n">
        <v>8773.200000000001</v>
      </c>
      <c r="U1062" t="n">
        <v>0.5600000000000001</v>
      </c>
      <c r="V1062" t="n">
        <v>0.74</v>
      </c>
      <c r="W1062" t="n">
        <v>1.48</v>
      </c>
      <c r="X1062" t="n">
        <v>0.53</v>
      </c>
      <c r="Y1062" t="n">
        <v>1</v>
      </c>
      <c r="Z1062" t="n">
        <v>10</v>
      </c>
    </row>
    <row r="1063">
      <c r="A1063" t="n">
        <v>19</v>
      </c>
      <c r="B1063" t="n">
        <v>80</v>
      </c>
      <c r="C1063" t="inlineStr">
        <is>
          <t xml:space="preserve">CONCLUIDO	</t>
        </is>
      </c>
      <c r="D1063" t="n">
        <v>6.6737</v>
      </c>
      <c r="E1063" t="n">
        <v>14.98</v>
      </c>
      <c r="F1063" t="n">
        <v>12.05</v>
      </c>
      <c r="G1063" t="n">
        <v>38.04</v>
      </c>
      <c r="H1063" t="n">
        <v>0.61</v>
      </c>
      <c r="I1063" t="n">
        <v>19</v>
      </c>
      <c r="J1063" t="n">
        <v>165.91</v>
      </c>
      <c r="K1063" t="n">
        <v>50.28</v>
      </c>
      <c r="L1063" t="n">
        <v>5.75</v>
      </c>
      <c r="M1063" t="n">
        <v>17</v>
      </c>
      <c r="N1063" t="n">
        <v>29.88</v>
      </c>
      <c r="O1063" t="n">
        <v>20696.74</v>
      </c>
      <c r="P1063" t="n">
        <v>136.98</v>
      </c>
      <c r="Q1063" t="n">
        <v>460.69</v>
      </c>
      <c r="R1063" t="n">
        <v>57.07</v>
      </c>
      <c r="S1063" t="n">
        <v>32.19</v>
      </c>
      <c r="T1063" t="n">
        <v>8482.07</v>
      </c>
      <c r="U1063" t="n">
        <v>0.5600000000000001</v>
      </c>
      <c r="V1063" t="n">
        <v>0.74</v>
      </c>
      <c r="W1063" t="n">
        <v>1.48</v>
      </c>
      <c r="X1063" t="n">
        <v>0.51</v>
      </c>
      <c r="Y1063" t="n">
        <v>1</v>
      </c>
      <c r="Z1063" t="n">
        <v>10</v>
      </c>
    </row>
    <row r="1064">
      <c r="A1064" t="n">
        <v>20</v>
      </c>
      <c r="B1064" t="n">
        <v>80</v>
      </c>
      <c r="C1064" t="inlineStr">
        <is>
          <t xml:space="preserve">CONCLUIDO	</t>
        </is>
      </c>
      <c r="D1064" t="n">
        <v>6.6998</v>
      </c>
      <c r="E1064" t="n">
        <v>14.93</v>
      </c>
      <c r="F1064" t="n">
        <v>12.02</v>
      </c>
      <c r="G1064" t="n">
        <v>40.07</v>
      </c>
      <c r="H1064" t="n">
        <v>0.64</v>
      </c>
      <c r="I1064" t="n">
        <v>18</v>
      </c>
      <c r="J1064" t="n">
        <v>166.27</v>
      </c>
      <c r="K1064" t="n">
        <v>50.28</v>
      </c>
      <c r="L1064" t="n">
        <v>6</v>
      </c>
      <c r="M1064" t="n">
        <v>16</v>
      </c>
      <c r="N1064" t="n">
        <v>29.99</v>
      </c>
      <c r="O1064" t="n">
        <v>20741.2</v>
      </c>
      <c r="P1064" t="n">
        <v>136.03</v>
      </c>
      <c r="Q1064" t="n">
        <v>460.69</v>
      </c>
      <c r="R1064" t="n">
        <v>56.28</v>
      </c>
      <c r="S1064" t="n">
        <v>32.19</v>
      </c>
      <c r="T1064" t="n">
        <v>8092.34</v>
      </c>
      <c r="U1064" t="n">
        <v>0.57</v>
      </c>
      <c r="V1064" t="n">
        <v>0.74</v>
      </c>
      <c r="W1064" t="n">
        <v>1.48</v>
      </c>
      <c r="X1064" t="n">
        <v>0.49</v>
      </c>
      <c r="Y1064" t="n">
        <v>1</v>
      </c>
      <c r="Z1064" t="n">
        <v>10</v>
      </c>
    </row>
    <row r="1065">
      <c r="A1065" t="n">
        <v>21</v>
      </c>
      <c r="B1065" t="n">
        <v>80</v>
      </c>
      <c r="C1065" t="inlineStr">
        <is>
          <t xml:space="preserve">CONCLUIDO	</t>
        </is>
      </c>
      <c r="D1065" t="n">
        <v>6.7324</v>
      </c>
      <c r="E1065" t="n">
        <v>14.85</v>
      </c>
      <c r="F1065" t="n">
        <v>11.98</v>
      </c>
      <c r="G1065" t="n">
        <v>42.29</v>
      </c>
      <c r="H1065" t="n">
        <v>0.66</v>
      </c>
      <c r="I1065" t="n">
        <v>17</v>
      </c>
      <c r="J1065" t="n">
        <v>166.64</v>
      </c>
      <c r="K1065" t="n">
        <v>50.28</v>
      </c>
      <c r="L1065" t="n">
        <v>6.25</v>
      </c>
      <c r="M1065" t="n">
        <v>15</v>
      </c>
      <c r="N1065" t="n">
        <v>30.11</v>
      </c>
      <c r="O1065" t="n">
        <v>20785.69</v>
      </c>
      <c r="P1065" t="n">
        <v>135.15</v>
      </c>
      <c r="Q1065" t="n">
        <v>460.7</v>
      </c>
      <c r="R1065" t="n">
        <v>54.84</v>
      </c>
      <c r="S1065" t="n">
        <v>32.19</v>
      </c>
      <c r="T1065" t="n">
        <v>7375.15</v>
      </c>
      <c r="U1065" t="n">
        <v>0.59</v>
      </c>
      <c r="V1065" t="n">
        <v>0.75</v>
      </c>
      <c r="W1065" t="n">
        <v>1.48</v>
      </c>
      <c r="X1065" t="n">
        <v>0.45</v>
      </c>
      <c r="Y1065" t="n">
        <v>1</v>
      </c>
      <c r="Z1065" t="n">
        <v>10</v>
      </c>
    </row>
    <row r="1066">
      <c r="A1066" t="n">
        <v>22</v>
      </c>
      <c r="B1066" t="n">
        <v>80</v>
      </c>
      <c r="C1066" t="inlineStr">
        <is>
          <t xml:space="preserve">CONCLUIDO	</t>
        </is>
      </c>
      <c r="D1066" t="n">
        <v>6.7536</v>
      </c>
      <c r="E1066" t="n">
        <v>14.81</v>
      </c>
      <c r="F1066" t="n">
        <v>11.97</v>
      </c>
      <c r="G1066" t="n">
        <v>44.88</v>
      </c>
      <c r="H1066" t="n">
        <v>0.6899999999999999</v>
      </c>
      <c r="I1066" t="n">
        <v>16</v>
      </c>
      <c r="J1066" t="n">
        <v>167</v>
      </c>
      <c r="K1066" t="n">
        <v>50.28</v>
      </c>
      <c r="L1066" t="n">
        <v>6.5</v>
      </c>
      <c r="M1066" t="n">
        <v>14</v>
      </c>
      <c r="N1066" t="n">
        <v>30.22</v>
      </c>
      <c r="O1066" t="n">
        <v>20830.22</v>
      </c>
      <c r="P1066" t="n">
        <v>134.36</v>
      </c>
      <c r="Q1066" t="n">
        <v>460.69</v>
      </c>
      <c r="R1066" t="n">
        <v>54.49</v>
      </c>
      <c r="S1066" t="n">
        <v>32.19</v>
      </c>
      <c r="T1066" t="n">
        <v>7207.69</v>
      </c>
      <c r="U1066" t="n">
        <v>0.59</v>
      </c>
      <c r="V1066" t="n">
        <v>0.75</v>
      </c>
      <c r="W1066" t="n">
        <v>1.48</v>
      </c>
      <c r="X1066" t="n">
        <v>0.43</v>
      </c>
      <c r="Y1066" t="n">
        <v>1</v>
      </c>
      <c r="Z1066" t="n">
        <v>10</v>
      </c>
    </row>
    <row r="1067">
      <c r="A1067" t="n">
        <v>23</v>
      </c>
      <c r="B1067" t="n">
        <v>80</v>
      </c>
      <c r="C1067" t="inlineStr">
        <is>
          <t xml:space="preserve">CONCLUIDO	</t>
        </is>
      </c>
      <c r="D1067" t="n">
        <v>6.7578</v>
      </c>
      <c r="E1067" t="n">
        <v>14.8</v>
      </c>
      <c r="F1067" t="n">
        <v>11.96</v>
      </c>
      <c r="G1067" t="n">
        <v>44.84</v>
      </c>
      <c r="H1067" t="n">
        <v>0.71</v>
      </c>
      <c r="I1067" t="n">
        <v>16</v>
      </c>
      <c r="J1067" t="n">
        <v>167.36</v>
      </c>
      <c r="K1067" t="n">
        <v>50.28</v>
      </c>
      <c r="L1067" t="n">
        <v>6.75</v>
      </c>
      <c r="M1067" t="n">
        <v>14</v>
      </c>
      <c r="N1067" t="n">
        <v>30.33</v>
      </c>
      <c r="O1067" t="n">
        <v>20874.78</v>
      </c>
      <c r="P1067" t="n">
        <v>133.77</v>
      </c>
      <c r="Q1067" t="n">
        <v>460.72</v>
      </c>
      <c r="R1067" t="n">
        <v>54.29</v>
      </c>
      <c r="S1067" t="n">
        <v>32.19</v>
      </c>
      <c r="T1067" t="n">
        <v>7105.17</v>
      </c>
      <c r="U1067" t="n">
        <v>0.59</v>
      </c>
      <c r="V1067" t="n">
        <v>0.75</v>
      </c>
      <c r="W1067" t="n">
        <v>1.47</v>
      </c>
      <c r="X1067" t="n">
        <v>0.42</v>
      </c>
      <c r="Y1067" t="n">
        <v>1</v>
      </c>
      <c r="Z1067" t="n">
        <v>10</v>
      </c>
    </row>
    <row r="1068">
      <c r="A1068" t="n">
        <v>24</v>
      </c>
      <c r="B1068" t="n">
        <v>80</v>
      </c>
      <c r="C1068" t="inlineStr">
        <is>
          <t xml:space="preserve">CONCLUIDO	</t>
        </is>
      </c>
      <c r="D1068" t="n">
        <v>6.7861</v>
      </c>
      <c r="E1068" t="n">
        <v>14.74</v>
      </c>
      <c r="F1068" t="n">
        <v>11.93</v>
      </c>
      <c r="G1068" t="n">
        <v>47.71</v>
      </c>
      <c r="H1068" t="n">
        <v>0.74</v>
      </c>
      <c r="I1068" t="n">
        <v>15</v>
      </c>
      <c r="J1068" t="n">
        <v>167.72</v>
      </c>
      <c r="K1068" t="n">
        <v>50.28</v>
      </c>
      <c r="L1068" t="n">
        <v>7</v>
      </c>
      <c r="M1068" t="n">
        <v>13</v>
      </c>
      <c r="N1068" t="n">
        <v>30.44</v>
      </c>
      <c r="O1068" t="n">
        <v>20919.39</v>
      </c>
      <c r="P1068" t="n">
        <v>132.95</v>
      </c>
      <c r="Q1068" t="n">
        <v>460.69</v>
      </c>
      <c r="R1068" t="n">
        <v>53.34</v>
      </c>
      <c r="S1068" t="n">
        <v>32.19</v>
      </c>
      <c r="T1068" t="n">
        <v>6638.41</v>
      </c>
      <c r="U1068" t="n">
        <v>0.6</v>
      </c>
      <c r="V1068" t="n">
        <v>0.75</v>
      </c>
      <c r="W1068" t="n">
        <v>1.47</v>
      </c>
      <c r="X1068" t="n">
        <v>0.39</v>
      </c>
      <c r="Y1068" t="n">
        <v>1</v>
      </c>
      <c r="Z1068" t="n">
        <v>10</v>
      </c>
    </row>
    <row r="1069">
      <c r="A1069" t="n">
        <v>25</v>
      </c>
      <c r="B1069" t="n">
        <v>80</v>
      </c>
      <c r="C1069" t="inlineStr">
        <is>
          <t xml:space="preserve">CONCLUIDO	</t>
        </is>
      </c>
      <c r="D1069" t="n">
        <v>6.7813</v>
      </c>
      <c r="E1069" t="n">
        <v>14.75</v>
      </c>
      <c r="F1069" t="n">
        <v>11.94</v>
      </c>
      <c r="G1069" t="n">
        <v>47.75</v>
      </c>
      <c r="H1069" t="n">
        <v>0.76</v>
      </c>
      <c r="I1069" t="n">
        <v>15</v>
      </c>
      <c r="J1069" t="n">
        <v>168.08</v>
      </c>
      <c r="K1069" t="n">
        <v>50.28</v>
      </c>
      <c r="L1069" t="n">
        <v>7.25</v>
      </c>
      <c r="M1069" t="n">
        <v>13</v>
      </c>
      <c r="N1069" t="n">
        <v>30.55</v>
      </c>
      <c r="O1069" t="n">
        <v>20964.03</v>
      </c>
      <c r="P1069" t="n">
        <v>132.44</v>
      </c>
      <c r="Q1069" t="n">
        <v>460.76</v>
      </c>
      <c r="R1069" t="n">
        <v>53.5</v>
      </c>
      <c r="S1069" t="n">
        <v>32.19</v>
      </c>
      <c r="T1069" t="n">
        <v>6718.74</v>
      </c>
      <c r="U1069" t="n">
        <v>0.6</v>
      </c>
      <c r="V1069" t="n">
        <v>0.75</v>
      </c>
      <c r="W1069" t="n">
        <v>1.48</v>
      </c>
      <c r="X1069" t="n">
        <v>0.4</v>
      </c>
      <c r="Y1069" t="n">
        <v>1</v>
      </c>
      <c r="Z1069" t="n">
        <v>10</v>
      </c>
    </row>
    <row r="1070">
      <c r="A1070" t="n">
        <v>26</v>
      </c>
      <c r="B1070" t="n">
        <v>80</v>
      </c>
      <c r="C1070" t="inlineStr">
        <is>
          <t xml:space="preserve">CONCLUIDO	</t>
        </is>
      </c>
      <c r="D1070" t="n">
        <v>6.816</v>
      </c>
      <c r="E1070" t="n">
        <v>14.67</v>
      </c>
      <c r="F1070" t="n">
        <v>11.9</v>
      </c>
      <c r="G1070" t="n">
        <v>50.98</v>
      </c>
      <c r="H1070" t="n">
        <v>0.79</v>
      </c>
      <c r="I1070" t="n">
        <v>14</v>
      </c>
      <c r="J1070" t="n">
        <v>168.44</v>
      </c>
      <c r="K1070" t="n">
        <v>50.28</v>
      </c>
      <c r="L1070" t="n">
        <v>7.5</v>
      </c>
      <c r="M1070" t="n">
        <v>12</v>
      </c>
      <c r="N1070" t="n">
        <v>30.66</v>
      </c>
      <c r="O1070" t="n">
        <v>21008.71</v>
      </c>
      <c r="P1070" t="n">
        <v>131.82</v>
      </c>
      <c r="Q1070" t="n">
        <v>460.71</v>
      </c>
      <c r="R1070" t="n">
        <v>52.52</v>
      </c>
      <c r="S1070" t="n">
        <v>32.19</v>
      </c>
      <c r="T1070" t="n">
        <v>6233.5</v>
      </c>
      <c r="U1070" t="n">
        <v>0.61</v>
      </c>
      <c r="V1070" t="n">
        <v>0.75</v>
      </c>
      <c r="W1070" t="n">
        <v>1.46</v>
      </c>
      <c r="X1070" t="n">
        <v>0.36</v>
      </c>
      <c r="Y1070" t="n">
        <v>1</v>
      </c>
      <c r="Z1070" t="n">
        <v>10</v>
      </c>
    </row>
    <row r="1071">
      <c r="A1071" t="n">
        <v>27</v>
      </c>
      <c r="B1071" t="n">
        <v>80</v>
      </c>
      <c r="C1071" t="inlineStr">
        <is>
          <t xml:space="preserve">CONCLUIDO	</t>
        </is>
      </c>
      <c r="D1071" t="n">
        <v>6.8079</v>
      </c>
      <c r="E1071" t="n">
        <v>14.69</v>
      </c>
      <c r="F1071" t="n">
        <v>11.91</v>
      </c>
      <c r="G1071" t="n">
        <v>51.06</v>
      </c>
      <c r="H1071" t="n">
        <v>0.8100000000000001</v>
      </c>
      <c r="I1071" t="n">
        <v>14</v>
      </c>
      <c r="J1071" t="n">
        <v>168.81</v>
      </c>
      <c r="K1071" t="n">
        <v>50.28</v>
      </c>
      <c r="L1071" t="n">
        <v>7.75</v>
      </c>
      <c r="M1071" t="n">
        <v>12</v>
      </c>
      <c r="N1071" t="n">
        <v>30.78</v>
      </c>
      <c r="O1071" t="n">
        <v>21053.43</v>
      </c>
      <c r="P1071" t="n">
        <v>130.87</v>
      </c>
      <c r="Q1071" t="n">
        <v>460.69</v>
      </c>
      <c r="R1071" t="n">
        <v>52.96</v>
      </c>
      <c r="S1071" t="n">
        <v>32.19</v>
      </c>
      <c r="T1071" t="n">
        <v>6453.97</v>
      </c>
      <c r="U1071" t="n">
        <v>0.61</v>
      </c>
      <c r="V1071" t="n">
        <v>0.75</v>
      </c>
      <c r="W1071" t="n">
        <v>1.47</v>
      </c>
      <c r="X1071" t="n">
        <v>0.38</v>
      </c>
      <c r="Y1071" t="n">
        <v>1</v>
      </c>
      <c r="Z1071" t="n">
        <v>10</v>
      </c>
    </row>
    <row r="1072">
      <c r="A1072" t="n">
        <v>28</v>
      </c>
      <c r="B1072" t="n">
        <v>80</v>
      </c>
      <c r="C1072" t="inlineStr">
        <is>
          <t xml:space="preserve">CONCLUIDO	</t>
        </is>
      </c>
      <c r="D1072" t="n">
        <v>6.8402</v>
      </c>
      <c r="E1072" t="n">
        <v>14.62</v>
      </c>
      <c r="F1072" t="n">
        <v>11.88</v>
      </c>
      <c r="G1072" t="n">
        <v>54.81</v>
      </c>
      <c r="H1072" t="n">
        <v>0.84</v>
      </c>
      <c r="I1072" t="n">
        <v>13</v>
      </c>
      <c r="J1072" t="n">
        <v>169.17</v>
      </c>
      <c r="K1072" t="n">
        <v>50.28</v>
      </c>
      <c r="L1072" t="n">
        <v>8</v>
      </c>
      <c r="M1072" t="n">
        <v>11</v>
      </c>
      <c r="N1072" t="n">
        <v>30.89</v>
      </c>
      <c r="O1072" t="n">
        <v>21098.19</v>
      </c>
      <c r="P1072" t="n">
        <v>130.57</v>
      </c>
      <c r="Q1072" t="n">
        <v>460.69</v>
      </c>
      <c r="R1072" t="n">
        <v>51.63</v>
      </c>
      <c r="S1072" t="n">
        <v>32.19</v>
      </c>
      <c r="T1072" t="n">
        <v>5791.32</v>
      </c>
      <c r="U1072" t="n">
        <v>0.62</v>
      </c>
      <c r="V1072" t="n">
        <v>0.75</v>
      </c>
      <c r="W1072" t="n">
        <v>1.47</v>
      </c>
      <c r="X1072" t="n">
        <v>0.34</v>
      </c>
      <c r="Y1072" t="n">
        <v>1</v>
      </c>
      <c r="Z1072" t="n">
        <v>10</v>
      </c>
    </row>
    <row r="1073">
      <c r="A1073" t="n">
        <v>29</v>
      </c>
      <c r="B1073" t="n">
        <v>80</v>
      </c>
      <c r="C1073" t="inlineStr">
        <is>
          <t xml:space="preserve">CONCLUIDO	</t>
        </is>
      </c>
      <c r="D1073" t="n">
        <v>6.8432</v>
      </c>
      <c r="E1073" t="n">
        <v>14.61</v>
      </c>
      <c r="F1073" t="n">
        <v>11.87</v>
      </c>
      <c r="G1073" t="n">
        <v>54.78</v>
      </c>
      <c r="H1073" t="n">
        <v>0.86</v>
      </c>
      <c r="I1073" t="n">
        <v>13</v>
      </c>
      <c r="J1073" t="n">
        <v>169.53</v>
      </c>
      <c r="K1073" t="n">
        <v>50.28</v>
      </c>
      <c r="L1073" t="n">
        <v>8.25</v>
      </c>
      <c r="M1073" t="n">
        <v>11</v>
      </c>
      <c r="N1073" t="n">
        <v>31</v>
      </c>
      <c r="O1073" t="n">
        <v>21142.98</v>
      </c>
      <c r="P1073" t="n">
        <v>130.09</v>
      </c>
      <c r="Q1073" t="n">
        <v>460.73</v>
      </c>
      <c r="R1073" t="n">
        <v>51.52</v>
      </c>
      <c r="S1073" t="n">
        <v>32.19</v>
      </c>
      <c r="T1073" t="n">
        <v>5739.35</v>
      </c>
      <c r="U1073" t="n">
        <v>0.62</v>
      </c>
      <c r="V1073" t="n">
        <v>0.75</v>
      </c>
      <c r="W1073" t="n">
        <v>1.46</v>
      </c>
      <c r="X1073" t="n">
        <v>0.34</v>
      </c>
      <c r="Y1073" t="n">
        <v>1</v>
      </c>
      <c r="Z1073" t="n">
        <v>10</v>
      </c>
    </row>
    <row r="1074">
      <c r="A1074" t="n">
        <v>30</v>
      </c>
      <c r="B1074" t="n">
        <v>80</v>
      </c>
      <c r="C1074" t="inlineStr">
        <is>
          <t xml:space="preserve">CONCLUIDO	</t>
        </is>
      </c>
      <c r="D1074" t="n">
        <v>6.8673</v>
      </c>
      <c r="E1074" t="n">
        <v>14.56</v>
      </c>
      <c r="F1074" t="n">
        <v>11.85</v>
      </c>
      <c r="G1074" t="n">
        <v>59.25</v>
      </c>
      <c r="H1074" t="n">
        <v>0.89</v>
      </c>
      <c r="I1074" t="n">
        <v>12</v>
      </c>
      <c r="J1074" t="n">
        <v>169.9</v>
      </c>
      <c r="K1074" t="n">
        <v>50.28</v>
      </c>
      <c r="L1074" t="n">
        <v>8.5</v>
      </c>
      <c r="M1074" t="n">
        <v>10</v>
      </c>
      <c r="N1074" t="n">
        <v>31.12</v>
      </c>
      <c r="O1074" t="n">
        <v>21187.82</v>
      </c>
      <c r="P1074" t="n">
        <v>128.3</v>
      </c>
      <c r="Q1074" t="n">
        <v>460.72</v>
      </c>
      <c r="R1074" t="n">
        <v>50.89</v>
      </c>
      <c r="S1074" t="n">
        <v>32.19</v>
      </c>
      <c r="T1074" t="n">
        <v>5428.05</v>
      </c>
      <c r="U1074" t="n">
        <v>0.63</v>
      </c>
      <c r="V1074" t="n">
        <v>0.75</v>
      </c>
      <c r="W1074" t="n">
        <v>1.46</v>
      </c>
      <c r="X1074" t="n">
        <v>0.32</v>
      </c>
      <c r="Y1074" t="n">
        <v>1</v>
      </c>
      <c r="Z1074" t="n">
        <v>10</v>
      </c>
    </row>
    <row r="1075">
      <c r="A1075" t="n">
        <v>31</v>
      </c>
      <c r="B1075" t="n">
        <v>80</v>
      </c>
      <c r="C1075" t="inlineStr">
        <is>
          <t xml:space="preserve">CONCLUIDO	</t>
        </is>
      </c>
      <c r="D1075" t="n">
        <v>6.871</v>
      </c>
      <c r="E1075" t="n">
        <v>14.55</v>
      </c>
      <c r="F1075" t="n">
        <v>11.84</v>
      </c>
      <c r="G1075" t="n">
        <v>59.21</v>
      </c>
      <c r="H1075" t="n">
        <v>0.91</v>
      </c>
      <c r="I1075" t="n">
        <v>12</v>
      </c>
      <c r="J1075" t="n">
        <v>170.26</v>
      </c>
      <c r="K1075" t="n">
        <v>50.28</v>
      </c>
      <c r="L1075" t="n">
        <v>8.75</v>
      </c>
      <c r="M1075" t="n">
        <v>10</v>
      </c>
      <c r="N1075" t="n">
        <v>31.23</v>
      </c>
      <c r="O1075" t="n">
        <v>21232.69</v>
      </c>
      <c r="P1075" t="n">
        <v>128.45</v>
      </c>
      <c r="Q1075" t="n">
        <v>460.71</v>
      </c>
      <c r="R1075" t="n">
        <v>50.41</v>
      </c>
      <c r="S1075" t="n">
        <v>32.19</v>
      </c>
      <c r="T1075" t="n">
        <v>5187.92</v>
      </c>
      <c r="U1075" t="n">
        <v>0.64</v>
      </c>
      <c r="V1075" t="n">
        <v>0.75</v>
      </c>
      <c r="W1075" t="n">
        <v>1.47</v>
      </c>
      <c r="X1075" t="n">
        <v>0.31</v>
      </c>
      <c r="Y1075" t="n">
        <v>1</v>
      </c>
      <c r="Z1075" t="n">
        <v>10</v>
      </c>
    </row>
    <row r="1076">
      <c r="A1076" t="n">
        <v>32</v>
      </c>
      <c r="B1076" t="n">
        <v>80</v>
      </c>
      <c r="C1076" t="inlineStr">
        <is>
          <t xml:space="preserve">CONCLUIDO	</t>
        </is>
      </c>
      <c r="D1076" t="n">
        <v>6.8643</v>
      </c>
      <c r="E1076" t="n">
        <v>14.57</v>
      </c>
      <c r="F1076" t="n">
        <v>11.86</v>
      </c>
      <c r="G1076" t="n">
        <v>59.28</v>
      </c>
      <c r="H1076" t="n">
        <v>0.9399999999999999</v>
      </c>
      <c r="I1076" t="n">
        <v>12</v>
      </c>
      <c r="J1076" t="n">
        <v>170.62</v>
      </c>
      <c r="K1076" t="n">
        <v>50.28</v>
      </c>
      <c r="L1076" t="n">
        <v>9</v>
      </c>
      <c r="M1076" t="n">
        <v>10</v>
      </c>
      <c r="N1076" t="n">
        <v>31.34</v>
      </c>
      <c r="O1076" t="n">
        <v>21277.6</v>
      </c>
      <c r="P1076" t="n">
        <v>127.23</v>
      </c>
      <c r="Q1076" t="n">
        <v>460.69</v>
      </c>
      <c r="R1076" t="n">
        <v>50.92</v>
      </c>
      <c r="S1076" t="n">
        <v>32.19</v>
      </c>
      <c r="T1076" t="n">
        <v>5444.41</v>
      </c>
      <c r="U1076" t="n">
        <v>0.63</v>
      </c>
      <c r="V1076" t="n">
        <v>0.75</v>
      </c>
      <c r="W1076" t="n">
        <v>1.47</v>
      </c>
      <c r="X1076" t="n">
        <v>0.32</v>
      </c>
      <c r="Y1076" t="n">
        <v>1</v>
      </c>
      <c r="Z1076" t="n">
        <v>10</v>
      </c>
    </row>
    <row r="1077">
      <c r="A1077" t="n">
        <v>33</v>
      </c>
      <c r="B1077" t="n">
        <v>80</v>
      </c>
      <c r="C1077" t="inlineStr">
        <is>
          <t xml:space="preserve">CONCLUIDO	</t>
        </is>
      </c>
      <c r="D1077" t="n">
        <v>6.9014</v>
      </c>
      <c r="E1077" t="n">
        <v>14.49</v>
      </c>
      <c r="F1077" t="n">
        <v>11.81</v>
      </c>
      <c r="G1077" t="n">
        <v>64.42</v>
      </c>
      <c r="H1077" t="n">
        <v>0.96</v>
      </c>
      <c r="I1077" t="n">
        <v>11</v>
      </c>
      <c r="J1077" t="n">
        <v>170.99</v>
      </c>
      <c r="K1077" t="n">
        <v>50.28</v>
      </c>
      <c r="L1077" t="n">
        <v>9.25</v>
      </c>
      <c r="M1077" t="n">
        <v>9</v>
      </c>
      <c r="N1077" t="n">
        <v>31.46</v>
      </c>
      <c r="O1077" t="n">
        <v>21322.55</v>
      </c>
      <c r="P1077" t="n">
        <v>125.96</v>
      </c>
      <c r="Q1077" t="n">
        <v>460.75</v>
      </c>
      <c r="R1077" t="n">
        <v>49.54</v>
      </c>
      <c r="S1077" t="n">
        <v>32.19</v>
      </c>
      <c r="T1077" t="n">
        <v>4754.97</v>
      </c>
      <c r="U1077" t="n">
        <v>0.65</v>
      </c>
      <c r="V1077" t="n">
        <v>0.76</v>
      </c>
      <c r="W1077" t="n">
        <v>1.46</v>
      </c>
      <c r="X1077" t="n">
        <v>0.28</v>
      </c>
      <c r="Y1077" t="n">
        <v>1</v>
      </c>
      <c r="Z1077" t="n">
        <v>10</v>
      </c>
    </row>
    <row r="1078">
      <c r="A1078" t="n">
        <v>34</v>
      </c>
      <c r="B1078" t="n">
        <v>80</v>
      </c>
      <c r="C1078" t="inlineStr">
        <is>
          <t xml:space="preserve">CONCLUIDO	</t>
        </is>
      </c>
      <c r="D1078" t="n">
        <v>6.8956</v>
      </c>
      <c r="E1078" t="n">
        <v>14.5</v>
      </c>
      <c r="F1078" t="n">
        <v>11.82</v>
      </c>
      <c r="G1078" t="n">
        <v>64.48999999999999</v>
      </c>
      <c r="H1078" t="n">
        <v>0.98</v>
      </c>
      <c r="I1078" t="n">
        <v>11</v>
      </c>
      <c r="J1078" t="n">
        <v>171.35</v>
      </c>
      <c r="K1078" t="n">
        <v>50.28</v>
      </c>
      <c r="L1078" t="n">
        <v>9.5</v>
      </c>
      <c r="M1078" t="n">
        <v>9</v>
      </c>
      <c r="N1078" t="n">
        <v>31.57</v>
      </c>
      <c r="O1078" t="n">
        <v>21367.54</v>
      </c>
      <c r="P1078" t="n">
        <v>126.67</v>
      </c>
      <c r="Q1078" t="n">
        <v>460.69</v>
      </c>
      <c r="R1078" t="n">
        <v>49.69</v>
      </c>
      <c r="S1078" t="n">
        <v>32.19</v>
      </c>
      <c r="T1078" t="n">
        <v>4833.11</v>
      </c>
      <c r="U1078" t="n">
        <v>0.65</v>
      </c>
      <c r="V1078" t="n">
        <v>0.76</v>
      </c>
      <c r="W1078" t="n">
        <v>1.47</v>
      </c>
      <c r="X1078" t="n">
        <v>0.29</v>
      </c>
      <c r="Y1078" t="n">
        <v>1</v>
      </c>
      <c r="Z1078" t="n">
        <v>10</v>
      </c>
    </row>
    <row r="1079">
      <c r="A1079" t="n">
        <v>35</v>
      </c>
      <c r="B1079" t="n">
        <v>80</v>
      </c>
      <c r="C1079" t="inlineStr">
        <is>
          <t xml:space="preserve">CONCLUIDO	</t>
        </is>
      </c>
      <c r="D1079" t="n">
        <v>6.8973</v>
      </c>
      <c r="E1079" t="n">
        <v>14.5</v>
      </c>
      <c r="F1079" t="n">
        <v>11.82</v>
      </c>
      <c r="G1079" t="n">
        <v>64.47</v>
      </c>
      <c r="H1079" t="n">
        <v>1.01</v>
      </c>
      <c r="I1079" t="n">
        <v>11</v>
      </c>
      <c r="J1079" t="n">
        <v>171.72</v>
      </c>
      <c r="K1079" t="n">
        <v>50.28</v>
      </c>
      <c r="L1079" t="n">
        <v>9.75</v>
      </c>
      <c r="M1079" t="n">
        <v>9</v>
      </c>
      <c r="N1079" t="n">
        <v>31.69</v>
      </c>
      <c r="O1079" t="n">
        <v>21412.57</v>
      </c>
      <c r="P1079" t="n">
        <v>125.76</v>
      </c>
      <c r="Q1079" t="n">
        <v>460.75</v>
      </c>
      <c r="R1079" t="n">
        <v>49.68</v>
      </c>
      <c r="S1079" t="n">
        <v>32.19</v>
      </c>
      <c r="T1079" t="n">
        <v>4825.88</v>
      </c>
      <c r="U1079" t="n">
        <v>0.65</v>
      </c>
      <c r="V1079" t="n">
        <v>0.76</v>
      </c>
      <c r="W1079" t="n">
        <v>1.47</v>
      </c>
      <c r="X1079" t="n">
        <v>0.29</v>
      </c>
      <c r="Y1079" t="n">
        <v>1</v>
      </c>
      <c r="Z1079" t="n">
        <v>10</v>
      </c>
    </row>
    <row r="1080">
      <c r="A1080" t="n">
        <v>36</v>
      </c>
      <c r="B1080" t="n">
        <v>80</v>
      </c>
      <c r="C1080" t="inlineStr">
        <is>
          <t xml:space="preserve">CONCLUIDO	</t>
        </is>
      </c>
      <c r="D1080" t="n">
        <v>6.9308</v>
      </c>
      <c r="E1080" t="n">
        <v>14.43</v>
      </c>
      <c r="F1080" t="n">
        <v>11.78</v>
      </c>
      <c r="G1080" t="n">
        <v>70.69</v>
      </c>
      <c r="H1080" t="n">
        <v>1.03</v>
      </c>
      <c r="I1080" t="n">
        <v>10</v>
      </c>
      <c r="J1080" t="n">
        <v>172.08</v>
      </c>
      <c r="K1080" t="n">
        <v>50.28</v>
      </c>
      <c r="L1080" t="n">
        <v>10</v>
      </c>
      <c r="M1080" t="n">
        <v>8</v>
      </c>
      <c r="N1080" t="n">
        <v>31.8</v>
      </c>
      <c r="O1080" t="n">
        <v>21457.64</v>
      </c>
      <c r="P1080" t="n">
        <v>124.31</v>
      </c>
      <c r="Q1080" t="n">
        <v>460.72</v>
      </c>
      <c r="R1080" t="n">
        <v>48.5</v>
      </c>
      <c r="S1080" t="n">
        <v>32.19</v>
      </c>
      <c r="T1080" t="n">
        <v>4240.47</v>
      </c>
      <c r="U1080" t="n">
        <v>0.66</v>
      </c>
      <c r="V1080" t="n">
        <v>0.76</v>
      </c>
      <c r="W1080" t="n">
        <v>1.46</v>
      </c>
      <c r="X1080" t="n">
        <v>0.25</v>
      </c>
      <c r="Y1080" t="n">
        <v>1</v>
      </c>
      <c r="Z1080" t="n">
        <v>10</v>
      </c>
    </row>
    <row r="1081">
      <c r="A1081" t="n">
        <v>37</v>
      </c>
      <c r="B1081" t="n">
        <v>80</v>
      </c>
      <c r="C1081" t="inlineStr">
        <is>
          <t xml:space="preserve">CONCLUIDO	</t>
        </is>
      </c>
      <c r="D1081" t="n">
        <v>6.9264</v>
      </c>
      <c r="E1081" t="n">
        <v>14.44</v>
      </c>
      <c r="F1081" t="n">
        <v>11.79</v>
      </c>
      <c r="G1081" t="n">
        <v>70.73999999999999</v>
      </c>
      <c r="H1081" t="n">
        <v>1.05</v>
      </c>
      <c r="I1081" t="n">
        <v>10</v>
      </c>
      <c r="J1081" t="n">
        <v>172.45</v>
      </c>
      <c r="K1081" t="n">
        <v>50.28</v>
      </c>
      <c r="L1081" t="n">
        <v>10.25</v>
      </c>
      <c r="M1081" t="n">
        <v>8</v>
      </c>
      <c r="N1081" t="n">
        <v>31.92</v>
      </c>
      <c r="O1081" t="n">
        <v>21502.75</v>
      </c>
      <c r="P1081" t="n">
        <v>123.72</v>
      </c>
      <c r="Q1081" t="n">
        <v>460.69</v>
      </c>
      <c r="R1081" t="n">
        <v>48.95</v>
      </c>
      <c r="S1081" t="n">
        <v>32.19</v>
      </c>
      <c r="T1081" t="n">
        <v>4468.06</v>
      </c>
      <c r="U1081" t="n">
        <v>0.66</v>
      </c>
      <c r="V1081" t="n">
        <v>0.76</v>
      </c>
      <c r="W1081" t="n">
        <v>1.46</v>
      </c>
      <c r="X1081" t="n">
        <v>0.26</v>
      </c>
      <c r="Y1081" t="n">
        <v>1</v>
      </c>
      <c r="Z1081" t="n">
        <v>10</v>
      </c>
    </row>
    <row r="1082">
      <c r="A1082" t="n">
        <v>38</v>
      </c>
      <c r="B1082" t="n">
        <v>80</v>
      </c>
      <c r="C1082" t="inlineStr">
        <is>
          <t xml:space="preserve">CONCLUIDO	</t>
        </is>
      </c>
      <c r="D1082" t="n">
        <v>6.9237</v>
      </c>
      <c r="E1082" t="n">
        <v>14.44</v>
      </c>
      <c r="F1082" t="n">
        <v>11.8</v>
      </c>
      <c r="G1082" t="n">
        <v>70.78</v>
      </c>
      <c r="H1082" t="n">
        <v>1.08</v>
      </c>
      <c r="I1082" t="n">
        <v>10</v>
      </c>
      <c r="J1082" t="n">
        <v>172.82</v>
      </c>
      <c r="K1082" t="n">
        <v>50.28</v>
      </c>
      <c r="L1082" t="n">
        <v>10.5</v>
      </c>
      <c r="M1082" t="n">
        <v>8</v>
      </c>
      <c r="N1082" t="n">
        <v>32.04</v>
      </c>
      <c r="O1082" t="n">
        <v>21547.89</v>
      </c>
      <c r="P1082" t="n">
        <v>123.25</v>
      </c>
      <c r="Q1082" t="n">
        <v>460.69</v>
      </c>
      <c r="R1082" t="n">
        <v>49</v>
      </c>
      <c r="S1082" t="n">
        <v>32.19</v>
      </c>
      <c r="T1082" t="n">
        <v>4491.72</v>
      </c>
      <c r="U1082" t="n">
        <v>0.66</v>
      </c>
      <c r="V1082" t="n">
        <v>0.76</v>
      </c>
      <c r="W1082" t="n">
        <v>1.47</v>
      </c>
      <c r="X1082" t="n">
        <v>0.26</v>
      </c>
      <c r="Y1082" t="n">
        <v>1</v>
      </c>
      <c r="Z1082" t="n">
        <v>10</v>
      </c>
    </row>
    <row r="1083">
      <c r="A1083" t="n">
        <v>39</v>
      </c>
      <c r="B1083" t="n">
        <v>80</v>
      </c>
      <c r="C1083" t="inlineStr">
        <is>
          <t xml:space="preserve">CONCLUIDO	</t>
        </is>
      </c>
      <c r="D1083" t="n">
        <v>6.9259</v>
      </c>
      <c r="E1083" t="n">
        <v>14.44</v>
      </c>
      <c r="F1083" t="n">
        <v>11.79</v>
      </c>
      <c r="G1083" t="n">
        <v>70.75</v>
      </c>
      <c r="H1083" t="n">
        <v>1.1</v>
      </c>
      <c r="I1083" t="n">
        <v>10</v>
      </c>
      <c r="J1083" t="n">
        <v>173.18</v>
      </c>
      <c r="K1083" t="n">
        <v>50.28</v>
      </c>
      <c r="L1083" t="n">
        <v>10.75</v>
      </c>
      <c r="M1083" t="n">
        <v>8</v>
      </c>
      <c r="N1083" t="n">
        <v>32.15</v>
      </c>
      <c r="O1083" t="n">
        <v>21593.08</v>
      </c>
      <c r="P1083" t="n">
        <v>121.88</v>
      </c>
      <c r="Q1083" t="n">
        <v>460.71</v>
      </c>
      <c r="R1083" t="n">
        <v>48.96</v>
      </c>
      <c r="S1083" t="n">
        <v>32.19</v>
      </c>
      <c r="T1083" t="n">
        <v>4473.03</v>
      </c>
      <c r="U1083" t="n">
        <v>0.66</v>
      </c>
      <c r="V1083" t="n">
        <v>0.76</v>
      </c>
      <c r="W1083" t="n">
        <v>1.46</v>
      </c>
      <c r="X1083" t="n">
        <v>0.26</v>
      </c>
      <c r="Y1083" t="n">
        <v>1</v>
      </c>
      <c r="Z1083" t="n">
        <v>10</v>
      </c>
    </row>
    <row r="1084">
      <c r="A1084" t="n">
        <v>40</v>
      </c>
      <c r="B1084" t="n">
        <v>80</v>
      </c>
      <c r="C1084" t="inlineStr">
        <is>
          <t xml:space="preserve">CONCLUIDO	</t>
        </is>
      </c>
      <c r="D1084" t="n">
        <v>6.9575</v>
      </c>
      <c r="E1084" t="n">
        <v>14.37</v>
      </c>
      <c r="F1084" t="n">
        <v>11.76</v>
      </c>
      <c r="G1084" t="n">
        <v>78.39</v>
      </c>
      <c r="H1084" t="n">
        <v>1.12</v>
      </c>
      <c r="I1084" t="n">
        <v>9</v>
      </c>
      <c r="J1084" t="n">
        <v>173.55</v>
      </c>
      <c r="K1084" t="n">
        <v>50.28</v>
      </c>
      <c r="L1084" t="n">
        <v>11</v>
      </c>
      <c r="M1084" t="n">
        <v>7</v>
      </c>
      <c r="N1084" t="n">
        <v>32.27</v>
      </c>
      <c r="O1084" t="n">
        <v>21638.31</v>
      </c>
      <c r="P1084" t="n">
        <v>120.85</v>
      </c>
      <c r="Q1084" t="n">
        <v>460.69</v>
      </c>
      <c r="R1084" t="n">
        <v>47.88</v>
      </c>
      <c r="S1084" t="n">
        <v>32.19</v>
      </c>
      <c r="T1084" t="n">
        <v>3939.64</v>
      </c>
      <c r="U1084" t="n">
        <v>0.67</v>
      </c>
      <c r="V1084" t="n">
        <v>0.76</v>
      </c>
      <c r="W1084" t="n">
        <v>1.46</v>
      </c>
      <c r="X1084" t="n">
        <v>0.22</v>
      </c>
      <c r="Y1084" t="n">
        <v>1</v>
      </c>
      <c r="Z1084" t="n">
        <v>10</v>
      </c>
    </row>
    <row r="1085">
      <c r="A1085" t="n">
        <v>41</v>
      </c>
      <c r="B1085" t="n">
        <v>80</v>
      </c>
      <c r="C1085" t="inlineStr">
        <is>
          <t xml:space="preserve">CONCLUIDO	</t>
        </is>
      </c>
      <c r="D1085" t="n">
        <v>6.9552</v>
      </c>
      <c r="E1085" t="n">
        <v>14.38</v>
      </c>
      <c r="F1085" t="n">
        <v>11.76</v>
      </c>
      <c r="G1085" t="n">
        <v>78.42</v>
      </c>
      <c r="H1085" t="n">
        <v>1.15</v>
      </c>
      <c r="I1085" t="n">
        <v>9</v>
      </c>
      <c r="J1085" t="n">
        <v>173.92</v>
      </c>
      <c r="K1085" t="n">
        <v>50.28</v>
      </c>
      <c r="L1085" t="n">
        <v>11.25</v>
      </c>
      <c r="M1085" t="n">
        <v>7</v>
      </c>
      <c r="N1085" t="n">
        <v>32.39</v>
      </c>
      <c r="O1085" t="n">
        <v>21683.57</v>
      </c>
      <c r="P1085" t="n">
        <v>121.3</v>
      </c>
      <c r="Q1085" t="n">
        <v>460.7</v>
      </c>
      <c r="R1085" t="n">
        <v>47.89</v>
      </c>
      <c r="S1085" t="n">
        <v>32.19</v>
      </c>
      <c r="T1085" t="n">
        <v>3942.46</v>
      </c>
      <c r="U1085" t="n">
        <v>0.67</v>
      </c>
      <c r="V1085" t="n">
        <v>0.76</v>
      </c>
      <c r="W1085" t="n">
        <v>1.46</v>
      </c>
      <c r="X1085" t="n">
        <v>0.23</v>
      </c>
      <c r="Y1085" t="n">
        <v>1</v>
      </c>
      <c r="Z1085" t="n">
        <v>10</v>
      </c>
    </row>
    <row r="1086">
      <c r="A1086" t="n">
        <v>42</v>
      </c>
      <c r="B1086" t="n">
        <v>80</v>
      </c>
      <c r="C1086" t="inlineStr">
        <is>
          <t xml:space="preserve">CONCLUIDO	</t>
        </is>
      </c>
      <c r="D1086" t="n">
        <v>6.9518</v>
      </c>
      <c r="E1086" t="n">
        <v>14.38</v>
      </c>
      <c r="F1086" t="n">
        <v>11.77</v>
      </c>
      <c r="G1086" t="n">
        <v>78.47</v>
      </c>
      <c r="H1086" t="n">
        <v>1.17</v>
      </c>
      <c r="I1086" t="n">
        <v>9</v>
      </c>
      <c r="J1086" t="n">
        <v>174.28</v>
      </c>
      <c r="K1086" t="n">
        <v>50.28</v>
      </c>
      <c r="L1086" t="n">
        <v>11.5</v>
      </c>
      <c r="M1086" t="n">
        <v>7</v>
      </c>
      <c r="N1086" t="n">
        <v>32.5</v>
      </c>
      <c r="O1086" t="n">
        <v>21728.87</v>
      </c>
      <c r="P1086" t="n">
        <v>121.34</v>
      </c>
      <c r="Q1086" t="n">
        <v>460.7</v>
      </c>
      <c r="R1086" t="n">
        <v>48.32</v>
      </c>
      <c r="S1086" t="n">
        <v>32.19</v>
      </c>
      <c r="T1086" t="n">
        <v>4157.45</v>
      </c>
      <c r="U1086" t="n">
        <v>0.67</v>
      </c>
      <c r="V1086" t="n">
        <v>0.76</v>
      </c>
      <c r="W1086" t="n">
        <v>1.46</v>
      </c>
      <c r="X1086" t="n">
        <v>0.24</v>
      </c>
      <c r="Y1086" t="n">
        <v>1</v>
      </c>
      <c r="Z1086" t="n">
        <v>10</v>
      </c>
    </row>
    <row r="1087">
      <c r="A1087" t="n">
        <v>43</v>
      </c>
      <c r="B1087" t="n">
        <v>80</v>
      </c>
      <c r="C1087" t="inlineStr">
        <is>
          <t xml:space="preserve">CONCLUIDO	</t>
        </is>
      </c>
      <c r="D1087" t="n">
        <v>6.9536</v>
      </c>
      <c r="E1087" t="n">
        <v>14.38</v>
      </c>
      <c r="F1087" t="n">
        <v>11.77</v>
      </c>
      <c r="G1087" t="n">
        <v>78.44</v>
      </c>
      <c r="H1087" t="n">
        <v>1.19</v>
      </c>
      <c r="I1087" t="n">
        <v>9</v>
      </c>
      <c r="J1087" t="n">
        <v>174.65</v>
      </c>
      <c r="K1087" t="n">
        <v>50.28</v>
      </c>
      <c r="L1087" t="n">
        <v>11.75</v>
      </c>
      <c r="M1087" t="n">
        <v>7</v>
      </c>
      <c r="N1087" t="n">
        <v>32.62</v>
      </c>
      <c r="O1087" t="n">
        <v>21774.22</v>
      </c>
      <c r="P1087" t="n">
        <v>119.09</v>
      </c>
      <c r="Q1087" t="n">
        <v>460.69</v>
      </c>
      <c r="R1087" t="n">
        <v>48.15</v>
      </c>
      <c r="S1087" t="n">
        <v>32.19</v>
      </c>
      <c r="T1087" t="n">
        <v>4071.85</v>
      </c>
      <c r="U1087" t="n">
        <v>0.67</v>
      </c>
      <c r="V1087" t="n">
        <v>0.76</v>
      </c>
      <c r="W1087" t="n">
        <v>1.46</v>
      </c>
      <c r="X1087" t="n">
        <v>0.23</v>
      </c>
      <c r="Y1087" t="n">
        <v>1</v>
      </c>
      <c r="Z1087" t="n">
        <v>10</v>
      </c>
    </row>
    <row r="1088">
      <c r="A1088" t="n">
        <v>44</v>
      </c>
      <c r="B1088" t="n">
        <v>80</v>
      </c>
      <c r="C1088" t="inlineStr">
        <is>
          <t xml:space="preserve">CONCLUIDO	</t>
        </is>
      </c>
      <c r="D1088" t="n">
        <v>6.9581</v>
      </c>
      <c r="E1088" t="n">
        <v>14.37</v>
      </c>
      <c r="F1088" t="n">
        <v>11.76</v>
      </c>
      <c r="G1088" t="n">
        <v>78.38</v>
      </c>
      <c r="H1088" t="n">
        <v>1.22</v>
      </c>
      <c r="I1088" t="n">
        <v>9</v>
      </c>
      <c r="J1088" t="n">
        <v>175.02</v>
      </c>
      <c r="K1088" t="n">
        <v>50.28</v>
      </c>
      <c r="L1088" t="n">
        <v>12</v>
      </c>
      <c r="M1088" t="n">
        <v>7</v>
      </c>
      <c r="N1088" t="n">
        <v>32.74</v>
      </c>
      <c r="O1088" t="n">
        <v>21819.6</v>
      </c>
      <c r="P1088" t="n">
        <v>118.29</v>
      </c>
      <c r="Q1088" t="n">
        <v>460.72</v>
      </c>
      <c r="R1088" t="n">
        <v>47.81</v>
      </c>
      <c r="S1088" t="n">
        <v>32.19</v>
      </c>
      <c r="T1088" t="n">
        <v>3903.34</v>
      </c>
      <c r="U1088" t="n">
        <v>0.67</v>
      </c>
      <c r="V1088" t="n">
        <v>0.76</v>
      </c>
      <c r="W1088" t="n">
        <v>1.46</v>
      </c>
      <c r="X1088" t="n">
        <v>0.22</v>
      </c>
      <c r="Y1088" t="n">
        <v>1</v>
      </c>
      <c r="Z1088" t="n">
        <v>10</v>
      </c>
    </row>
    <row r="1089">
      <c r="A1089" t="n">
        <v>45</v>
      </c>
      <c r="B1089" t="n">
        <v>80</v>
      </c>
      <c r="C1089" t="inlineStr">
        <is>
          <t xml:space="preserve">CONCLUIDO	</t>
        </is>
      </c>
      <c r="D1089" t="n">
        <v>6.9896</v>
      </c>
      <c r="E1089" t="n">
        <v>14.31</v>
      </c>
      <c r="F1089" t="n">
        <v>11.72</v>
      </c>
      <c r="G1089" t="n">
        <v>87.94</v>
      </c>
      <c r="H1089" t="n">
        <v>1.24</v>
      </c>
      <c r="I1089" t="n">
        <v>8</v>
      </c>
      <c r="J1089" t="n">
        <v>175.39</v>
      </c>
      <c r="K1089" t="n">
        <v>50.28</v>
      </c>
      <c r="L1089" t="n">
        <v>12.25</v>
      </c>
      <c r="M1089" t="n">
        <v>6</v>
      </c>
      <c r="N1089" t="n">
        <v>32.86</v>
      </c>
      <c r="O1089" t="n">
        <v>21865.03</v>
      </c>
      <c r="P1089" t="n">
        <v>117.56</v>
      </c>
      <c r="Q1089" t="n">
        <v>460.69</v>
      </c>
      <c r="R1089" t="n">
        <v>46.71</v>
      </c>
      <c r="S1089" t="n">
        <v>32.19</v>
      </c>
      <c r="T1089" t="n">
        <v>3355.82</v>
      </c>
      <c r="U1089" t="n">
        <v>0.6899999999999999</v>
      </c>
      <c r="V1089" t="n">
        <v>0.76</v>
      </c>
      <c r="W1089" t="n">
        <v>1.46</v>
      </c>
      <c r="X1089" t="n">
        <v>0.19</v>
      </c>
      <c r="Y1089" t="n">
        <v>1</v>
      </c>
      <c r="Z1089" t="n">
        <v>10</v>
      </c>
    </row>
    <row r="1090">
      <c r="A1090" t="n">
        <v>46</v>
      </c>
      <c r="B1090" t="n">
        <v>80</v>
      </c>
      <c r="C1090" t="inlineStr">
        <is>
          <t xml:space="preserve">CONCLUIDO	</t>
        </is>
      </c>
      <c r="D1090" t="n">
        <v>6.9904</v>
      </c>
      <c r="E1090" t="n">
        <v>14.31</v>
      </c>
      <c r="F1090" t="n">
        <v>11.72</v>
      </c>
      <c r="G1090" t="n">
        <v>87.92</v>
      </c>
      <c r="H1090" t="n">
        <v>1.26</v>
      </c>
      <c r="I1090" t="n">
        <v>8</v>
      </c>
      <c r="J1090" t="n">
        <v>175.76</v>
      </c>
      <c r="K1090" t="n">
        <v>50.28</v>
      </c>
      <c r="L1090" t="n">
        <v>12.5</v>
      </c>
      <c r="M1090" t="n">
        <v>6</v>
      </c>
      <c r="N1090" t="n">
        <v>32.98</v>
      </c>
      <c r="O1090" t="n">
        <v>21910.49</v>
      </c>
      <c r="P1090" t="n">
        <v>117.22</v>
      </c>
      <c r="Q1090" t="n">
        <v>460.69</v>
      </c>
      <c r="R1090" t="n">
        <v>46.56</v>
      </c>
      <c r="S1090" t="n">
        <v>32.19</v>
      </c>
      <c r="T1090" t="n">
        <v>3284.54</v>
      </c>
      <c r="U1090" t="n">
        <v>0.6899999999999999</v>
      </c>
      <c r="V1090" t="n">
        <v>0.76</v>
      </c>
      <c r="W1090" t="n">
        <v>1.46</v>
      </c>
      <c r="X1090" t="n">
        <v>0.19</v>
      </c>
      <c r="Y1090" t="n">
        <v>1</v>
      </c>
      <c r="Z1090" t="n">
        <v>10</v>
      </c>
    </row>
    <row r="1091">
      <c r="A1091" t="n">
        <v>47</v>
      </c>
      <c r="B1091" t="n">
        <v>80</v>
      </c>
      <c r="C1091" t="inlineStr">
        <is>
          <t xml:space="preserve">CONCLUIDO	</t>
        </is>
      </c>
      <c r="D1091" t="n">
        <v>6.9904</v>
      </c>
      <c r="E1091" t="n">
        <v>14.31</v>
      </c>
      <c r="F1091" t="n">
        <v>11.72</v>
      </c>
      <c r="G1091" t="n">
        <v>87.92</v>
      </c>
      <c r="H1091" t="n">
        <v>1.28</v>
      </c>
      <c r="I1091" t="n">
        <v>8</v>
      </c>
      <c r="J1091" t="n">
        <v>176.12</v>
      </c>
      <c r="K1091" t="n">
        <v>50.28</v>
      </c>
      <c r="L1091" t="n">
        <v>12.75</v>
      </c>
      <c r="M1091" t="n">
        <v>6</v>
      </c>
      <c r="N1091" t="n">
        <v>33.09</v>
      </c>
      <c r="O1091" t="n">
        <v>21956</v>
      </c>
      <c r="P1091" t="n">
        <v>116.57</v>
      </c>
      <c r="Q1091" t="n">
        <v>460.69</v>
      </c>
      <c r="R1091" t="n">
        <v>46.76</v>
      </c>
      <c r="S1091" t="n">
        <v>32.19</v>
      </c>
      <c r="T1091" t="n">
        <v>3380.12</v>
      </c>
      <c r="U1091" t="n">
        <v>0.6899999999999999</v>
      </c>
      <c r="V1091" t="n">
        <v>0.76</v>
      </c>
      <c r="W1091" t="n">
        <v>1.46</v>
      </c>
      <c r="X1091" t="n">
        <v>0.19</v>
      </c>
      <c r="Y1091" t="n">
        <v>1</v>
      </c>
      <c r="Z1091" t="n">
        <v>10</v>
      </c>
    </row>
    <row r="1092">
      <c r="A1092" t="n">
        <v>48</v>
      </c>
      <c r="B1092" t="n">
        <v>80</v>
      </c>
      <c r="C1092" t="inlineStr">
        <is>
          <t xml:space="preserve">CONCLUIDO	</t>
        </is>
      </c>
      <c r="D1092" t="n">
        <v>6.9846</v>
      </c>
      <c r="E1092" t="n">
        <v>14.32</v>
      </c>
      <c r="F1092" t="n">
        <v>11.73</v>
      </c>
      <c r="G1092" t="n">
        <v>88.01000000000001</v>
      </c>
      <c r="H1092" t="n">
        <v>1.31</v>
      </c>
      <c r="I1092" t="n">
        <v>8</v>
      </c>
      <c r="J1092" t="n">
        <v>176.49</v>
      </c>
      <c r="K1092" t="n">
        <v>50.28</v>
      </c>
      <c r="L1092" t="n">
        <v>13</v>
      </c>
      <c r="M1092" t="n">
        <v>5</v>
      </c>
      <c r="N1092" t="n">
        <v>33.21</v>
      </c>
      <c r="O1092" t="n">
        <v>22001.54</v>
      </c>
      <c r="P1092" t="n">
        <v>115.67</v>
      </c>
      <c r="Q1092" t="n">
        <v>460.72</v>
      </c>
      <c r="R1092" t="n">
        <v>47.05</v>
      </c>
      <c r="S1092" t="n">
        <v>32.19</v>
      </c>
      <c r="T1092" t="n">
        <v>3526.83</v>
      </c>
      <c r="U1092" t="n">
        <v>0.68</v>
      </c>
      <c r="V1092" t="n">
        <v>0.76</v>
      </c>
      <c r="W1092" t="n">
        <v>1.46</v>
      </c>
      <c r="X1092" t="n">
        <v>0.2</v>
      </c>
      <c r="Y1092" t="n">
        <v>1</v>
      </c>
      <c r="Z1092" t="n">
        <v>10</v>
      </c>
    </row>
    <row r="1093">
      <c r="A1093" t="n">
        <v>49</v>
      </c>
      <c r="B1093" t="n">
        <v>80</v>
      </c>
      <c r="C1093" t="inlineStr">
        <is>
          <t xml:space="preserve">CONCLUIDO	</t>
        </is>
      </c>
      <c r="D1093" t="n">
        <v>6.985</v>
      </c>
      <c r="E1093" t="n">
        <v>14.32</v>
      </c>
      <c r="F1093" t="n">
        <v>11.73</v>
      </c>
      <c r="G1093" t="n">
        <v>88.01000000000001</v>
      </c>
      <c r="H1093" t="n">
        <v>1.33</v>
      </c>
      <c r="I1093" t="n">
        <v>8</v>
      </c>
      <c r="J1093" t="n">
        <v>176.86</v>
      </c>
      <c r="K1093" t="n">
        <v>50.28</v>
      </c>
      <c r="L1093" t="n">
        <v>13.25</v>
      </c>
      <c r="M1093" t="n">
        <v>5</v>
      </c>
      <c r="N1093" t="n">
        <v>33.33</v>
      </c>
      <c r="O1093" t="n">
        <v>22047.13</v>
      </c>
      <c r="P1093" t="n">
        <v>114.52</v>
      </c>
      <c r="Q1093" t="n">
        <v>460.69</v>
      </c>
      <c r="R1093" t="n">
        <v>46.95</v>
      </c>
      <c r="S1093" t="n">
        <v>32.19</v>
      </c>
      <c r="T1093" t="n">
        <v>3476.1</v>
      </c>
      <c r="U1093" t="n">
        <v>0.6899999999999999</v>
      </c>
      <c r="V1093" t="n">
        <v>0.76</v>
      </c>
      <c r="W1093" t="n">
        <v>1.46</v>
      </c>
      <c r="X1093" t="n">
        <v>0.2</v>
      </c>
      <c r="Y1093" t="n">
        <v>1</v>
      </c>
      <c r="Z1093" t="n">
        <v>10</v>
      </c>
    </row>
    <row r="1094">
      <c r="A1094" t="n">
        <v>50</v>
      </c>
      <c r="B1094" t="n">
        <v>80</v>
      </c>
      <c r="C1094" t="inlineStr">
        <is>
          <t xml:space="preserve">CONCLUIDO	</t>
        </is>
      </c>
      <c r="D1094" t="n">
        <v>6.9834</v>
      </c>
      <c r="E1094" t="n">
        <v>14.32</v>
      </c>
      <c r="F1094" t="n">
        <v>11.74</v>
      </c>
      <c r="G1094" t="n">
        <v>88.03</v>
      </c>
      <c r="H1094" t="n">
        <v>1.35</v>
      </c>
      <c r="I1094" t="n">
        <v>8</v>
      </c>
      <c r="J1094" t="n">
        <v>177.23</v>
      </c>
      <c r="K1094" t="n">
        <v>50.28</v>
      </c>
      <c r="L1094" t="n">
        <v>13.5</v>
      </c>
      <c r="M1094" t="n">
        <v>4</v>
      </c>
      <c r="N1094" t="n">
        <v>33.45</v>
      </c>
      <c r="O1094" t="n">
        <v>22092.76</v>
      </c>
      <c r="P1094" t="n">
        <v>113.56</v>
      </c>
      <c r="Q1094" t="n">
        <v>460.69</v>
      </c>
      <c r="R1094" t="n">
        <v>47.14</v>
      </c>
      <c r="S1094" t="n">
        <v>32.19</v>
      </c>
      <c r="T1094" t="n">
        <v>3570.86</v>
      </c>
      <c r="U1094" t="n">
        <v>0.68</v>
      </c>
      <c r="V1094" t="n">
        <v>0.76</v>
      </c>
      <c r="W1094" t="n">
        <v>1.46</v>
      </c>
      <c r="X1094" t="n">
        <v>0.2</v>
      </c>
      <c r="Y1094" t="n">
        <v>1</v>
      </c>
      <c r="Z1094" t="n">
        <v>10</v>
      </c>
    </row>
    <row r="1095">
      <c r="A1095" t="n">
        <v>51</v>
      </c>
      <c r="B1095" t="n">
        <v>80</v>
      </c>
      <c r="C1095" t="inlineStr">
        <is>
          <t xml:space="preserve">CONCLUIDO	</t>
        </is>
      </c>
      <c r="D1095" t="n">
        <v>7.011</v>
      </c>
      <c r="E1095" t="n">
        <v>14.26</v>
      </c>
      <c r="F1095" t="n">
        <v>11.71</v>
      </c>
      <c r="G1095" t="n">
        <v>100.4</v>
      </c>
      <c r="H1095" t="n">
        <v>1.37</v>
      </c>
      <c r="I1095" t="n">
        <v>7</v>
      </c>
      <c r="J1095" t="n">
        <v>177.6</v>
      </c>
      <c r="K1095" t="n">
        <v>50.28</v>
      </c>
      <c r="L1095" t="n">
        <v>13.75</v>
      </c>
      <c r="M1095" t="n">
        <v>2</v>
      </c>
      <c r="N1095" t="n">
        <v>33.57</v>
      </c>
      <c r="O1095" t="n">
        <v>22138.42</v>
      </c>
      <c r="P1095" t="n">
        <v>113.2</v>
      </c>
      <c r="Q1095" t="n">
        <v>460.69</v>
      </c>
      <c r="R1095" t="n">
        <v>46.17</v>
      </c>
      <c r="S1095" t="n">
        <v>32.19</v>
      </c>
      <c r="T1095" t="n">
        <v>3090.49</v>
      </c>
      <c r="U1095" t="n">
        <v>0.7</v>
      </c>
      <c r="V1095" t="n">
        <v>0.76</v>
      </c>
      <c r="W1095" t="n">
        <v>1.46</v>
      </c>
      <c r="X1095" t="n">
        <v>0.18</v>
      </c>
      <c r="Y1095" t="n">
        <v>1</v>
      </c>
      <c r="Z1095" t="n">
        <v>10</v>
      </c>
    </row>
    <row r="1096">
      <c r="A1096" t="n">
        <v>52</v>
      </c>
      <c r="B1096" t="n">
        <v>80</v>
      </c>
      <c r="C1096" t="inlineStr">
        <is>
          <t xml:space="preserve">CONCLUIDO	</t>
        </is>
      </c>
      <c r="D1096" t="n">
        <v>7.0104</v>
      </c>
      <c r="E1096" t="n">
        <v>14.26</v>
      </c>
      <c r="F1096" t="n">
        <v>11.71</v>
      </c>
      <c r="G1096" t="n">
        <v>100.41</v>
      </c>
      <c r="H1096" t="n">
        <v>1.4</v>
      </c>
      <c r="I1096" t="n">
        <v>7</v>
      </c>
      <c r="J1096" t="n">
        <v>177.97</v>
      </c>
      <c r="K1096" t="n">
        <v>50.28</v>
      </c>
      <c r="L1096" t="n">
        <v>14</v>
      </c>
      <c r="M1096" t="n">
        <v>1</v>
      </c>
      <c r="N1096" t="n">
        <v>33.69</v>
      </c>
      <c r="O1096" t="n">
        <v>22184.13</v>
      </c>
      <c r="P1096" t="n">
        <v>113.69</v>
      </c>
      <c r="Q1096" t="n">
        <v>460.71</v>
      </c>
      <c r="R1096" t="n">
        <v>46.27</v>
      </c>
      <c r="S1096" t="n">
        <v>32.19</v>
      </c>
      <c r="T1096" t="n">
        <v>3140.2</v>
      </c>
      <c r="U1096" t="n">
        <v>0.7</v>
      </c>
      <c r="V1096" t="n">
        <v>0.76</v>
      </c>
      <c r="W1096" t="n">
        <v>1.46</v>
      </c>
      <c r="X1096" t="n">
        <v>0.18</v>
      </c>
      <c r="Y1096" t="n">
        <v>1</v>
      </c>
      <c r="Z1096" t="n">
        <v>10</v>
      </c>
    </row>
    <row r="1097">
      <c r="A1097" t="n">
        <v>53</v>
      </c>
      <c r="B1097" t="n">
        <v>80</v>
      </c>
      <c r="C1097" t="inlineStr">
        <is>
          <t xml:space="preserve">CONCLUIDO	</t>
        </is>
      </c>
      <c r="D1097" t="n">
        <v>7.0072</v>
      </c>
      <c r="E1097" t="n">
        <v>14.27</v>
      </c>
      <c r="F1097" t="n">
        <v>11.72</v>
      </c>
      <c r="G1097" t="n">
        <v>100.47</v>
      </c>
      <c r="H1097" t="n">
        <v>1.42</v>
      </c>
      <c r="I1097" t="n">
        <v>7</v>
      </c>
      <c r="J1097" t="n">
        <v>178.34</v>
      </c>
      <c r="K1097" t="n">
        <v>50.28</v>
      </c>
      <c r="L1097" t="n">
        <v>14.25</v>
      </c>
      <c r="M1097" t="n">
        <v>1</v>
      </c>
      <c r="N1097" t="n">
        <v>33.82</v>
      </c>
      <c r="O1097" t="n">
        <v>22229.88</v>
      </c>
      <c r="P1097" t="n">
        <v>113.85</v>
      </c>
      <c r="Q1097" t="n">
        <v>460.74</v>
      </c>
      <c r="R1097" t="n">
        <v>46.5</v>
      </c>
      <c r="S1097" t="n">
        <v>32.19</v>
      </c>
      <c r="T1097" t="n">
        <v>3259.44</v>
      </c>
      <c r="U1097" t="n">
        <v>0.6899999999999999</v>
      </c>
      <c r="V1097" t="n">
        <v>0.76</v>
      </c>
      <c r="W1097" t="n">
        <v>1.46</v>
      </c>
      <c r="X1097" t="n">
        <v>0.19</v>
      </c>
      <c r="Y1097" t="n">
        <v>1</v>
      </c>
      <c r="Z1097" t="n">
        <v>10</v>
      </c>
    </row>
    <row r="1098">
      <c r="A1098" t="n">
        <v>54</v>
      </c>
      <c r="B1098" t="n">
        <v>80</v>
      </c>
      <c r="C1098" t="inlineStr">
        <is>
          <t xml:space="preserve">CONCLUIDO	</t>
        </is>
      </c>
      <c r="D1098" t="n">
        <v>7.0102</v>
      </c>
      <c r="E1098" t="n">
        <v>14.26</v>
      </c>
      <c r="F1098" t="n">
        <v>11.71</v>
      </c>
      <c r="G1098" t="n">
        <v>100.41</v>
      </c>
      <c r="H1098" t="n">
        <v>1.44</v>
      </c>
      <c r="I1098" t="n">
        <v>7</v>
      </c>
      <c r="J1098" t="n">
        <v>178.72</v>
      </c>
      <c r="K1098" t="n">
        <v>50.28</v>
      </c>
      <c r="L1098" t="n">
        <v>14.5</v>
      </c>
      <c r="M1098" t="n">
        <v>0</v>
      </c>
      <c r="N1098" t="n">
        <v>33.94</v>
      </c>
      <c r="O1098" t="n">
        <v>22275.67</v>
      </c>
      <c r="P1098" t="n">
        <v>113.85</v>
      </c>
      <c r="Q1098" t="n">
        <v>460.69</v>
      </c>
      <c r="R1098" t="n">
        <v>46.25</v>
      </c>
      <c r="S1098" t="n">
        <v>32.19</v>
      </c>
      <c r="T1098" t="n">
        <v>3130.1</v>
      </c>
      <c r="U1098" t="n">
        <v>0.7</v>
      </c>
      <c r="V1098" t="n">
        <v>0.76</v>
      </c>
      <c r="W1098" t="n">
        <v>1.46</v>
      </c>
      <c r="X1098" t="n">
        <v>0.18</v>
      </c>
      <c r="Y1098" t="n">
        <v>1</v>
      </c>
      <c r="Z1098" t="n">
        <v>10</v>
      </c>
    </row>
    <row r="1099">
      <c r="A1099" t="n">
        <v>0</v>
      </c>
      <c r="B1099" t="n">
        <v>115</v>
      </c>
      <c r="C1099" t="inlineStr">
        <is>
          <t xml:space="preserve">CONCLUIDO	</t>
        </is>
      </c>
      <c r="D1099" t="n">
        <v>3.535</v>
      </c>
      <c r="E1099" t="n">
        <v>28.29</v>
      </c>
      <c r="F1099" t="n">
        <v>17.25</v>
      </c>
      <c r="G1099" t="n">
        <v>5.42</v>
      </c>
      <c r="H1099" t="n">
        <v>0.08</v>
      </c>
      <c r="I1099" t="n">
        <v>191</v>
      </c>
      <c r="J1099" t="n">
        <v>222.93</v>
      </c>
      <c r="K1099" t="n">
        <v>56.94</v>
      </c>
      <c r="L1099" t="n">
        <v>1</v>
      </c>
      <c r="M1099" t="n">
        <v>189</v>
      </c>
      <c r="N1099" t="n">
        <v>49.99</v>
      </c>
      <c r="O1099" t="n">
        <v>27728.69</v>
      </c>
      <c r="P1099" t="n">
        <v>261.95</v>
      </c>
      <c r="Q1099" t="n">
        <v>461.05</v>
      </c>
      <c r="R1099" t="n">
        <v>227.33</v>
      </c>
      <c r="S1099" t="n">
        <v>32.19</v>
      </c>
      <c r="T1099" t="n">
        <v>92752.08</v>
      </c>
      <c r="U1099" t="n">
        <v>0.14</v>
      </c>
      <c r="V1099" t="n">
        <v>0.52</v>
      </c>
      <c r="W1099" t="n">
        <v>1.75</v>
      </c>
      <c r="X1099" t="n">
        <v>5.7</v>
      </c>
      <c r="Y1099" t="n">
        <v>1</v>
      </c>
      <c r="Z1099" t="n">
        <v>10</v>
      </c>
    </row>
    <row r="1100">
      <c r="A1100" t="n">
        <v>1</v>
      </c>
      <c r="B1100" t="n">
        <v>115</v>
      </c>
      <c r="C1100" t="inlineStr">
        <is>
          <t xml:space="preserve">CONCLUIDO	</t>
        </is>
      </c>
      <c r="D1100" t="n">
        <v>4.1102</v>
      </c>
      <c r="E1100" t="n">
        <v>24.33</v>
      </c>
      <c r="F1100" t="n">
        <v>15.61</v>
      </c>
      <c r="G1100" t="n">
        <v>6.79</v>
      </c>
      <c r="H1100" t="n">
        <v>0.1</v>
      </c>
      <c r="I1100" t="n">
        <v>138</v>
      </c>
      <c r="J1100" t="n">
        <v>223.35</v>
      </c>
      <c r="K1100" t="n">
        <v>56.94</v>
      </c>
      <c r="L1100" t="n">
        <v>1.25</v>
      </c>
      <c r="M1100" t="n">
        <v>136</v>
      </c>
      <c r="N1100" t="n">
        <v>50.15</v>
      </c>
      <c r="O1100" t="n">
        <v>27780.03</v>
      </c>
      <c r="P1100" t="n">
        <v>236.73</v>
      </c>
      <c r="Q1100" t="n">
        <v>460.81</v>
      </c>
      <c r="R1100" t="n">
        <v>173.5</v>
      </c>
      <c r="S1100" t="n">
        <v>32.19</v>
      </c>
      <c r="T1100" t="n">
        <v>66101.47</v>
      </c>
      <c r="U1100" t="n">
        <v>0.19</v>
      </c>
      <c r="V1100" t="n">
        <v>0.57</v>
      </c>
      <c r="W1100" t="n">
        <v>1.68</v>
      </c>
      <c r="X1100" t="n">
        <v>4.08</v>
      </c>
      <c r="Y1100" t="n">
        <v>1</v>
      </c>
      <c r="Z1100" t="n">
        <v>10</v>
      </c>
    </row>
    <row r="1101">
      <c r="A1101" t="n">
        <v>2</v>
      </c>
      <c r="B1101" t="n">
        <v>115</v>
      </c>
      <c r="C1101" t="inlineStr">
        <is>
          <t xml:space="preserve">CONCLUIDO	</t>
        </is>
      </c>
      <c r="D1101" t="n">
        <v>4.5051</v>
      </c>
      <c r="E1101" t="n">
        <v>22.2</v>
      </c>
      <c r="F1101" t="n">
        <v>14.75</v>
      </c>
      <c r="G1101" t="n">
        <v>8.119999999999999</v>
      </c>
      <c r="H1101" t="n">
        <v>0.12</v>
      </c>
      <c r="I1101" t="n">
        <v>109</v>
      </c>
      <c r="J1101" t="n">
        <v>223.76</v>
      </c>
      <c r="K1101" t="n">
        <v>56.94</v>
      </c>
      <c r="L1101" t="n">
        <v>1.5</v>
      </c>
      <c r="M1101" t="n">
        <v>107</v>
      </c>
      <c r="N1101" t="n">
        <v>50.32</v>
      </c>
      <c r="O1101" t="n">
        <v>27831.42</v>
      </c>
      <c r="P1101" t="n">
        <v>223.35</v>
      </c>
      <c r="Q1101" t="n">
        <v>460.88</v>
      </c>
      <c r="R1101" t="n">
        <v>145.27</v>
      </c>
      <c r="S1101" t="n">
        <v>32.19</v>
      </c>
      <c r="T1101" t="n">
        <v>52134.14</v>
      </c>
      <c r="U1101" t="n">
        <v>0.22</v>
      </c>
      <c r="V1101" t="n">
        <v>0.61</v>
      </c>
      <c r="W1101" t="n">
        <v>1.63</v>
      </c>
      <c r="X1101" t="n">
        <v>3.21</v>
      </c>
      <c r="Y1101" t="n">
        <v>1</v>
      </c>
      <c r="Z1101" t="n">
        <v>10</v>
      </c>
    </row>
    <row r="1102">
      <c r="A1102" t="n">
        <v>3</v>
      </c>
      <c r="B1102" t="n">
        <v>115</v>
      </c>
      <c r="C1102" t="inlineStr">
        <is>
          <t xml:space="preserve">CONCLUIDO	</t>
        </is>
      </c>
      <c r="D1102" t="n">
        <v>4.8363</v>
      </c>
      <c r="E1102" t="n">
        <v>20.68</v>
      </c>
      <c r="F1102" t="n">
        <v>14.11</v>
      </c>
      <c r="G1102" t="n">
        <v>9.51</v>
      </c>
      <c r="H1102" t="n">
        <v>0.14</v>
      </c>
      <c r="I1102" t="n">
        <v>89</v>
      </c>
      <c r="J1102" t="n">
        <v>224.18</v>
      </c>
      <c r="K1102" t="n">
        <v>56.94</v>
      </c>
      <c r="L1102" t="n">
        <v>1.75</v>
      </c>
      <c r="M1102" t="n">
        <v>87</v>
      </c>
      <c r="N1102" t="n">
        <v>50.49</v>
      </c>
      <c r="O1102" t="n">
        <v>27882.87</v>
      </c>
      <c r="P1102" t="n">
        <v>213.24</v>
      </c>
      <c r="Q1102" t="n">
        <v>460.82</v>
      </c>
      <c r="R1102" t="n">
        <v>124.41</v>
      </c>
      <c r="S1102" t="n">
        <v>32.19</v>
      </c>
      <c r="T1102" t="n">
        <v>41801.8</v>
      </c>
      <c r="U1102" t="n">
        <v>0.26</v>
      </c>
      <c r="V1102" t="n">
        <v>0.63</v>
      </c>
      <c r="W1102" t="n">
        <v>1.59</v>
      </c>
      <c r="X1102" t="n">
        <v>2.57</v>
      </c>
      <c r="Y1102" t="n">
        <v>1</v>
      </c>
      <c r="Z1102" t="n">
        <v>10</v>
      </c>
    </row>
    <row r="1103">
      <c r="A1103" t="n">
        <v>4</v>
      </c>
      <c r="B1103" t="n">
        <v>115</v>
      </c>
      <c r="C1103" t="inlineStr">
        <is>
          <t xml:space="preserve">CONCLUIDO	</t>
        </is>
      </c>
      <c r="D1103" t="n">
        <v>5.0671</v>
      </c>
      <c r="E1103" t="n">
        <v>19.74</v>
      </c>
      <c r="F1103" t="n">
        <v>13.74</v>
      </c>
      <c r="G1103" t="n">
        <v>10.85</v>
      </c>
      <c r="H1103" t="n">
        <v>0.16</v>
      </c>
      <c r="I1103" t="n">
        <v>76</v>
      </c>
      <c r="J1103" t="n">
        <v>224.6</v>
      </c>
      <c r="K1103" t="n">
        <v>56.94</v>
      </c>
      <c r="L1103" t="n">
        <v>2</v>
      </c>
      <c r="M1103" t="n">
        <v>74</v>
      </c>
      <c r="N1103" t="n">
        <v>50.65</v>
      </c>
      <c r="O1103" t="n">
        <v>27934.37</v>
      </c>
      <c r="P1103" t="n">
        <v>207.2</v>
      </c>
      <c r="Q1103" t="n">
        <v>460.81</v>
      </c>
      <c r="R1103" t="n">
        <v>112.06</v>
      </c>
      <c r="S1103" t="n">
        <v>32.19</v>
      </c>
      <c r="T1103" t="n">
        <v>35692.34</v>
      </c>
      <c r="U1103" t="n">
        <v>0.29</v>
      </c>
      <c r="V1103" t="n">
        <v>0.65</v>
      </c>
      <c r="W1103" t="n">
        <v>1.58</v>
      </c>
      <c r="X1103" t="n">
        <v>2.2</v>
      </c>
      <c r="Y1103" t="n">
        <v>1</v>
      </c>
      <c r="Z1103" t="n">
        <v>10</v>
      </c>
    </row>
    <row r="1104">
      <c r="A1104" t="n">
        <v>5</v>
      </c>
      <c r="B1104" t="n">
        <v>115</v>
      </c>
      <c r="C1104" t="inlineStr">
        <is>
          <t xml:space="preserve">CONCLUIDO	</t>
        </is>
      </c>
      <c r="D1104" t="n">
        <v>5.2612</v>
      </c>
      <c r="E1104" t="n">
        <v>19.01</v>
      </c>
      <c r="F1104" t="n">
        <v>13.45</v>
      </c>
      <c r="G1104" t="n">
        <v>12.23</v>
      </c>
      <c r="H1104" t="n">
        <v>0.18</v>
      </c>
      <c r="I1104" t="n">
        <v>66</v>
      </c>
      <c r="J1104" t="n">
        <v>225.01</v>
      </c>
      <c r="K1104" t="n">
        <v>56.94</v>
      </c>
      <c r="L1104" t="n">
        <v>2.25</v>
      </c>
      <c r="M1104" t="n">
        <v>64</v>
      </c>
      <c r="N1104" t="n">
        <v>50.82</v>
      </c>
      <c r="O1104" t="n">
        <v>27985.94</v>
      </c>
      <c r="P1104" t="n">
        <v>202.54</v>
      </c>
      <c r="Q1104" t="n">
        <v>460.8</v>
      </c>
      <c r="R1104" t="n">
        <v>103.21</v>
      </c>
      <c r="S1104" t="n">
        <v>32.19</v>
      </c>
      <c r="T1104" t="n">
        <v>31319.46</v>
      </c>
      <c r="U1104" t="n">
        <v>0.31</v>
      </c>
      <c r="V1104" t="n">
        <v>0.66</v>
      </c>
      <c r="W1104" t="n">
        <v>1.55</v>
      </c>
      <c r="X1104" t="n">
        <v>1.91</v>
      </c>
      <c r="Y1104" t="n">
        <v>1</v>
      </c>
      <c r="Z1104" t="n">
        <v>10</v>
      </c>
    </row>
    <row r="1105">
      <c r="A1105" t="n">
        <v>6</v>
      </c>
      <c r="B1105" t="n">
        <v>115</v>
      </c>
      <c r="C1105" t="inlineStr">
        <is>
          <t xml:space="preserve">CONCLUIDO	</t>
        </is>
      </c>
      <c r="D1105" t="n">
        <v>5.4436</v>
      </c>
      <c r="E1105" t="n">
        <v>18.37</v>
      </c>
      <c r="F1105" t="n">
        <v>13.16</v>
      </c>
      <c r="G1105" t="n">
        <v>13.62</v>
      </c>
      <c r="H1105" t="n">
        <v>0.2</v>
      </c>
      <c r="I1105" t="n">
        <v>58</v>
      </c>
      <c r="J1105" t="n">
        <v>225.43</v>
      </c>
      <c r="K1105" t="n">
        <v>56.94</v>
      </c>
      <c r="L1105" t="n">
        <v>2.5</v>
      </c>
      <c r="M1105" t="n">
        <v>56</v>
      </c>
      <c r="N1105" t="n">
        <v>50.99</v>
      </c>
      <c r="O1105" t="n">
        <v>28037.57</v>
      </c>
      <c r="P1105" t="n">
        <v>197.9</v>
      </c>
      <c r="Q1105" t="n">
        <v>460.71</v>
      </c>
      <c r="R1105" t="n">
        <v>93.69</v>
      </c>
      <c r="S1105" t="n">
        <v>32.19</v>
      </c>
      <c r="T1105" t="n">
        <v>26599.34</v>
      </c>
      <c r="U1105" t="n">
        <v>0.34</v>
      </c>
      <c r="V1105" t="n">
        <v>0.68</v>
      </c>
      <c r="W1105" t="n">
        <v>1.53</v>
      </c>
      <c r="X1105" t="n">
        <v>1.63</v>
      </c>
      <c r="Y1105" t="n">
        <v>1</v>
      </c>
      <c r="Z1105" t="n">
        <v>10</v>
      </c>
    </row>
    <row r="1106">
      <c r="A1106" t="n">
        <v>7</v>
      </c>
      <c r="B1106" t="n">
        <v>115</v>
      </c>
      <c r="C1106" t="inlineStr">
        <is>
          <t xml:space="preserve">CONCLUIDO	</t>
        </is>
      </c>
      <c r="D1106" t="n">
        <v>5.5734</v>
      </c>
      <c r="E1106" t="n">
        <v>17.94</v>
      </c>
      <c r="F1106" t="n">
        <v>13</v>
      </c>
      <c r="G1106" t="n">
        <v>15</v>
      </c>
      <c r="H1106" t="n">
        <v>0.22</v>
      </c>
      <c r="I1106" t="n">
        <v>52</v>
      </c>
      <c r="J1106" t="n">
        <v>225.85</v>
      </c>
      <c r="K1106" t="n">
        <v>56.94</v>
      </c>
      <c r="L1106" t="n">
        <v>2.75</v>
      </c>
      <c r="M1106" t="n">
        <v>50</v>
      </c>
      <c r="N1106" t="n">
        <v>51.16</v>
      </c>
      <c r="O1106" t="n">
        <v>28089.25</v>
      </c>
      <c r="P1106" t="n">
        <v>195.03</v>
      </c>
      <c r="Q1106" t="n">
        <v>460.78</v>
      </c>
      <c r="R1106" t="n">
        <v>88.29000000000001</v>
      </c>
      <c r="S1106" t="n">
        <v>32.19</v>
      </c>
      <c r="T1106" t="n">
        <v>23927.32</v>
      </c>
      <c r="U1106" t="n">
        <v>0.36</v>
      </c>
      <c r="V1106" t="n">
        <v>0.6899999999999999</v>
      </c>
      <c r="W1106" t="n">
        <v>1.53</v>
      </c>
      <c r="X1106" t="n">
        <v>1.46</v>
      </c>
      <c r="Y1106" t="n">
        <v>1</v>
      </c>
      <c r="Z1106" t="n">
        <v>10</v>
      </c>
    </row>
    <row r="1107">
      <c r="A1107" t="n">
        <v>8</v>
      </c>
      <c r="B1107" t="n">
        <v>115</v>
      </c>
      <c r="C1107" t="inlineStr">
        <is>
          <t xml:space="preserve">CONCLUIDO	</t>
        </is>
      </c>
      <c r="D1107" t="n">
        <v>5.6594</v>
      </c>
      <c r="E1107" t="n">
        <v>17.67</v>
      </c>
      <c r="F1107" t="n">
        <v>12.9</v>
      </c>
      <c r="G1107" t="n">
        <v>16.13</v>
      </c>
      <c r="H1107" t="n">
        <v>0.24</v>
      </c>
      <c r="I1107" t="n">
        <v>48</v>
      </c>
      <c r="J1107" t="n">
        <v>226.27</v>
      </c>
      <c r="K1107" t="n">
        <v>56.94</v>
      </c>
      <c r="L1107" t="n">
        <v>3</v>
      </c>
      <c r="M1107" t="n">
        <v>46</v>
      </c>
      <c r="N1107" t="n">
        <v>51.33</v>
      </c>
      <c r="O1107" t="n">
        <v>28140.99</v>
      </c>
      <c r="P1107" t="n">
        <v>193.38</v>
      </c>
      <c r="Q1107" t="n">
        <v>460.72</v>
      </c>
      <c r="R1107" t="n">
        <v>85.16</v>
      </c>
      <c r="S1107" t="n">
        <v>32.19</v>
      </c>
      <c r="T1107" t="n">
        <v>22383.72</v>
      </c>
      <c r="U1107" t="n">
        <v>0.38</v>
      </c>
      <c r="V1107" t="n">
        <v>0.6899999999999999</v>
      </c>
      <c r="W1107" t="n">
        <v>1.52</v>
      </c>
      <c r="X1107" t="n">
        <v>1.37</v>
      </c>
      <c r="Y1107" t="n">
        <v>1</v>
      </c>
      <c r="Z1107" t="n">
        <v>10</v>
      </c>
    </row>
    <row r="1108">
      <c r="A1108" t="n">
        <v>9</v>
      </c>
      <c r="B1108" t="n">
        <v>115</v>
      </c>
      <c r="C1108" t="inlineStr">
        <is>
          <t xml:space="preserve">CONCLUIDO	</t>
        </is>
      </c>
      <c r="D1108" t="n">
        <v>5.7518</v>
      </c>
      <c r="E1108" t="n">
        <v>17.39</v>
      </c>
      <c r="F1108" t="n">
        <v>12.79</v>
      </c>
      <c r="G1108" t="n">
        <v>17.45</v>
      </c>
      <c r="H1108" t="n">
        <v>0.25</v>
      </c>
      <c r="I1108" t="n">
        <v>44</v>
      </c>
      <c r="J1108" t="n">
        <v>226.69</v>
      </c>
      <c r="K1108" t="n">
        <v>56.94</v>
      </c>
      <c r="L1108" t="n">
        <v>3.25</v>
      </c>
      <c r="M1108" t="n">
        <v>42</v>
      </c>
      <c r="N1108" t="n">
        <v>51.5</v>
      </c>
      <c r="O1108" t="n">
        <v>28192.8</v>
      </c>
      <c r="P1108" t="n">
        <v>191.38</v>
      </c>
      <c r="Q1108" t="n">
        <v>460.77</v>
      </c>
      <c r="R1108" t="n">
        <v>81.17</v>
      </c>
      <c r="S1108" t="n">
        <v>32.19</v>
      </c>
      <c r="T1108" t="n">
        <v>20405.6</v>
      </c>
      <c r="U1108" t="n">
        <v>0.4</v>
      </c>
      <c r="V1108" t="n">
        <v>0.7</v>
      </c>
      <c r="W1108" t="n">
        <v>1.53</v>
      </c>
      <c r="X1108" t="n">
        <v>1.26</v>
      </c>
      <c r="Y1108" t="n">
        <v>1</v>
      </c>
      <c r="Z1108" t="n">
        <v>10</v>
      </c>
    </row>
    <row r="1109">
      <c r="A1109" t="n">
        <v>10</v>
      </c>
      <c r="B1109" t="n">
        <v>115</v>
      </c>
      <c r="C1109" t="inlineStr">
        <is>
          <t xml:space="preserve">CONCLUIDO	</t>
        </is>
      </c>
      <c r="D1109" t="n">
        <v>5.8658</v>
      </c>
      <c r="E1109" t="n">
        <v>17.05</v>
      </c>
      <c r="F1109" t="n">
        <v>12.63</v>
      </c>
      <c r="G1109" t="n">
        <v>18.95</v>
      </c>
      <c r="H1109" t="n">
        <v>0.27</v>
      </c>
      <c r="I1109" t="n">
        <v>40</v>
      </c>
      <c r="J1109" t="n">
        <v>227.11</v>
      </c>
      <c r="K1109" t="n">
        <v>56.94</v>
      </c>
      <c r="L1109" t="n">
        <v>3.5</v>
      </c>
      <c r="M1109" t="n">
        <v>38</v>
      </c>
      <c r="N1109" t="n">
        <v>51.67</v>
      </c>
      <c r="O1109" t="n">
        <v>28244.66</v>
      </c>
      <c r="P1109" t="n">
        <v>188.52</v>
      </c>
      <c r="Q1109" t="n">
        <v>460.71</v>
      </c>
      <c r="R1109" t="n">
        <v>76.45999999999999</v>
      </c>
      <c r="S1109" t="n">
        <v>32.19</v>
      </c>
      <c r="T1109" t="n">
        <v>18070.16</v>
      </c>
      <c r="U1109" t="n">
        <v>0.42</v>
      </c>
      <c r="V1109" t="n">
        <v>0.71</v>
      </c>
      <c r="W1109" t="n">
        <v>1.5</v>
      </c>
      <c r="X1109" t="n">
        <v>1.1</v>
      </c>
      <c r="Y1109" t="n">
        <v>1</v>
      </c>
      <c r="Z1109" t="n">
        <v>10</v>
      </c>
    </row>
    <row r="1110">
      <c r="A1110" t="n">
        <v>11</v>
      </c>
      <c r="B1110" t="n">
        <v>115</v>
      </c>
      <c r="C1110" t="inlineStr">
        <is>
          <t xml:space="preserve">CONCLUIDO	</t>
        </is>
      </c>
      <c r="D1110" t="n">
        <v>5.9278</v>
      </c>
      <c r="E1110" t="n">
        <v>16.87</v>
      </c>
      <c r="F1110" t="n">
        <v>12.59</v>
      </c>
      <c r="G1110" t="n">
        <v>20.41</v>
      </c>
      <c r="H1110" t="n">
        <v>0.29</v>
      </c>
      <c r="I1110" t="n">
        <v>37</v>
      </c>
      <c r="J1110" t="n">
        <v>227.53</v>
      </c>
      <c r="K1110" t="n">
        <v>56.94</v>
      </c>
      <c r="L1110" t="n">
        <v>3.75</v>
      </c>
      <c r="M1110" t="n">
        <v>35</v>
      </c>
      <c r="N1110" t="n">
        <v>51.84</v>
      </c>
      <c r="O1110" t="n">
        <v>28296.58</v>
      </c>
      <c r="P1110" t="n">
        <v>187.55</v>
      </c>
      <c r="Q1110" t="n">
        <v>460.71</v>
      </c>
      <c r="R1110" t="n">
        <v>74.61</v>
      </c>
      <c r="S1110" t="n">
        <v>32.19</v>
      </c>
      <c r="T1110" t="n">
        <v>17164.88</v>
      </c>
      <c r="U1110" t="n">
        <v>0.43</v>
      </c>
      <c r="V1110" t="n">
        <v>0.71</v>
      </c>
      <c r="W1110" t="n">
        <v>1.51</v>
      </c>
      <c r="X1110" t="n">
        <v>1.05</v>
      </c>
      <c r="Y1110" t="n">
        <v>1</v>
      </c>
      <c r="Z1110" t="n">
        <v>10</v>
      </c>
    </row>
    <row r="1111">
      <c r="A1111" t="n">
        <v>12</v>
      </c>
      <c r="B1111" t="n">
        <v>115</v>
      </c>
      <c r="C1111" t="inlineStr">
        <is>
          <t xml:space="preserve">CONCLUIDO	</t>
        </is>
      </c>
      <c r="D1111" t="n">
        <v>5.9798</v>
      </c>
      <c r="E1111" t="n">
        <v>16.72</v>
      </c>
      <c r="F1111" t="n">
        <v>12.53</v>
      </c>
      <c r="G1111" t="n">
        <v>21.47</v>
      </c>
      <c r="H1111" t="n">
        <v>0.31</v>
      </c>
      <c r="I1111" t="n">
        <v>35</v>
      </c>
      <c r="J1111" t="n">
        <v>227.95</v>
      </c>
      <c r="K1111" t="n">
        <v>56.94</v>
      </c>
      <c r="L1111" t="n">
        <v>4</v>
      </c>
      <c r="M1111" t="n">
        <v>33</v>
      </c>
      <c r="N1111" t="n">
        <v>52.01</v>
      </c>
      <c r="O1111" t="n">
        <v>28348.56</v>
      </c>
      <c r="P1111" t="n">
        <v>186.28</v>
      </c>
      <c r="Q1111" t="n">
        <v>460.72</v>
      </c>
      <c r="R1111" t="n">
        <v>72.73999999999999</v>
      </c>
      <c r="S1111" t="n">
        <v>32.19</v>
      </c>
      <c r="T1111" t="n">
        <v>16238.94</v>
      </c>
      <c r="U1111" t="n">
        <v>0.44</v>
      </c>
      <c r="V1111" t="n">
        <v>0.71</v>
      </c>
      <c r="W1111" t="n">
        <v>1.51</v>
      </c>
      <c r="X1111" t="n">
        <v>0.99</v>
      </c>
      <c r="Y1111" t="n">
        <v>1</v>
      </c>
      <c r="Z1111" t="n">
        <v>10</v>
      </c>
    </row>
    <row r="1112">
      <c r="A1112" t="n">
        <v>13</v>
      </c>
      <c r="B1112" t="n">
        <v>115</v>
      </c>
      <c r="C1112" t="inlineStr">
        <is>
          <t xml:space="preserve">CONCLUIDO	</t>
        </is>
      </c>
      <c r="D1112" t="n">
        <v>6.0415</v>
      </c>
      <c r="E1112" t="n">
        <v>16.55</v>
      </c>
      <c r="F1112" t="n">
        <v>12.44</v>
      </c>
      <c r="G1112" t="n">
        <v>22.62</v>
      </c>
      <c r="H1112" t="n">
        <v>0.33</v>
      </c>
      <c r="I1112" t="n">
        <v>33</v>
      </c>
      <c r="J1112" t="n">
        <v>228.38</v>
      </c>
      <c r="K1112" t="n">
        <v>56.94</v>
      </c>
      <c r="L1112" t="n">
        <v>4.25</v>
      </c>
      <c r="M1112" t="n">
        <v>31</v>
      </c>
      <c r="N1112" t="n">
        <v>52.18</v>
      </c>
      <c r="O1112" t="n">
        <v>28400.61</v>
      </c>
      <c r="P1112" t="n">
        <v>184.89</v>
      </c>
      <c r="Q1112" t="n">
        <v>460.69</v>
      </c>
      <c r="R1112" t="n">
        <v>70.04000000000001</v>
      </c>
      <c r="S1112" t="n">
        <v>32.19</v>
      </c>
      <c r="T1112" t="n">
        <v>14896.32</v>
      </c>
      <c r="U1112" t="n">
        <v>0.46</v>
      </c>
      <c r="V1112" t="n">
        <v>0.72</v>
      </c>
      <c r="W1112" t="n">
        <v>1.5</v>
      </c>
      <c r="X1112" t="n">
        <v>0.91</v>
      </c>
      <c r="Y1112" t="n">
        <v>1</v>
      </c>
      <c r="Z1112" t="n">
        <v>10</v>
      </c>
    </row>
    <row r="1113">
      <c r="A1113" t="n">
        <v>14</v>
      </c>
      <c r="B1113" t="n">
        <v>115</v>
      </c>
      <c r="C1113" t="inlineStr">
        <is>
          <t xml:space="preserve">CONCLUIDO	</t>
        </is>
      </c>
      <c r="D1113" t="n">
        <v>6.0876</v>
      </c>
      <c r="E1113" t="n">
        <v>16.43</v>
      </c>
      <c r="F1113" t="n">
        <v>12.41</v>
      </c>
      <c r="G1113" t="n">
        <v>24.01</v>
      </c>
      <c r="H1113" t="n">
        <v>0.35</v>
      </c>
      <c r="I1113" t="n">
        <v>31</v>
      </c>
      <c r="J1113" t="n">
        <v>228.8</v>
      </c>
      <c r="K1113" t="n">
        <v>56.94</v>
      </c>
      <c r="L1113" t="n">
        <v>4.5</v>
      </c>
      <c r="M1113" t="n">
        <v>29</v>
      </c>
      <c r="N1113" t="n">
        <v>52.36</v>
      </c>
      <c r="O1113" t="n">
        <v>28452.71</v>
      </c>
      <c r="P1113" t="n">
        <v>183.89</v>
      </c>
      <c r="Q1113" t="n">
        <v>460.69</v>
      </c>
      <c r="R1113" t="n">
        <v>68.72</v>
      </c>
      <c r="S1113" t="n">
        <v>32.19</v>
      </c>
      <c r="T1113" t="n">
        <v>14248.71</v>
      </c>
      <c r="U1113" t="n">
        <v>0.47</v>
      </c>
      <c r="V1113" t="n">
        <v>0.72</v>
      </c>
      <c r="W1113" t="n">
        <v>1.5</v>
      </c>
      <c r="X1113" t="n">
        <v>0.87</v>
      </c>
      <c r="Y1113" t="n">
        <v>1</v>
      </c>
      <c r="Z1113" t="n">
        <v>10</v>
      </c>
    </row>
    <row r="1114">
      <c r="A1114" t="n">
        <v>15</v>
      </c>
      <c r="B1114" t="n">
        <v>115</v>
      </c>
      <c r="C1114" t="inlineStr">
        <is>
          <t xml:space="preserve">CONCLUIDO	</t>
        </is>
      </c>
      <c r="D1114" t="n">
        <v>6.1405</v>
      </c>
      <c r="E1114" t="n">
        <v>16.29</v>
      </c>
      <c r="F1114" t="n">
        <v>12.35</v>
      </c>
      <c r="G1114" t="n">
        <v>25.56</v>
      </c>
      <c r="H1114" t="n">
        <v>0.37</v>
      </c>
      <c r="I1114" t="n">
        <v>29</v>
      </c>
      <c r="J1114" t="n">
        <v>229.22</v>
      </c>
      <c r="K1114" t="n">
        <v>56.94</v>
      </c>
      <c r="L1114" t="n">
        <v>4.75</v>
      </c>
      <c r="M1114" t="n">
        <v>27</v>
      </c>
      <c r="N1114" t="n">
        <v>52.53</v>
      </c>
      <c r="O1114" t="n">
        <v>28504.87</v>
      </c>
      <c r="P1114" t="n">
        <v>182.83</v>
      </c>
      <c r="Q1114" t="n">
        <v>460.72</v>
      </c>
      <c r="R1114" t="n">
        <v>67.2</v>
      </c>
      <c r="S1114" t="n">
        <v>32.19</v>
      </c>
      <c r="T1114" t="n">
        <v>13496.13</v>
      </c>
      <c r="U1114" t="n">
        <v>0.48</v>
      </c>
      <c r="V1114" t="n">
        <v>0.72</v>
      </c>
      <c r="W1114" t="n">
        <v>1.49</v>
      </c>
      <c r="X1114" t="n">
        <v>0.82</v>
      </c>
      <c r="Y1114" t="n">
        <v>1</v>
      </c>
      <c r="Z1114" t="n">
        <v>10</v>
      </c>
    </row>
    <row r="1115">
      <c r="A1115" t="n">
        <v>16</v>
      </c>
      <c r="B1115" t="n">
        <v>115</v>
      </c>
      <c r="C1115" t="inlineStr">
        <is>
          <t xml:space="preserve">CONCLUIDO	</t>
        </is>
      </c>
      <c r="D1115" t="n">
        <v>6.1699</v>
      </c>
      <c r="E1115" t="n">
        <v>16.21</v>
      </c>
      <c r="F1115" t="n">
        <v>12.32</v>
      </c>
      <c r="G1115" t="n">
        <v>26.4</v>
      </c>
      <c r="H1115" t="n">
        <v>0.39</v>
      </c>
      <c r="I1115" t="n">
        <v>28</v>
      </c>
      <c r="J1115" t="n">
        <v>229.65</v>
      </c>
      <c r="K1115" t="n">
        <v>56.94</v>
      </c>
      <c r="L1115" t="n">
        <v>5</v>
      </c>
      <c r="M1115" t="n">
        <v>26</v>
      </c>
      <c r="N1115" t="n">
        <v>52.7</v>
      </c>
      <c r="O1115" t="n">
        <v>28557.1</v>
      </c>
      <c r="P1115" t="n">
        <v>182</v>
      </c>
      <c r="Q1115" t="n">
        <v>460.74</v>
      </c>
      <c r="R1115" t="n">
        <v>65.84</v>
      </c>
      <c r="S1115" t="n">
        <v>32.19</v>
      </c>
      <c r="T1115" t="n">
        <v>12824.01</v>
      </c>
      <c r="U1115" t="n">
        <v>0.49</v>
      </c>
      <c r="V1115" t="n">
        <v>0.73</v>
      </c>
      <c r="W1115" t="n">
        <v>1.5</v>
      </c>
      <c r="X1115" t="n">
        <v>0.78</v>
      </c>
      <c r="Y1115" t="n">
        <v>1</v>
      </c>
      <c r="Z1115" t="n">
        <v>10</v>
      </c>
    </row>
    <row r="1116">
      <c r="A1116" t="n">
        <v>17</v>
      </c>
      <c r="B1116" t="n">
        <v>115</v>
      </c>
      <c r="C1116" t="inlineStr">
        <is>
          <t xml:space="preserve">CONCLUIDO	</t>
        </is>
      </c>
      <c r="D1116" t="n">
        <v>6.2237</v>
      </c>
      <c r="E1116" t="n">
        <v>16.07</v>
      </c>
      <c r="F1116" t="n">
        <v>12.27</v>
      </c>
      <c r="G1116" t="n">
        <v>28.31</v>
      </c>
      <c r="H1116" t="n">
        <v>0.41</v>
      </c>
      <c r="I1116" t="n">
        <v>26</v>
      </c>
      <c r="J1116" t="n">
        <v>230.07</v>
      </c>
      <c r="K1116" t="n">
        <v>56.94</v>
      </c>
      <c r="L1116" t="n">
        <v>5.25</v>
      </c>
      <c r="M1116" t="n">
        <v>24</v>
      </c>
      <c r="N1116" t="n">
        <v>52.88</v>
      </c>
      <c r="O1116" t="n">
        <v>28609.38</v>
      </c>
      <c r="P1116" t="n">
        <v>180.84</v>
      </c>
      <c r="Q1116" t="n">
        <v>460.73</v>
      </c>
      <c r="R1116" t="n">
        <v>64.2</v>
      </c>
      <c r="S1116" t="n">
        <v>32.19</v>
      </c>
      <c r="T1116" t="n">
        <v>12012.87</v>
      </c>
      <c r="U1116" t="n">
        <v>0.5</v>
      </c>
      <c r="V1116" t="n">
        <v>0.73</v>
      </c>
      <c r="W1116" t="n">
        <v>1.49</v>
      </c>
      <c r="X1116" t="n">
        <v>0.73</v>
      </c>
      <c r="Y1116" t="n">
        <v>1</v>
      </c>
      <c r="Z1116" t="n">
        <v>10</v>
      </c>
    </row>
    <row r="1117">
      <c r="A1117" t="n">
        <v>18</v>
      </c>
      <c r="B1117" t="n">
        <v>115</v>
      </c>
      <c r="C1117" t="inlineStr">
        <is>
          <t xml:space="preserve">CONCLUIDO	</t>
        </is>
      </c>
      <c r="D1117" t="n">
        <v>6.2555</v>
      </c>
      <c r="E1117" t="n">
        <v>15.99</v>
      </c>
      <c r="F1117" t="n">
        <v>12.23</v>
      </c>
      <c r="G1117" t="n">
        <v>29.35</v>
      </c>
      <c r="H1117" t="n">
        <v>0.42</v>
      </c>
      <c r="I1117" t="n">
        <v>25</v>
      </c>
      <c r="J1117" t="n">
        <v>230.49</v>
      </c>
      <c r="K1117" t="n">
        <v>56.94</v>
      </c>
      <c r="L1117" t="n">
        <v>5.5</v>
      </c>
      <c r="M1117" t="n">
        <v>23</v>
      </c>
      <c r="N1117" t="n">
        <v>53.05</v>
      </c>
      <c r="O1117" t="n">
        <v>28661.73</v>
      </c>
      <c r="P1117" t="n">
        <v>179.87</v>
      </c>
      <c r="Q1117" t="n">
        <v>460.74</v>
      </c>
      <c r="R1117" t="n">
        <v>63.2</v>
      </c>
      <c r="S1117" t="n">
        <v>32.19</v>
      </c>
      <c r="T1117" t="n">
        <v>11518.51</v>
      </c>
      <c r="U1117" t="n">
        <v>0.51</v>
      </c>
      <c r="V1117" t="n">
        <v>0.73</v>
      </c>
      <c r="W1117" t="n">
        <v>1.48</v>
      </c>
      <c r="X1117" t="n">
        <v>0.6899999999999999</v>
      </c>
      <c r="Y1117" t="n">
        <v>1</v>
      </c>
      <c r="Z1117" t="n">
        <v>10</v>
      </c>
    </row>
    <row r="1118">
      <c r="A1118" t="n">
        <v>19</v>
      </c>
      <c r="B1118" t="n">
        <v>115</v>
      </c>
      <c r="C1118" t="inlineStr">
        <is>
          <t xml:space="preserve">CONCLUIDO	</t>
        </is>
      </c>
      <c r="D1118" t="n">
        <v>6.2878</v>
      </c>
      <c r="E1118" t="n">
        <v>15.9</v>
      </c>
      <c r="F1118" t="n">
        <v>12.19</v>
      </c>
      <c r="G1118" t="n">
        <v>30.47</v>
      </c>
      <c r="H1118" t="n">
        <v>0.44</v>
      </c>
      <c r="I1118" t="n">
        <v>24</v>
      </c>
      <c r="J1118" t="n">
        <v>230.92</v>
      </c>
      <c r="K1118" t="n">
        <v>56.94</v>
      </c>
      <c r="L1118" t="n">
        <v>5.75</v>
      </c>
      <c r="M1118" t="n">
        <v>22</v>
      </c>
      <c r="N1118" t="n">
        <v>53.23</v>
      </c>
      <c r="O1118" t="n">
        <v>28714.14</v>
      </c>
      <c r="P1118" t="n">
        <v>179.3</v>
      </c>
      <c r="Q1118" t="n">
        <v>460.69</v>
      </c>
      <c r="R1118" t="n">
        <v>61.82</v>
      </c>
      <c r="S1118" t="n">
        <v>32.19</v>
      </c>
      <c r="T1118" t="n">
        <v>10831.03</v>
      </c>
      <c r="U1118" t="n">
        <v>0.52</v>
      </c>
      <c r="V1118" t="n">
        <v>0.73</v>
      </c>
      <c r="W1118" t="n">
        <v>1.49</v>
      </c>
      <c r="X1118" t="n">
        <v>0.66</v>
      </c>
      <c r="Y1118" t="n">
        <v>1</v>
      </c>
      <c r="Z1118" t="n">
        <v>10</v>
      </c>
    </row>
    <row r="1119">
      <c r="A1119" t="n">
        <v>20</v>
      </c>
      <c r="B1119" t="n">
        <v>115</v>
      </c>
      <c r="C1119" t="inlineStr">
        <is>
          <t xml:space="preserve">CONCLUIDO	</t>
        </is>
      </c>
      <c r="D1119" t="n">
        <v>6.3119</v>
      </c>
      <c r="E1119" t="n">
        <v>15.84</v>
      </c>
      <c r="F1119" t="n">
        <v>12.17</v>
      </c>
      <c r="G1119" t="n">
        <v>31.76</v>
      </c>
      <c r="H1119" t="n">
        <v>0.46</v>
      </c>
      <c r="I1119" t="n">
        <v>23</v>
      </c>
      <c r="J1119" t="n">
        <v>231.34</v>
      </c>
      <c r="K1119" t="n">
        <v>56.94</v>
      </c>
      <c r="L1119" t="n">
        <v>6</v>
      </c>
      <c r="M1119" t="n">
        <v>21</v>
      </c>
      <c r="N1119" t="n">
        <v>53.4</v>
      </c>
      <c r="O1119" t="n">
        <v>28766.61</v>
      </c>
      <c r="P1119" t="n">
        <v>178.69</v>
      </c>
      <c r="Q1119" t="n">
        <v>460.7</v>
      </c>
      <c r="R1119" t="n">
        <v>61.29</v>
      </c>
      <c r="S1119" t="n">
        <v>32.19</v>
      </c>
      <c r="T1119" t="n">
        <v>10574.76</v>
      </c>
      <c r="U1119" t="n">
        <v>0.53</v>
      </c>
      <c r="V1119" t="n">
        <v>0.73</v>
      </c>
      <c r="W1119" t="n">
        <v>1.49</v>
      </c>
      <c r="X1119" t="n">
        <v>0.64</v>
      </c>
      <c r="Y1119" t="n">
        <v>1</v>
      </c>
      <c r="Z1119" t="n">
        <v>10</v>
      </c>
    </row>
    <row r="1120">
      <c r="A1120" t="n">
        <v>21</v>
      </c>
      <c r="B1120" t="n">
        <v>115</v>
      </c>
      <c r="C1120" t="inlineStr">
        <is>
          <t xml:space="preserve">CONCLUIDO	</t>
        </is>
      </c>
      <c r="D1120" t="n">
        <v>6.342</v>
      </c>
      <c r="E1120" t="n">
        <v>15.77</v>
      </c>
      <c r="F1120" t="n">
        <v>12.14</v>
      </c>
      <c r="G1120" t="n">
        <v>33.11</v>
      </c>
      <c r="H1120" t="n">
        <v>0.48</v>
      </c>
      <c r="I1120" t="n">
        <v>22</v>
      </c>
      <c r="J1120" t="n">
        <v>231.77</v>
      </c>
      <c r="K1120" t="n">
        <v>56.94</v>
      </c>
      <c r="L1120" t="n">
        <v>6.25</v>
      </c>
      <c r="M1120" t="n">
        <v>20</v>
      </c>
      <c r="N1120" t="n">
        <v>53.58</v>
      </c>
      <c r="O1120" t="n">
        <v>28819.14</v>
      </c>
      <c r="P1120" t="n">
        <v>177.57</v>
      </c>
      <c r="Q1120" t="n">
        <v>460.7</v>
      </c>
      <c r="R1120" t="n">
        <v>60.07</v>
      </c>
      <c r="S1120" t="n">
        <v>32.19</v>
      </c>
      <c r="T1120" t="n">
        <v>9966.389999999999</v>
      </c>
      <c r="U1120" t="n">
        <v>0.54</v>
      </c>
      <c r="V1120" t="n">
        <v>0.74</v>
      </c>
      <c r="W1120" t="n">
        <v>1.49</v>
      </c>
      <c r="X1120" t="n">
        <v>0.61</v>
      </c>
      <c r="Y1120" t="n">
        <v>1</v>
      </c>
      <c r="Z1120" t="n">
        <v>10</v>
      </c>
    </row>
    <row r="1121">
      <c r="A1121" t="n">
        <v>22</v>
      </c>
      <c r="B1121" t="n">
        <v>115</v>
      </c>
      <c r="C1121" t="inlineStr">
        <is>
          <t xml:space="preserve">CONCLUIDO	</t>
        </is>
      </c>
      <c r="D1121" t="n">
        <v>6.3726</v>
      </c>
      <c r="E1121" t="n">
        <v>15.69</v>
      </c>
      <c r="F1121" t="n">
        <v>12.11</v>
      </c>
      <c r="G1121" t="n">
        <v>34.6</v>
      </c>
      <c r="H1121" t="n">
        <v>0.5</v>
      </c>
      <c r="I1121" t="n">
        <v>21</v>
      </c>
      <c r="J1121" t="n">
        <v>232.2</v>
      </c>
      <c r="K1121" t="n">
        <v>56.94</v>
      </c>
      <c r="L1121" t="n">
        <v>6.5</v>
      </c>
      <c r="M1121" t="n">
        <v>19</v>
      </c>
      <c r="N1121" t="n">
        <v>53.75</v>
      </c>
      <c r="O1121" t="n">
        <v>28871.74</v>
      </c>
      <c r="P1121" t="n">
        <v>177.02</v>
      </c>
      <c r="Q1121" t="n">
        <v>460.77</v>
      </c>
      <c r="R1121" t="n">
        <v>59.31</v>
      </c>
      <c r="S1121" t="n">
        <v>32.19</v>
      </c>
      <c r="T1121" t="n">
        <v>9592.65</v>
      </c>
      <c r="U1121" t="n">
        <v>0.54</v>
      </c>
      <c r="V1121" t="n">
        <v>0.74</v>
      </c>
      <c r="W1121" t="n">
        <v>1.48</v>
      </c>
      <c r="X1121" t="n">
        <v>0.58</v>
      </c>
      <c r="Y1121" t="n">
        <v>1</v>
      </c>
      <c r="Z1121" t="n">
        <v>10</v>
      </c>
    </row>
    <row r="1122">
      <c r="A1122" t="n">
        <v>23</v>
      </c>
      <c r="B1122" t="n">
        <v>115</v>
      </c>
      <c r="C1122" t="inlineStr">
        <is>
          <t xml:space="preserve">CONCLUIDO	</t>
        </is>
      </c>
      <c r="D1122" t="n">
        <v>6.4091</v>
      </c>
      <c r="E1122" t="n">
        <v>15.6</v>
      </c>
      <c r="F1122" t="n">
        <v>12.06</v>
      </c>
      <c r="G1122" t="n">
        <v>36.19</v>
      </c>
      <c r="H1122" t="n">
        <v>0.52</v>
      </c>
      <c r="I1122" t="n">
        <v>20</v>
      </c>
      <c r="J1122" t="n">
        <v>232.62</v>
      </c>
      <c r="K1122" t="n">
        <v>56.94</v>
      </c>
      <c r="L1122" t="n">
        <v>6.75</v>
      </c>
      <c r="M1122" t="n">
        <v>18</v>
      </c>
      <c r="N1122" t="n">
        <v>53.93</v>
      </c>
      <c r="O1122" t="n">
        <v>28924.39</v>
      </c>
      <c r="P1122" t="n">
        <v>176.24</v>
      </c>
      <c r="Q1122" t="n">
        <v>460.69</v>
      </c>
      <c r="R1122" t="n">
        <v>57.84</v>
      </c>
      <c r="S1122" t="n">
        <v>32.19</v>
      </c>
      <c r="T1122" t="n">
        <v>8864.23</v>
      </c>
      <c r="U1122" t="n">
        <v>0.5600000000000001</v>
      </c>
      <c r="V1122" t="n">
        <v>0.74</v>
      </c>
      <c r="W1122" t="n">
        <v>1.48</v>
      </c>
      <c r="X1122" t="n">
        <v>0.53</v>
      </c>
      <c r="Y1122" t="n">
        <v>1</v>
      </c>
      <c r="Z1122" t="n">
        <v>10</v>
      </c>
    </row>
    <row r="1123">
      <c r="A1123" t="n">
        <v>24</v>
      </c>
      <c r="B1123" t="n">
        <v>115</v>
      </c>
      <c r="C1123" t="inlineStr">
        <is>
          <t xml:space="preserve">CONCLUIDO	</t>
        </is>
      </c>
      <c r="D1123" t="n">
        <v>6.4308</v>
      </c>
      <c r="E1123" t="n">
        <v>15.55</v>
      </c>
      <c r="F1123" t="n">
        <v>12.06</v>
      </c>
      <c r="G1123" t="n">
        <v>38.07</v>
      </c>
      <c r="H1123" t="n">
        <v>0.53</v>
      </c>
      <c r="I1123" t="n">
        <v>19</v>
      </c>
      <c r="J1123" t="n">
        <v>233.05</v>
      </c>
      <c r="K1123" t="n">
        <v>56.94</v>
      </c>
      <c r="L1123" t="n">
        <v>7</v>
      </c>
      <c r="M1123" t="n">
        <v>17</v>
      </c>
      <c r="N1123" t="n">
        <v>54.11</v>
      </c>
      <c r="O1123" t="n">
        <v>28977.11</v>
      </c>
      <c r="P1123" t="n">
        <v>175.46</v>
      </c>
      <c r="Q1123" t="n">
        <v>460.69</v>
      </c>
      <c r="R1123" t="n">
        <v>57.51</v>
      </c>
      <c r="S1123" t="n">
        <v>32.19</v>
      </c>
      <c r="T1123" t="n">
        <v>8703.379999999999</v>
      </c>
      <c r="U1123" t="n">
        <v>0.5600000000000001</v>
      </c>
      <c r="V1123" t="n">
        <v>0.74</v>
      </c>
      <c r="W1123" t="n">
        <v>1.48</v>
      </c>
      <c r="X1123" t="n">
        <v>0.52</v>
      </c>
      <c r="Y1123" t="n">
        <v>1</v>
      </c>
      <c r="Z1123" t="n">
        <v>10</v>
      </c>
    </row>
    <row r="1124">
      <c r="A1124" t="n">
        <v>25</v>
      </c>
      <c r="B1124" t="n">
        <v>115</v>
      </c>
      <c r="C1124" t="inlineStr">
        <is>
          <t xml:space="preserve">CONCLUIDO	</t>
        </is>
      </c>
      <c r="D1124" t="n">
        <v>6.4301</v>
      </c>
      <c r="E1124" t="n">
        <v>15.55</v>
      </c>
      <c r="F1124" t="n">
        <v>12.06</v>
      </c>
      <c r="G1124" t="n">
        <v>38.08</v>
      </c>
      <c r="H1124" t="n">
        <v>0.55</v>
      </c>
      <c r="I1124" t="n">
        <v>19</v>
      </c>
      <c r="J1124" t="n">
        <v>233.48</v>
      </c>
      <c r="K1124" t="n">
        <v>56.94</v>
      </c>
      <c r="L1124" t="n">
        <v>7.25</v>
      </c>
      <c r="M1124" t="n">
        <v>17</v>
      </c>
      <c r="N1124" t="n">
        <v>54.29</v>
      </c>
      <c r="O1124" t="n">
        <v>29029.89</v>
      </c>
      <c r="P1124" t="n">
        <v>175.17</v>
      </c>
      <c r="Q1124" t="n">
        <v>460.69</v>
      </c>
      <c r="R1124" t="n">
        <v>57.52</v>
      </c>
      <c r="S1124" t="n">
        <v>32.19</v>
      </c>
      <c r="T1124" t="n">
        <v>8706.030000000001</v>
      </c>
      <c r="U1124" t="n">
        <v>0.5600000000000001</v>
      </c>
      <c r="V1124" t="n">
        <v>0.74</v>
      </c>
      <c r="W1124" t="n">
        <v>1.48</v>
      </c>
      <c r="X1124" t="n">
        <v>0.52</v>
      </c>
      <c r="Y1124" t="n">
        <v>1</v>
      </c>
      <c r="Z1124" t="n">
        <v>10</v>
      </c>
    </row>
    <row r="1125">
      <c r="A1125" t="n">
        <v>26</v>
      </c>
      <c r="B1125" t="n">
        <v>115</v>
      </c>
      <c r="C1125" t="inlineStr">
        <is>
          <t xml:space="preserve">CONCLUIDO	</t>
        </is>
      </c>
      <c r="D1125" t="n">
        <v>6.4613</v>
      </c>
      <c r="E1125" t="n">
        <v>15.48</v>
      </c>
      <c r="F1125" t="n">
        <v>12.03</v>
      </c>
      <c r="G1125" t="n">
        <v>40.09</v>
      </c>
      <c r="H1125" t="n">
        <v>0.57</v>
      </c>
      <c r="I1125" t="n">
        <v>18</v>
      </c>
      <c r="J1125" t="n">
        <v>233.91</v>
      </c>
      <c r="K1125" t="n">
        <v>56.94</v>
      </c>
      <c r="L1125" t="n">
        <v>7.5</v>
      </c>
      <c r="M1125" t="n">
        <v>16</v>
      </c>
      <c r="N1125" t="n">
        <v>54.46</v>
      </c>
      <c r="O1125" t="n">
        <v>29082.74</v>
      </c>
      <c r="P1125" t="n">
        <v>174.64</v>
      </c>
      <c r="Q1125" t="n">
        <v>460.69</v>
      </c>
      <c r="R1125" t="n">
        <v>56.52</v>
      </c>
      <c r="S1125" t="n">
        <v>32.19</v>
      </c>
      <c r="T1125" t="n">
        <v>8212.33</v>
      </c>
      <c r="U1125" t="n">
        <v>0.57</v>
      </c>
      <c r="V1125" t="n">
        <v>0.74</v>
      </c>
      <c r="W1125" t="n">
        <v>1.48</v>
      </c>
      <c r="X1125" t="n">
        <v>0.49</v>
      </c>
      <c r="Y1125" t="n">
        <v>1</v>
      </c>
      <c r="Z1125" t="n">
        <v>10</v>
      </c>
    </row>
    <row r="1126">
      <c r="A1126" t="n">
        <v>27</v>
      </c>
      <c r="B1126" t="n">
        <v>115</v>
      </c>
      <c r="C1126" t="inlineStr">
        <is>
          <t xml:space="preserve">CONCLUIDO	</t>
        </is>
      </c>
      <c r="D1126" t="n">
        <v>6.4623</v>
      </c>
      <c r="E1126" t="n">
        <v>15.47</v>
      </c>
      <c r="F1126" t="n">
        <v>12.02</v>
      </c>
      <c r="G1126" t="n">
        <v>40.08</v>
      </c>
      <c r="H1126" t="n">
        <v>0.59</v>
      </c>
      <c r="I1126" t="n">
        <v>18</v>
      </c>
      <c r="J1126" t="n">
        <v>234.34</v>
      </c>
      <c r="K1126" t="n">
        <v>56.94</v>
      </c>
      <c r="L1126" t="n">
        <v>7.75</v>
      </c>
      <c r="M1126" t="n">
        <v>16</v>
      </c>
      <c r="N1126" t="n">
        <v>54.64</v>
      </c>
      <c r="O1126" t="n">
        <v>29135.65</v>
      </c>
      <c r="P1126" t="n">
        <v>173.81</v>
      </c>
      <c r="Q1126" t="n">
        <v>460.7</v>
      </c>
      <c r="R1126" t="n">
        <v>56.51</v>
      </c>
      <c r="S1126" t="n">
        <v>32.19</v>
      </c>
      <c r="T1126" t="n">
        <v>8207.299999999999</v>
      </c>
      <c r="U1126" t="n">
        <v>0.57</v>
      </c>
      <c r="V1126" t="n">
        <v>0.74</v>
      </c>
      <c r="W1126" t="n">
        <v>1.47</v>
      </c>
      <c r="X1126" t="n">
        <v>0.49</v>
      </c>
      <c r="Y1126" t="n">
        <v>1</v>
      </c>
      <c r="Z1126" t="n">
        <v>10</v>
      </c>
    </row>
    <row r="1127">
      <c r="A1127" t="n">
        <v>28</v>
      </c>
      <c r="B1127" t="n">
        <v>115</v>
      </c>
      <c r="C1127" t="inlineStr">
        <is>
          <t xml:space="preserve">CONCLUIDO	</t>
        </is>
      </c>
      <c r="D1127" t="n">
        <v>6.5021</v>
      </c>
      <c r="E1127" t="n">
        <v>15.38</v>
      </c>
      <c r="F1127" t="n">
        <v>11.97</v>
      </c>
      <c r="G1127" t="n">
        <v>42.26</v>
      </c>
      <c r="H1127" t="n">
        <v>0.61</v>
      </c>
      <c r="I1127" t="n">
        <v>17</v>
      </c>
      <c r="J1127" t="n">
        <v>234.77</v>
      </c>
      <c r="K1127" t="n">
        <v>56.94</v>
      </c>
      <c r="L1127" t="n">
        <v>8</v>
      </c>
      <c r="M1127" t="n">
        <v>15</v>
      </c>
      <c r="N1127" t="n">
        <v>54.82</v>
      </c>
      <c r="O1127" t="n">
        <v>29188.62</v>
      </c>
      <c r="P1127" t="n">
        <v>173.12</v>
      </c>
      <c r="Q1127" t="n">
        <v>460.69</v>
      </c>
      <c r="R1127" t="n">
        <v>54.85</v>
      </c>
      <c r="S1127" t="n">
        <v>32.19</v>
      </c>
      <c r="T1127" t="n">
        <v>7380.22</v>
      </c>
      <c r="U1127" t="n">
        <v>0.59</v>
      </c>
      <c r="V1127" t="n">
        <v>0.75</v>
      </c>
      <c r="W1127" t="n">
        <v>1.47</v>
      </c>
      <c r="X1127" t="n">
        <v>0.44</v>
      </c>
      <c r="Y1127" t="n">
        <v>1</v>
      </c>
      <c r="Z1127" t="n">
        <v>10</v>
      </c>
    </row>
    <row r="1128">
      <c r="A1128" t="n">
        <v>29</v>
      </c>
      <c r="B1128" t="n">
        <v>115</v>
      </c>
      <c r="C1128" t="inlineStr">
        <is>
          <t xml:space="preserve">CONCLUIDO	</t>
        </is>
      </c>
      <c r="D1128" t="n">
        <v>6.5189</v>
      </c>
      <c r="E1128" t="n">
        <v>15.34</v>
      </c>
      <c r="F1128" t="n">
        <v>11.98</v>
      </c>
      <c r="G1128" t="n">
        <v>44.91</v>
      </c>
      <c r="H1128" t="n">
        <v>0.62</v>
      </c>
      <c r="I1128" t="n">
        <v>16</v>
      </c>
      <c r="J1128" t="n">
        <v>235.2</v>
      </c>
      <c r="K1128" t="n">
        <v>56.94</v>
      </c>
      <c r="L1128" t="n">
        <v>8.25</v>
      </c>
      <c r="M1128" t="n">
        <v>14</v>
      </c>
      <c r="N1128" t="n">
        <v>55</v>
      </c>
      <c r="O1128" t="n">
        <v>29241.66</v>
      </c>
      <c r="P1128" t="n">
        <v>172.61</v>
      </c>
      <c r="Q1128" t="n">
        <v>460.7</v>
      </c>
      <c r="R1128" t="n">
        <v>54.87</v>
      </c>
      <c r="S1128" t="n">
        <v>32.19</v>
      </c>
      <c r="T1128" t="n">
        <v>7397.69</v>
      </c>
      <c r="U1128" t="n">
        <v>0.59</v>
      </c>
      <c r="V1128" t="n">
        <v>0.75</v>
      </c>
      <c r="W1128" t="n">
        <v>1.48</v>
      </c>
      <c r="X1128" t="n">
        <v>0.44</v>
      </c>
      <c r="Y1128" t="n">
        <v>1</v>
      </c>
      <c r="Z1128" t="n">
        <v>10</v>
      </c>
    </row>
    <row r="1129">
      <c r="A1129" t="n">
        <v>30</v>
      </c>
      <c r="B1129" t="n">
        <v>115</v>
      </c>
      <c r="C1129" t="inlineStr">
        <is>
          <t xml:space="preserve">CONCLUIDO	</t>
        </is>
      </c>
      <c r="D1129" t="n">
        <v>6.5219</v>
      </c>
      <c r="E1129" t="n">
        <v>15.33</v>
      </c>
      <c r="F1129" t="n">
        <v>11.97</v>
      </c>
      <c r="G1129" t="n">
        <v>44.89</v>
      </c>
      <c r="H1129" t="n">
        <v>0.64</v>
      </c>
      <c r="I1129" t="n">
        <v>16</v>
      </c>
      <c r="J1129" t="n">
        <v>235.63</v>
      </c>
      <c r="K1129" t="n">
        <v>56.94</v>
      </c>
      <c r="L1129" t="n">
        <v>8.5</v>
      </c>
      <c r="M1129" t="n">
        <v>14</v>
      </c>
      <c r="N1129" t="n">
        <v>55.18</v>
      </c>
      <c r="O1129" t="n">
        <v>29294.76</v>
      </c>
      <c r="P1129" t="n">
        <v>172.25</v>
      </c>
      <c r="Q1129" t="n">
        <v>460.72</v>
      </c>
      <c r="R1129" t="n">
        <v>54.56</v>
      </c>
      <c r="S1129" t="n">
        <v>32.19</v>
      </c>
      <c r="T1129" t="n">
        <v>7243.74</v>
      </c>
      <c r="U1129" t="n">
        <v>0.59</v>
      </c>
      <c r="V1129" t="n">
        <v>0.75</v>
      </c>
      <c r="W1129" t="n">
        <v>1.48</v>
      </c>
      <c r="X1129" t="n">
        <v>0.44</v>
      </c>
      <c r="Y1129" t="n">
        <v>1</v>
      </c>
      <c r="Z1129" t="n">
        <v>10</v>
      </c>
    </row>
    <row r="1130">
      <c r="A1130" t="n">
        <v>31</v>
      </c>
      <c r="B1130" t="n">
        <v>115</v>
      </c>
      <c r="C1130" t="inlineStr">
        <is>
          <t xml:space="preserve">CONCLUIDO	</t>
        </is>
      </c>
      <c r="D1130" t="n">
        <v>6.5266</v>
      </c>
      <c r="E1130" t="n">
        <v>15.32</v>
      </c>
      <c r="F1130" t="n">
        <v>11.96</v>
      </c>
      <c r="G1130" t="n">
        <v>44.85</v>
      </c>
      <c r="H1130" t="n">
        <v>0.66</v>
      </c>
      <c r="I1130" t="n">
        <v>16</v>
      </c>
      <c r="J1130" t="n">
        <v>236.06</v>
      </c>
      <c r="K1130" t="n">
        <v>56.94</v>
      </c>
      <c r="L1130" t="n">
        <v>8.75</v>
      </c>
      <c r="M1130" t="n">
        <v>14</v>
      </c>
      <c r="N1130" t="n">
        <v>55.36</v>
      </c>
      <c r="O1130" t="n">
        <v>29347.92</v>
      </c>
      <c r="P1130" t="n">
        <v>171.79</v>
      </c>
      <c r="Q1130" t="n">
        <v>460.72</v>
      </c>
      <c r="R1130" t="n">
        <v>54.39</v>
      </c>
      <c r="S1130" t="n">
        <v>32.19</v>
      </c>
      <c r="T1130" t="n">
        <v>7156.68</v>
      </c>
      <c r="U1130" t="n">
        <v>0.59</v>
      </c>
      <c r="V1130" t="n">
        <v>0.75</v>
      </c>
      <c r="W1130" t="n">
        <v>1.47</v>
      </c>
      <c r="X1130" t="n">
        <v>0.42</v>
      </c>
      <c r="Y1130" t="n">
        <v>1</v>
      </c>
      <c r="Z1130" t="n">
        <v>10</v>
      </c>
    </row>
    <row r="1131">
      <c r="A1131" t="n">
        <v>32</v>
      </c>
      <c r="B1131" t="n">
        <v>115</v>
      </c>
      <c r="C1131" t="inlineStr">
        <is>
          <t xml:space="preserve">CONCLUIDO	</t>
        </is>
      </c>
      <c r="D1131" t="n">
        <v>6.5594</v>
      </c>
      <c r="E1131" t="n">
        <v>15.25</v>
      </c>
      <c r="F1131" t="n">
        <v>11.93</v>
      </c>
      <c r="G1131" t="n">
        <v>47.7</v>
      </c>
      <c r="H1131" t="n">
        <v>0.68</v>
      </c>
      <c r="I1131" t="n">
        <v>15</v>
      </c>
      <c r="J1131" t="n">
        <v>236.49</v>
      </c>
      <c r="K1131" t="n">
        <v>56.94</v>
      </c>
      <c r="L1131" t="n">
        <v>9</v>
      </c>
      <c r="M1131" t="n">
        <v>13</v>
      </c>
      <c r="N1131" t="n">
        <v>55.55</v>
      </c>
      <c r="O1131" t="n">
        <v>29401.15</v>
      </c>
      <c r="P1131" t="n">
        <v>171.05</v>
      </c>
      <c r="Q1131" t="n">
        <v>460.69</v>
      </c>
      <c r="R1131" t="n">
        <v>53.25</v>
      </c>
      <c r="S1131" t="n">
        <v>32.19</v>
      </c>
      <c r="T1131" t="n">
        <v>6590.55</v>
      </c>
      <c r="U1131" t="n">
        <v>0.6</v>
      </c>
      <c r="V1131" t="n">
        <v>0.75</v>
      </c>
      <c r="W1131" t="n">
        <v>1.47</v>
      </c>
      <c r="X1131" t="n">
        <v>0.39</v>
      </c>
      <c r="Y1131" t="n">
        <v>1</v>
      </c>
      <c r="Z1131" t="n">
        <v>10</v>
      </c>
    </row>
    <row r="1132">
      <c r="A1132" t="n">
        <v>33</v>
      </c>
      <c r="B1132" t="n">
        <v>115</v>
      </c>
      <c r="C1132" t="inlineStr">
        <is>
          <t xml:space="preserve">CONCLUIDO	</t>
        </is>
      </c>
      <c r="D1132" t="n">
        <v>6.5625</v>
      </c>
      <c r="E1132" t="n">
        <v>15.24</v>
      </c>
      <c r="F1132" t="n">
        <v>11.92</v>
      </c>
      <c r="G1132" t="n">
        <v>47.68</v>
      </c>
      <c r="H1132" t="n">
        <v>0.6899999999999999</v>
      </c>
      <c r="I1132" t="n">
        <v>15</v>
      </c>
      <c r="J1132" t="n">
        <v>236.92</v>
      </c>
      <c r="K1132" t="n">
        <v>56.94</v>
      </c>
      <c r="L1132" t="n">
        <v>9.25</v>
      </c>
      <c r="M1132" t="n">
        <v>13</v>
      </c>
      <c r="N1132" t="n">
        <v>55.73</v>
      </c>
      <c r="O1132" t="n">
        <v>29454.44</v>
      </c>
      <c r="P1132" t="n">
        <v>170.88</v>
      </c>
      <c r="Q1132" t="n">
        <v>460.69</v>
      </c>
      <c r="R1132" t="n">
        <v>53</v>
      </c>
      <c r="S1132" t="n">
        <v>32.19</v>
      </c>
      <c r="T1132" t="n">
        <v>6465.49</v>
      </c>
      <c r="U1132" t="n">
        <v>0.61</v>
      </c>
      <c r="V1132" t="n">
        <v>0.75</v>
      </c>
      <c r="W1132" t="n">
        <v>1.47</v>
      </c>
      <c r="X1132" t="n">
        <v>0.39</v>
      </c>
      <c r="Y1132" t="n">
        <v>1</v>
      </c>
      <c r="Z1132" t="n">
        <v>10</v>
      </c>
    </row>
    <row r="1133">
      <c r="A1133" t="n">
        <v>34</v>
      </c>
      <c r="B1133" t="n">
        <v>115</v>
      </c>
      <c r="C1133" t="inlineStr">
        <is>
          <t xml:space="preserve">CONCLUIDO	</t>
        </is>
      </c>
      <c r="D1133" t="n">
        <v>6.5932</v>
      </c>
      <c r="E1133" t="n">
        <v>15.17</v>
      </c>
      <c r="F1133" t="n">
        <v>11.89</v>
      </c>
      <c r="G1133" t="n">
        <v>50.97</v>
      </c>
      <c r="H1133" t="n">
        <v>0.71</v>
      </c>
      <c r="I1133" t="n">
        <v>14</v>
      </c>
      <c r="J1133" t="n">
        <v>237.35</v>
      </c>
      <c r="K1133" t="n">
        <v>56.94</v>
      </c>
      <c r="L1133" t="n">
        <v>9.5</v>
      </c>
      <c r="M1133" t="n">
        <v>12</v>
      </c>
      <c r="N1133" t="n">
        <v>55.91</v>
      </c>
      <c r="O1133" t="n">
        <v>29507.8</v>
      </c>
      <c r="P1133" t="n">
        <v>170.28</v>
      </c>
      <c r="Q1133" t="n">
        <v>460.72</v>
      </c>
      <c r="R1133" t="n">
        <v>52.12</v>
      </c>
      <c r="S1133" t="n">
        <v>32.19</v>
      </c>
      <c r="T1133" t="n">
        <v>6030.7</v>
      </c>
      <c r="U1133" t="n">
        <v>0.62</v>
      </c>
      <c r="V1133" t="n">
        <v>0.75</v>
      </c>
      <c r="W1133" t="n">
        <v>1.47</v>
      </c>
      <c r="X1133" t="n">
        <v>0.36</v>
      </c>
      <c r="Y1133" t="n">
        <v>1</v>
      </c>
      <c r="Z1133" t="n">
        <v>10</v>
      </c>
    </row>
    <row r="1134">
      <c r="A1134" t="n">
        <v>35</v>
      </c>
      <c r="B1134" t="n">
        <v>115</v>
      </c>
      <c r="C1134" t="inlineStr">
        <is>
          <t xml:space="preserve">CONCLUIDO	</t>
        </is>
      </c>
      <c r="D1134" t="n">
        <v>6.5926</v>
      </c>
      <c r="E1134" t="n">
        <v>15.17</v>
      </c>
      <c r="F1134" t="n">
        <v>11.89</v>
      </c>
      <c r="G1134" t="n">
        <v>50.97</v>
      </c>
      <c r="H1134" t="n">
        <v>0.73</v>
      </c>
      <c r="I1134" t="n">
        <v>14</v>
      </c>
      <c r="J1134" t="n">
        <v>237.79</v>
      </c>
      <c r="K1134" t="n">
        <v>56.94</v>
      </c>
      <c r="L1134" t="n">
        <v>9.75</v>
      </c>
      <c r="M1134" t="n">
        <v>12</v>
      </c>
      <c r="N1134" t="n">
        <v>56.09</v>
      </c>
      <c r="O1134" t="n">
        <v>29561.22</v>
      </c>
      <c r="P1134" t="n">
        <v>170.01</v>
      </c>
      <c r="Q1134" t="n">
        <v>460.72</v>
      </c>
      <c r="R1134" t="n">
        <v>52.19</v>
      </c>
      <c r="S1134" t="n">
        <v>32.19</v>
      </c>
      <c r="T1134" t="n">
        <v>6067.59</v>
      </c>
      <c r="U1134" t="n">
        <v>0.62</v>
      </c>
      <c r="V1134" t="n">
        <v>0.75</v>
      </c>
      <c r="W1134" t="n">
        <v>1.47</v>
      </c>
      <c r="X1134" t="n">
        <v>0.36</v>
      </c>
      <c r="Y1134" t="n">
        <v>1</v>
      </c>
      <c r="Z1134" t="n">
        <v>10</v>
      </c>
    </row>
    <row r="1135">
      <c r="A1135" t="n">
        <v>36</v>
      </c>
      <c r="B1135" t="n">
        <v>115</v>
      </c>
      <c r="C1135" t="inlineStr">
        <is>
          <t xml:space="preserve">CONCLUIDO	</t>
        </is>
      </c>
      <c r="D1135" t="n">
        <v>6.5847</v>
      </c>
      <c r="E1135" t="n">
        <v>15.19</v>
      </c>
      <c r="F1135" t="n">
        <v>11.91</v>
      </c>
      <c r="G1135" t="n">
        <v>51.05</v>
      </c>
      <c r="H1135" t="n">
        <v>0.75</v>
      </c>
      <c r="I1135" t="n">
        <v>14</v>
      </c>
      <c r="J1135" t="n">
        <v>238.22</v>
      </c>
      <c r="K1135" t="n">
        <v>56.94</v>
      </c>
      <c r="L1135" t="n">
        <v>10</v>
      </c>
      <c r="M1135" t="n">
        <v>12</v>
      </c>
      <c r="N1135" t="n">
        <v>56.28</v>
      </c>
      <c r="O1135" t="n">
        <v>29614.71</v>
      </c>
      <c r="P1135" t="n">
        <v>169.49</v>
      </c>
      <c r="Q1135" t="n">
        <v>460.71</v>
      </c>
      <c r="R1135" t="n">
        <v>52.64</v>
      </c>
      <c r="S1135" t="n">
        <v>32.19</v>
      </c>
      <c r="T1135" t="n">
        <v>6290.07</v>
      </c>
      <c r="U1135" t="n">
        <v>0.61</v>
      </c>
      <c r="V1135" t="n">
        <v>0.75</v>
      </c>
      <c r="W1135" t="n">
        <v>1.47</v>
      </c>
      <c r="X1135" t="n">
        <v>0.38</v>
      </c>
      <c r="Y1135" t="n">
        <v>1</v>
      </c>
      <c r="Z1135" t="n">
        <v>10</v>
      </c>
    </row>
    <row r="1136">
      <c r="A1136" t="n">
        <v>37</v>
      </c>
      <c r="B1136" t="n">
        <v>115</v>
      </c>
      <c r="C1136" t="inlineStr">
        <is>
          <t xml:space="preserve">CONCLUIDO	</t>
        </is>
      </c>
      <c r="D1136" t="n">
        <v>6.6081</v>
      </c>
      <c r="E1136" t="n">
        <v>15.13</v>
      </c>
      <c r="F1136" t="n">
        <v>11.9</v>
      </c>
      <c r="G1136" t="n">
        <v>54.93</v>
      </c>
      <c r="H1136" t="n">
        <v>0.76</v>
      </c>
      <c r="I1136" t="n">
        <v>13</v>
      </c>
      <c r="J1136" t="n">
        <v>238.66</v>
      </c>
      <c r="K1136" t="n">
        <v>56.94</v>
      </c>
      <c r="L1136" t="n">
        <v>10.25</v>
      </c>
      <c r="M1136" t="n">
        <v>11</v>
      </c>
      <c r="N1136" t="n">
        <v>56.46</v>
      </c>
      <c r="O1136" t="n">
        <v>29668.27</v>
      </c>
      <c r="P1136" t="n">
        <v>169.56</v>
      </c>
      <c r="Q1136" t="n">
        <v>460.7</v>
      </c>
      <c r="R1136" t="n">
        <v>52.41</v>
      </c>
      <c r="S1136" t="n">
        <v>32.19</v>
      </c>
      <c r="T1136" t="n">
        <v>6183.7</v>
      </c>
      <c r="U1136" t="n">
        <v>0.61</v>
      </c>
      <c r="V1136" t="n">
        <v>0.75</v>
      </c>
      <c r="W1136" t="n">
        <v>1.47</v>
      </c>
      <c r="X1136" t="n">
        <v>0.37</v>
      </c>
      <c r="Y1136" t="n">
        <v>1</v>
      </c>
      <c r="Z1136" t="n">
        <v>10</v>
      </c>
    </row>
    <row r="1137">
      <c r="A1137" t="n">
        <v>38</v>
      </c>
      <c r="B1137" t="n">
        <v>115</v>
      </c>
      <c r="C1137" t="inlineStr">
        <is>
          <t xml:space="preserve">CONCLUIDO	</t>
        </is>
      </c>
      <c r="D1137" t="n">
        <v>6.6163</v>
      </c>
      <c r="E1137" t="n">
        <v>15.11</v>
      </c>
      <c r="F1137" t="n">
        <v>11.88</v>
      </c>
      <c r="G1137" t="n">
        <v>54.84</v>
      </c>
      <c r="H1137" t="n">
        <v>0.78</v>
      </c>
      <c r="I1137" t="n">
        <v>13</v>
      </c>
      <c r="J1137" t="n">
        <v>239.09</v>
      </c>
      <c r="K1137" t="n">
        <v>56.94</v>
      </c>
      <c r="L1137" t="n">
        <v>10.5</v>
      </c>
      <c r="M1137" t="n">
        <v>11</v>
      </c>
      <c r="N1137" t="n">
        <v>56.65</v>
      </c>
      <c r="O1137" t="n">
        <v>29721.89</v>
      </c>
      <c r="P1137" t="n">
        <v>169.13</v>
      </c>
      <c r="Q1137" t="n">
        <v>460.69</v>
      </c>
      <c r="R1137" t="n">
        <v>51.96</v>
      </c>
      <c r="S1137" t="n">
        <v>32.19</v>
      </c>
      <c r="T1137" t="n">
        <v>5956.81</v>
      </c>
      <c r="U1137" t="n">
        <v>0.62</v>
      </c>
      <c r="V1137" t="n">
        <v>0.75</v>
      </c>
      <c r="W1137" t="n">
        <v>1.47</v>
      </c>
      <c r="X1137" t="n">
        <v>0.35</v>
      </c>
      <c r="Y1137" t="n">
        <v>1</v>
      </c>
      <c r="Z1137" t="n">
        <v>10</v>
      </c>
    </row>
    <row r="1138">
      <c r="A1138" t="n">
        <v>39</v>
      </c>
      <c r="B1138" t="n">
        <v>115</v>
      </c>
      <c r="C1138" t="inlineStr">
        <is>
          <t xml:space="preserve">CONCLUIDO	</t>
        </is>
      </c>
      <c r="D1138" t="n">
        <v>6.6187</v>
      </c>
      <c r="E1138" t="n">
        <v>15.11</v>
      </c>
      <c r="F1138" t="n">
        <v>11.88</v>
      </c>
      <c r="G1138" t="n">
        <v>54.82</v>
      </c>
      <c r="H1138" t="n">
        <v>0.8</v>
      </c>
      <c r="I1138" t="n">
        <v>13</v>
      </c>
      <c r="J1138" t="n">
        <v>239.53</v>
      </c>
      <c r="K1138" t="n">
        <v>56.94</v>
      </c>
      <c r="L1138" t="n">
        <v>10.75</v>
      </c>
      <c r="M1138" t="n">
        <v>11</v>
      </c>
      <c r="N1138" t="n">
        <v>56.83</v>
      </c>
      <c r="O1138" t="n">
        <v>29775.57</v>
      </c>
      <c r="P1138" t="n">
        <v>168.56</v>
      </c>
      <c r="Q1138" t="n">
        <v>460.7</v>
      </c>
      <c r="R1138" t="n">
        <v>51.77</v>
      </c>
      <c r="S1138" t="n">
        <v>32.19</v>
      </c>
      <c r="T1138" t="n">
        <v>5861.24</v>
      </c>
      <c r="U1138" t="n">
        <v>0.62</v>
      </c>
      <c r="V1138" t="n">
        <v>0.75</v>
      </c>
      <c r="W1138" t="n">
        <v>1.47</v>
      </c>
      <c r="X1138" t="n">
        <v>0.34</v>
      </c>
      <c r="Y1138" t="n">
        <v>1</v>
      </c>
      <c r="Z1138" t="n">
        <v>10</v>
      </c>
    </row>
    <row r="1139">
      <c r="A1139" t="n">
        <v>40</v>
      </c>
      <c r="B1139" t="n">
        <v>115</v>
      </c>
      <c r="C1139" t="inlineStr">
        <is>
          <t xml:space="preserve">CONCLUIDO	</t>
        </is>
      </c>
      <c r="D1139" t="n">
        <v>6.6548</v>
      </c>
      <c r="E1139" t="n">
        <v>15.03</v>
      </c>
      <c r="F1139" t="n">
        <v>11.84</v>
      </c>
      <c r="G1139" t="n">
        <v>59.2</v>
      </c>
      <c r="H1139" t="n">
        <v>0.82</v>
      </c>
      <c r="I1139" t="n">
        <v>12</v>
      </c>
      <c r="J1139" t="n">
        <v>239.96</v>
      </c>
      <c r="K1139" t="n">
        <v>56.94</v>
      </c>
      <c r="L1139" t="n">
        <v>11</v>
      </c>
      <c r="M1139" t="n">
        <v>10</v>
      </c>
      <c r="N1139" t="n">
        <v>57.02</v>
      </c>
      <c r="O1139" t="n">
        <v>29829.32</v>
      </c>
      <c r="P1139" t="n">
        <v>167.24</v>
      </c>
      <c r="Q1139" t="n">
        <v>460.75</v>
      </c>
      <c r="R1139" t="n">
        <v>50.43</v>
      </c>
      <c r="S1139" t="n">
        <v>32.19</v>
      </c>
      <c r="T1139" t="n">
        <v>5199.03</v>
      </c>
      <c r="U1139" t="n">
        <v>0.64</v>
      </c>
      <c r="V1139" t="n">
        <v>0.75</v>
      </c>
      <c r="W1139" t="n">
        <v>1.46</v>
      </c>
      <c r="X1139" t="n">
        <v>0.3</v>
      </c>
      <c r="Y1139" t="n">
        <v>1</v>
      </c>
      <c r="Z1139" t="n">
        <v>10</v>
      </c>
    </row>
    <row r="1140">
      <c r="A1140" t="n">
        <v>41</v>
      </c>
      <c r="B1140" t="n">
        <v>115</v>
      </c>
      <c r="C1140" t="inlineStr">
        <is>
          <t xml:space="preserve">CONCLUIDO	</t>
        </is>
      </c>
      <c r="D1140" t="n">
        <v>6.6534</v>
      </c>
      <c r="E1140" t="n">
        <v>15.03</v>
      </c>
      <c r="F1140" t="n">
        <v>11.84</v>
      </c>
      <c r="G1140" t="n">
        <v>59.21</v>
      </c>
      <c r="H1140" t="n">
        <v>0.83</v>
      </c>
      <c r="I1140" t="n">
        <v>12</v>
      </c>
      <c r="J1140" t="n">
        <v>240.4</v>
      </c>
      <c r="K1140" t="n">
        <v>56.94</v>
      </c>
      <c r="L1140" t="n">
        <v>11.25</v>
      </c>
      <c r="M1140" t="n">
        <v>10</v>
      </c>
      <c r="N1140" t="n">
        <v>57.21</v>
      </c>
      <c r="O1140" t="n">
        <v>29883.27</v>
      </c>
      <c r="P1140" t="n">
        <v>167.42</v>
      </c>
      <c r="Q1140" t="n">
        <v>460.69</v>
      </c>
      <c r="R1140" t="n">
        <v>50.58</v>
      </c>
      <c r="S1140" t="n">
        <v>32.19</v>
      </c>
      <c r="T1140" t="n">
        <v>5271.05</v>
      </c>
      <c r="U1140" t="n">
        <v>0.64</v>
      </c>
      <c r="V1140" t="n">
        <v>0.75</v>
      </c>
      <c r="W1140" t="n">
        <v>1.46</v>
      </c>
      <c r="X1140" t="n">
        <v>0.31</v>
      </c>
      <c r="Y1140" t="n">
        <v>1</v>
      </c>
      <c r="Z1140" t="n">
        <v>10</v>
      </c>
    </row>
    <row r="1141">
      <c r="A1141" t="n">
        <v>42</v>
      </c>
      <c r="B1141" t="n">
        <v>115</v>
      </c>
      <c r="C1141" t="inlineStr">
        <is>
          <t xml:space="preserve">CONCLUIDO	</t>
        </is>
      </c>
      <c r="D1141" t="n">
        <v>6.6521</v>
      </c>
      <c r="E1141" t="n">
        <v>15.03</v>
      </c>
      <c r="F1141" t="n">
        <v>11.85</v>
      </c>
      <c r="G1141" t="n">
        <v>59.23</v>
      </c>
      <c r="H1141" t="n">
        <v>0.85</v>
      </c>
      <c r="I1141" t="n">
        <v>12</v>
      </c>
      <c r="J1141" t="n">
        <v>240.84</v>
      </c>
      <c r="K1141" t="n">
        <v>56.94</v>
      </c>
      <c r="L1141" t="n">
        <v>11.5</v>
      </c>
      <c r="M1141" t="n">
        <v>10</v>
      </c>
      <c r="N1141" t="n">
        <v>57.39</v>
      </c>
      <c r="O1141" t="n">
        <v>29937.16</v>
      </c>
      <c r="P1141" t="n">
        <v>167.11</v>
      </c>
      <c r="Q1141" t="n">
        <v>460.69</v>
      </c>
      <c r="R1141" t="n">
        <v>50.59</v>
      </c>
      <c r="S1141" t="n">
        <v>32.19</v>
      </c>
      <c r="T1141" t="n">
        <v>5276.34</v>
      </c>
      <c r="U1141" t="n">
        <v>0.64</v>
      </c>
      <c r="V1141" t="n">
        <v>0.75</v>
      </c>
      <c r="W1141" t="n">
        <v>1.47</v>
      </c>
      <c r="X1141" t="n">
        <v>0.31</v>
      </c>
      <c r="Y1141" t="n">
        <v>1</v>
      </c>
      <c r="Z1141" t="n">
        <v>10</v>
      </c>
    </row>
    <row r="1142">
      <c r="A1142" t="n">
        <v>43</v>
      </c>
      <c r="B1142" t="n">
        <v>115</v>
      </c>
      <c r="C1142" t="inlineStr">
        <is>
          <t xml:space="preserve">CONCLUIDO	</t>
        </is>
      </c>
      <c r="D1142" t="n">
        <v>6.6502</v>
      </c>
      <c r="E1142" t="n">
        <v>15.04</v>
      </c>
      <c r="F1142" t="n">
        <v>11.85</v>
      </c>
      <c r="G1142" t="n">
        <v>59.25</v>
      </c>
      <c r="H1142" t="n">
        <v>0.87</v>
      </c>
      <c r="I1142" t="n">
        <v>12</v>
      </c>
      <c r="J1142" t="n">
        <v>241.27</v>
      </c>
      <c r="K1142" t="n">
        <v>56.94</v>
      </c>
      <c r="L1142" t="n">
        <v>11.75</v>
      </c>
      <c r="M1142" t="n">
        <v>10</v>
      </c>
      <c r="N1142" t="n">
        <v>57.58</v>
      </c>
      <c r="O1142" t="n">
        <v>29991.11</v>
      </c>
      <c r="P1142" t="n">
        <v>166.11</v>
      </c>
      <c r="Q1142" t="n">
        <v>460.69</v>
      </c>
      <c r="R1142" t="n">
        <v>50.83</v>
      </c>
      <c r="S1142" t="n">
        <v>32.19</v>
      </c>
      <c r="T1142" t="n">
        <v>5397.44</v>
      </c>
      <c r="U1142" t="n">
        <v>0.63</v>
      </c>
      <c r="V1142" t="n">
        <v>0.75</v>
      </c>
      <c r="W1142" t="n">
        <v>1.47</v>
      </c>
      <c r="X1142" t="n">
        <v>0.32</v>
      </c>
      <c r="Y1142" t="n">
        <v>1</v>
      </c>
      <c r="Z1142" t="n">
        <v>10</v>
      </c>
    </row>
    <row r="1143">
      <c r="A1143" t="n">
        <v>44</v>
      </c>
      <c r="B1143" t="n">
        <v>115</v>
      </c>
      <c r="C1143" t="inlineStr">
        <is>
          <t xml:space="preserve">CONCLUIDO	</t>
        </is>
      </c>
      <c r="D1143" t="n">
        <v>6.6856</v>
      </c>
      <c r="E1143" t="n">
        <v>14.96</v>
      </c>
      <c r="F1143" t="n">
        <v>11.81</v>
      </c>
      <c r="G1143" t="n">
        <v>64.44</v>
      </c>
      <c r="H1143" t="n">
        <v>0.88</v>
      </c>
      <c r="I1143" t="n">
        <v>11</v>
      </c>
      <c r="J1143" t="n">
        <v>241.71</v>
      </c>
      <c r="K1143" t="n">
        <v>56.94</v>
      </c>
      <c r="L1143" t="n">
        <v>12</v>
      </c>
      <c r="M1143" t="n">
        <v>9</v>
      </c>
      <c r="N1143" t="n">
        <v>57.77</v>
      </c>
      <c r="O1143" t="n">
        <v>30045.13</v>
      </c>
      <c r="P1143" t="n">
        <v>165.21</v>
      </c>
      <c r="Q1143" t="n">
        <v>460.7</v>
      </c>
      <c r="R1143" t="n">
        <v>49.69</v>
      </c>
      <c r="S1143" t="n">
        <v>32.19</v>
      </c>
      <c r="T1143" t="n">
        <v>4829.97</v>
      </c>
      <c r="U1143" t="n">
        <v>0.65</v>
      </c>
      <c r="V1143" t="n">
        <v>0.76</v>
      </c>
      <c r="W1143" t="n">
        <v>1.46</v>
      </c>
      <c r="X1143" t="n">
        <v>0.28</v>
      </c>
      <c r="Y1143" t="n">
        <v>1</v>
      </c>
      <c r="Z1143" t="n">
        <v>10</v>
      </c>
    </row>
    <row r="1144">
      <c r="A1144" t="n">
        <v>45</v>
      </c>
      <c r="B1144" t="n">
        <v>115</v>
      </c>
      <c r="C1144" t="inlineStr">
        <is>
          <t xml:space="preserve">CONCLUIDO	</t>
        </is>
      </c>
      <c r="D1144" t="n">
        <v>6.685</v>
      </c>
      <c r="E1144" t="n">
        <v>14.96</v>
      </c>
      <c r="F1144" t="n">
        <v>11.82</v>
      </c>
      <c r="G1144" t="n">
        <v>64.45</v>
      </c>
      <c r="H1144" t="n">
        <v>0.9</v>
      </c>
      <c r="I1144" t="n">
        <v>11</v>
      </c>
      <c r="J1144" t="n">
        <v>242.15</v>
      </c>
      <c r="K1144" t="n">
        <v>56.94</v>
      </c>
      <c r="L1144" t="n">
        <v>12.25</v>
      </c>
      <c r="M1144" t="n">
        <v>9</v>
      </c>
      <c r="N1144" t="n">
        <v>57.96</v>
      </c>
      <c r="O1144" t="n">
        <v>30099.23</v>
      </c>
      <c r="P1144" t="n">
        <v>165.34</v>
      </c>
      <c r="Q1144" t="n">
        <v>460.73</v>
      </c>
      <c r="R1144" t="n">
        <v>49.61</v>
      </c>
      <c r="S1144" t="n">
        <v>32.19</v>
      </c>
      <c r="T1144" t="n">
        <v>4792.74</v>
      </c>
      <c r="U1144" t="n">
        <v>0.65</v>
      </c>
      <c r="V1144" t="n">
        <v>0.76</v>
      </c>
      <c r="W1144" t="n">
        <v>1.47</v>
      </c>
      <c r="X1144" t="n">
        <v>0.28</v>
      </c>
      <c r="Y1144" t="n">
        <v>1</v>
      </c>
      <c r="Z1144" t="n">
        <v>10</v>
      </c>
    </row>
    <row r="1145">
      <c r="A1145" t="n">
        <v>46</v>
      </c>
      <c r="B1145" t="n">
        <v>115</v>
      </c>
      <c r="C1145" t="inlineStr">
        <is>
          <t xml:space="preserve">CONCLUIDO	</t>
        </is>
      </c>
      <c r="D1145" t="n">
        <v>6.6851</v>
      </c>
      <c r="E1145" t="n">
        <v>14.96</v>
      </c>
      <c r="F1145" t="n">
        <v>11.81</v>
      </c>
      <c r="G1145" t="n">
        <v>64.45</v>
      </c>
      <c r="H1145" t="n">
        <v>0.92</v>
      </c>
      <c r="I1145" t="n">
        <v>11</v>
      </c>
      <c r="J1145" t="n">
        <v>242.59</v>
      </c>
      <c r="K1145" t="n">
        <v>56.94</v>
      </c>
      <c r="L1145" t="n">
        <v>12.5</v>
      </c>
      <c r="M1145" t="n">
        <v>9</v>
      </c>
      <c r="N1145" t="n">
        <v>58.15</v>
      </c>
      <c r="O1145" t="n">
        <v>30153.38</v>
      </c>
      <c r="P1145" t="n">
        <v>165.5</v>
      </c>
      <c r="Q1145" t="n">
        <v>460.69</v>
      </c>
      <c r="R1145" t="n">
        <v>49.53</v>
      </c>
      <c r="S1145" t="n">
        <v>32.19</v>
      </c>
      <c r="T1145" t="n">
        <v>4749.98</v>
      </c>
      <c r="U1145" t="n">
        <v>0.65</v>
      </c>
      <c r="V1145" t="n">
        <v>0.76</v>
      </c>
      <c r="W1145" t="n">
        <v>1.47</v>
      </c>
      <c r="X1145" t="n">
        <v>0.28</v>
      </c>
      <c r="Y1145" t="n">
        <v>1</v>
      </c>
      <c r="Z1145" t="n">
        <v>10</v>
      </c>
    </row>
    <row r="1146">
      <c r="A1146" t="n">
        <v>47</v>
      </c>
      <c r="B1146" t="n">
        <v>115</v>
      </c>
      <c r="C1146" t="inlineStr">
        <is>
          <t xml:space="preserve">CONCLUIDO	</t>
        </is>
      </c>
      <c r="D1146" t="n">
        <v>6.6837</v>
      </c>
      <c r="E1146" t="n">
        <v>14.96</v>
      </c>
      <c r="F1146" t="n">
        <v>11.82</v>
      </c>
      <c r="G1146" t="n">
        <v>64.45999999999999</v>
      </c>
      <c r="H1146" t="n">
        <v>0.93</v>
      </c>
      <c r="I1146" t="n">
        <v>11</v>
      </c>
      <c r="J1146" t="n">
        <v>243.03</v>
      </c>
      <c r="K1146" t="n">
        <v>56.94</v>
      </c>
      <c r="L1146" t="n">
        <v>12.75</v>
      </c>
      <c r="M1146" t="n">
        <v>9</v>
      </c>
      <c r="N1146" t="n">
        <v>58.34</v>
      </c>
      <c r="O1146" t="n">
        <v>30207.61</v>
      </c>
      <c r="P1146" t="n">
        <v>165.18</v>
      </c>
      <c r="Q1146" t="n">
        <v>460.7</v>
      </c>
      <c r="R1146" t="n">
        <v>49.66</v>
      </c>
      <c r="S1146" t="n">
        <v>32.19</v>
      </c>
      <c r="T1146" t="n">
        <v>4819.65</v>
      </c>
      <c r="U1146" t="n">
        <v>0.65</v>
      </c>
      <c r="V1146" t="n">
        <v>0.76</v>
      </c>
      <c r="W1146" t="n">
        <v>1.47</v>
      </c>
      <c r="X1146" t="n">
        <v>0.28</v>
      </c>
      <c r="Y1146" t="n">
        <v>1</v>
      </c>
      <c r="Z1146" t="n">
        <v>10</v>
      </c>
    </row>
    <row r="1147">
      <c r="A1147" t="n">
        <v>48</v>
      </c>
      <c r="B1147" t="n">
        <v>115</v>
      </c>
      <c r="C1147" t="inlineStr">
        <is>
          <t xml:space="preserve">CONCLUIDO	</t>
        </is>
      </c>
      <c r="D1147" t="n">
        <v>6.6883</v>
      </c>
      <c r="E1147" t="n">
        <v>14.95</v>
      </c>
      <c r="F1147" t="n">
        <v>11.81</v>
      </c>
      <c r="G1147" t="n">
        <v>64.41</v>
      </c>
      <c r="H1147" t="n">
        <v>0.95</v>
      </c>
      <c r="I1147" t="n">
        <v>11</v>
      </c>
      <c r="J1147" t="n">
        <v>243.47</v>
      </c>
      <c r="K1147" t="n">
        <v>56.94</v>
      </c>
      <c r="L1147" t="n">
        <v>13</v>
      </c>
      <c r="M1147" t="n">
        <v>9</v>
      </c>
      <c r="N1147" t="n">
        <v>58.53</v>
      </c>
      <c r="O1147" t="n">
        <v>30261.91</v>
      </c>
      <c r="P1147" t="n">
        <v>164.28</v>
      </c>
      <c r="Q1147" t="n">
        <v>460.7</v>
      </c>
      <c r="R1147" t="n">
        <v>49.33</v>
      </c>
      <c r="S1147" t="n">
        <v>32.19</v>
      </c>
      <c r="T1147" t="n">
        <v>4653.5</v>
      </c>
      <c r="U1147" t="n">
        <v>0.65</v>
      </c>
      <c r="V1147" t="n">
        <v>0.76</v>
      </c>
      <c r="W1147" t="n">
        <v>1.47</v>
      </c>
      <c r="X1147" t="n">
        <v>0.27</v>
      </c>
      <c r="Y1147" t="n">
        <v>1</v>
      </c>
      <c r="Z1147" t="n">
        <v>10</v>
      </c>
    </row>
    <row r="1148">
      <c r="A1148" t="n">
        <v>49</v>
      </c>
      <c r="B1148" t="n">
        <v>115</v>
      </c>
      <c r="C1148" t="inlineStr">
        <is>
          <t xml:space="preserve">CONCLUIDO	</t>
        </is>
      </c>
      <c r="D1148" t="n">
        <v>6.7221</v>
      </c>
      <c r="E1148" t="n">
        <v>14.88</v>
      </c>
      <c r="F1148" t="n">
        <v>11.78</v>
      </c>
      <c r="G1148" t="n">
        <v>70.66</v>
      </c>
      <c r="H1148" t="n">
        <v>0.97</v>
      </c>
      <c r="I1148" t="n">
        <v>10</v>
      </c>
      <c r="J1148" t="n">
        <v>243.91</v>
      </c>
      <c r="K1148" t="n">
        <v>56.94</v>
      </c>
      <c r="L1148" t="n">
        <v>13.25</v>
      </c>
      <c r="M1148" t="n">
        <v>8</v>
      </c>
      <c r="N1148" t="n">
        <v>58.72</v>
      </c>
      <c r="O1148" t="n">
        <v>30316.27</v>
      </c>
      <c r="P1148" t="n">
        <v>163.57</v>
      </c>
      <c r="Q1148" t="n">
        <v>460.69</v>
      </c>
      <c r="R1148" t="n">
        <v>48.44</v>
      </c>
      <c r="S1148" t="n">
        <v>32.19</v>
      </c>
      <c r="T1148" t="n">
        <v>4213.06</v>
      </c>
      <c r="U1148" t="n">
        <v>0.66</v>
      </c>
      <c r="V1148" t="n">
        <v>0.76</v>
      </c>
      <c r="W1148" t="n">
        <v>1.46</v>
      </c>
      <c r="X1148" t="n">
        <v>0.24</v>
      </c>
      <c r="Y1148" t="n">
        <v>1</v>
      </c>
      <c r="Z1148" t="n">
        <v>10</v>
      </c>
    </row>
    <row r="1149">
      <c r="A1149" t="n">
        <v>50</v>
      </c>
      <c r="B1149" t="n">
        <v>115</v>
      </c>
      <c r="C1149" t="inlineStr">
        <is>
          <t xml:space="preserve">CONCLUIDO	</t>
        </is>
      </c>
      <c r="D1149" t="n">
        <v>6.7144</v>
      </c>
      <c r="E1149" t="n">
        <v>14.89</v>
      </c>
      <c r="F1149" t="n">
        <v>11.79</v>
      </c>
      <c r="G1149" t="n">
        <v>70.76000000000001</v>
      </c>
      <c r="H1149" t="n">
        <v>0.98</v>
      </c>
      <c r="I1149" t="n">
        <v>10</v>
      </c>
      <c r="J1149" t="n">
        <v>244.35</v>
      </c>
      <c r="K1149" t="n">
        <v>56.94</v>
      </c>
      <c r="L1149" t="n">
        <v>13.5</v>
      </c>
      <c r="M1149" t="n">
        <v>8</v>
      </c>
      <c r="N1149" t="n">
        <v>58.91</v>
      </c>
      <c r="O1149" t="n">
        <v>30370.7</v>
      </c>
      <c r="P1149" t="n">
        <v>163.4</v>
      </c>
      <c r="Q1149" t="n">
        <v>460.71</v>
      </c>
      <c r="R1149" t="n">
        <v>48.97</v>
      </c>
      <c r="S1149" t="n">
        <v>32.19</v>
      </c>
      <c r="T1149" t="n">
        <v>4479.48</v>
      </c>
      <c r="U1149" t="n">
        <v>0.66</v>
      </c>
      <c r="V1149" t="n">
        <v>0.76</v>
      </c>
      <c r="W1149" t="n">
        <v>1.46</v>
      </c>
      <c r="X1149" t="n">
        <v>0.26</v>
      </c>
      <c r="Y1149" t="n">
        <v>1</v>
      </c>
      <c r="Z1149" t="n">
        <v>10</v>
      </c>
    </row>
    <row r="1150">
      <c r="A1150" t="n">
        <v>51</v>
      </c>
      <c r="B1150" t="n">
        <v>115</v>
      </c>
      <c r="C1150" t="inlineStr">
        <is>
          <t xml:space="preserve">CONCLUIDO	</t>
        </is>
      </c>
      <c r="D1150" t="n">
        <v>6.715</v>
      </c>
      <c r="E1150" t="n">
        <v>14.89</v>
      </c>
      <c r="F1150" t="n">
        <v>11.79</v>
      </c>
      <c r="G1150" t="n">
        <v>70.75</v>
      </c>
      <c r="H1150" t="n">
        <v>1</v>
      </c>
      <c r="I1150" t="n">
        <v>10</v>
      </c>
      <c r="J1150" t="n">
        <v>244.79</v>
      </c>
      <c r="K1150" t="n">
        <v>56.94</v>
      </c>
      <c r="L1150" t="n">
        <v>13.75</v>
      </c>
      <c r="M1150" t="n">
        <v>8</v>
      </c>
      <c r="N1150" t="n">
        <v>59.1</v>
      </c>
      <c r="O1150" t="n">
        <v>30425.2</v>
      </c>
      <c r="P1150" t="n">
        <v>163.44</v>
      </c>
      <c r="Q1150" t="n">
        <v>460.69</v>
      </c>
      <c r="R1150" t="n">
        <v>48.96</v>
      </c>
      <c r="S1150" t="n">
        <v>32.19</v>
      </c>
      <c r="T1150" t="n">
        <v>4472.73</v>
      </c>
      <c r="U1150" t="n">
        <v>0.66</v>
      </c>
      <c r="V1150" t="n">
        <v>0.76</v>
      </c>
      <c r="W1150" t="n">
        <v>1.46</v>
      </c>
      <c r="X1150" t="n">
        <v>0.26</v>
      </c>
      <c r="Y1150" t="n">
        <v>1</v>
      </c>
      <c r="Z1150" t="n">
        <v>10</v>
      </c>
    </row>
    <row r="1151">
      <c r="A1151" t="n">
        <v>52</v>
      </c>
      <c r="B1151" t="n">
        <v>115</v>
      </c>
      <c r="C1151" t="inlineStr">
        <is>
          <t xml:space="preserve">CONCLUIDO	</t>
        </is>
      </c>
      <c r="D1151" t="n">
        <v>6.7177</v>
      </c>
      <c r="E1151" t="n">
        <v>14.89</v>
      </c>
      <c r="F1151" t="n">
        <v>11.79</v>
      </c>
      <c r="G1151" t="n">
        <v>70.72</v>
      </c>
      <c r="H1151" t="n">
        <v>1.02</v>
      </c>
      <c r="I1151" t="n">
        <v>10</v>
      </c>
      <c r="J1151" t="n">
        <v>245.23</v>
      </c>
      <c r="K1151" t="n">
        <v>56.94</v>
      </c>
      <c r="L1151" t="n">
        <v>14</v>
      </c>
      <c r="M1151" t="n">
        <v>8</v>
      </c>
      <c r="N1151" t="n">
        <v>59.29</v>
      </c>
      <c r="O1151" t="n">
        <v>30479.78</v>
      </c>
      <c r="P1151" t="n">
        <v>162.65</v>
      </c>
      <c r="Q1151" t="n">
        <v>460.69</v>
      </c>
      <c r="R1151" t="n">
        <v>48.76</v>
      </c>
      <c r="S1151" t="n">
        <v>32.19</v>
      </c>
      <c r="T1151" t="n">
        <v>4373.78</v>
      </c>
      <c r="U1151" t="n">
        <v>0.66</v>
      </c>
      <c r="V1151" t="n">
        <v>0.76</v>
      </c>
      <c r="W1151" t="n">
        <v>1.46</v>
      </c>
      <c r="X1151" t="n">
        <v>0.25</v>
      </c>
      <c r="Y1151" t="n">
        <v>1</v>
      </c>
      <c r="Z1151" t="n">
        <v>10</v>
      </c>
    </row>
    <row r="1152">
      <c r="A1152" t="n">
        <v>53</v>
      </c>
      <c r="B1152" t="n">
        <v>115</v>
      </c>
      <c r="C1152" t="inlineStr">
        <is>
          <t xml:space="preserve">CONCLUIDO	</t>
        </is>
      </c>
      <c r="D1152" t="n">
        <v>6.7135</v>
      </c>
      <c r="E1152" t="n">
        <v>14.9</v>
      </c>
      <c r="F1152" t="n">
        <v>11.8</v>
      </c>
      <c r="G1152" t="n">
        <v>70.77</v>
      </c>
      <c r="H1152" t="n">
        <v>1.03</v>
      </c>
      <c r="I1152" t="n">
        <v>10</v>
      </c>
      <c r="J1152" t="n">
        <v>245.68</v>
      </c>
      <c r="K1152" t="n">
        <v>56.94</v>
      </c>
      <c r="L1152" t="n">
        <v>14.25</v>
      </c>
      <c r="M1152" t="n">
        <v>8</v>
      </c>
      <c r="N1152" t="n">
        <v>59.48</v>
      </c>
      <c r="O1152" t="n">
        <v>30534.42</v>
      </c>
      <c r="P1152" t="n">
        <v>161.77</v>
      </c>
      <c r="Q1152" t="n">
        <v>460.69</v>
      </c>
      <c r="R1152" t="n">
        <v>48.99</v>
      </c>
      <c r="S1152" t="n">
        <v>32.19</v>
      </c>
      <c r="T1152" t="n">
        <v>4485.55</v>
      </c>
      <c r="U1152" t="n">
        <v>0.66</v>
      </c>
      <c r="V1152" t="n">
        <v>0.76</v>
      </c>
      <c r="W1152" t="n">
        <v>1.46</v>
      </c>
      <c r="X1152" t="n">
        <v>0.26</v>
      </c>
      <c r="Y1152" t="n">
        <v>1</v>
      </c>
      <c r="Z1152" t="n">
        <v>10</v>
      </c>
    </row>
    <row r="1153">
      <c r="A1153" t="n">
        <v>54</v>
      </c>
      <c r="B1153" t="n">
        <v>115</v>
      </c>
      <c r="C1153" t="inlineStr">
        <is>
          <t xml:space="preserve">CONCLUIDO	</t>
        </is>
      </c>
      <c r="D1153" t="n">
        <v>6.7531</v>
      </c>
      <c r="E1153" t="n">
        <v>14.81</v>
      </c>
      <c r="F1153" t="n">
        <v>11.75</v>
      </c>
      <c r="G1153" t="n">
        <v>78.34999999999999</v>
      </c>
      <c r="H1153" t="n">
        <v>1.05</v>
      </c>
      <c r="I1153" t="n">
        <v>9</v>
      </c>
      <c r="J1153" t="n">
        <v>246.12</v>
      </c>
      <c r="K1153" t="n">
        <v>56.94</v>
      </c>
      <c r="L1153" t="n">
        <v>14.5</v>
      </c>
      <c r="M1153" t="n">
        <v>7</v>
      </c>
      <c r="N1153" t="n">
        <v>59.68</v>
      </c>
      <c r="O1153" t="n">
        <v>30589.13</v>
      </c>
      <c r="P1153" t="n">
        <v>160.83</v>
      </c>
      <c r="Q1153" t="n">
        <v>460.69</v>
      </c>
      <c r="R1153" t="n">
        <v>47.59</v>
      </c>
      <c r="S1153" t="n">
        <v>32.19</v>
      </c>
      <c r="T1153" t="n">
        <v>3794.58</v>
      </c>
      <c r="U1153" t="n">
        <v>0.68</v>
      </c>
      <c r="V1153" t="n">
        <v>0.76</v>
      </c>
      <c r="W1153" t="n">
        <v>1.46</v>
      </c>
      <c r="X1153" t="n">
        <v>0.22</v>
      </c>
      <c r="Y1153" t="n">
        <v>1</v>
      </c>
      <c r="Z1153" t="n">
        <v>10</v>
      </c>
    </row>
    <row r="1154">
      <c r="A1154" t="n">
        <v>55</v>
      </c>
      <c r="B1154" t="n">
        <v>115</v>
      </c>
      <c r="C1154" t="inlineStr">
        <is>
          <t xml:space="preserve">CONCLUIDO	</t>
        </is>
      </c>
      <c r="D1154" t="n">
        <v>6.7526</v>
      </c>
      <c r="E1154" t="n">
        <v>14.81</v>
      </c>
      <c r="F1154" t="n">
        <v>11.75</v>
      </c>
      <c r="G1154" t="n">
        <v>78.36</v>
      </c>
      <c r="H1154" t="n">
        <v>1.06</v>
      </c>
      <c r="I1154" t="n">
        <v>9</v>
      </c>
      <c r="J1154" t="n">
        <v>246.57</v>
      </c>
      <c r="K1154" t="n">
        <v>56.94</v>
      </c>
      <c r="L1154" t="n">
        <v>14.75</v>
      </c>
      <c r="M1154" t="n">
        <v>7</v>
      </c>
      <c r="N1154" t="n">
        <v>59.87</v>
      </c>
      <c r="O1154" t="n">
        <v>30643.91</v>
      </c>
      <c r="P1154" t="n">
        <v>160.77</v>
      </c>
      <c r="Q1154" t="n">
        <v>460.71</v>
      </c>
      <c r="R1154" t="n">
        <v>47.6</v>
      </c>
      <c r="S1154" t="n">
        <v>32.19</v>
      </c>
      <c r="T1154" t="n">
        <v>3795.94</v>
      </c>
      <c r="U1154" t="n">
        <v>0.68</v>
      </c>
      <c r="V1154" t="n">
        <v>0.76</v>
      </c>
      <c r="W1154" t="n">
        <v>1.46</v>
      </c>
      <c r="X1154" t="n">
        <v>0.22</v>
      </c>
      <c r="Y1154" t="n">
        <v>1</v>
      </c>
      <c r="Z1154" t="n">
        <v>10</v>
      </c>
    </row>
    <row r="1155">
      <c r="A1155" t="n">
        <v>56</v>
      </c>
      <c r="B1155" t="n">
        <v>115</v>
      </c>
      <c r="C1155" t="inlineStr">
        <is>
          <t xml:space="preserve">CONCLUIDO	</t>
        </is>
      </c>
      <c r="D1155" t="n">
        <v>6.7507</v>
      </c>
      <c r="E1155" t="n">
        <v>14.81</v>
      </c>
      <c r="F1155" t="n">
        <v>11.76</v>
      </c>
      <c r="G1155" t="n">
        <v>78.38</v>
      </c>
      <c r="H1155" t="n">
        <v>1.08</v>
      </c>
      <c r="I1155" t="n">
        <v>9</v>
      </c>
      <c r="J1155" t="n">
        <v>247.01</v>
      </c>
      <c r="K1155" t="n">
        <v>56.94</v>
      </c>
      <c r="L1155" t="n">
        <v>15</v>
      </c>
      <c r="M1155" t="n">
        <v>7</v>
      </c>
      <c r="N1155" t="n">
        <v>60.07</v>
      </c>
      <c r="O1155" t="n">
        <v>30698.76</v>
      </c>
      <c r="P1155" t="n">
        <v>161.25</v>
      </c>
      <c r="Q1155" t="n">
        <v>460.69</v>
      </c>
      <c r="R1155" t="n">
        <v>47.76</v>
      </c>
      <c r="S1155" t="n">
        <v>32.19</v>
      </c>
      <c r="T1155" t="n">
        <v>3876.19</v>
      </c>
      <c r="U1155" t="n">
        <v>0.67</v>
      </c>
      <c r="V1155" t="n">
        <v>0.76</v>
      </c>
      <c r="W1155" t="n">
        <v>1.46</v>
      </c>
      <c r="X1155" t="n">
        <v>0.22</v>
      </c>
      <c r="Y1155" t="n">
        <v>1</v>
      </c>
      <c r="Z1155" t="n">
        <v>10</v>
      </c>
    </row>
    <row r="1156">
      <c r="A1156" t="n">
        <v>57</v>
      </c>
      <c r="B1156" t="n">
        <v>115</v>
      </c>
      <c r="C1156" t="inlineStr">
        <is>
          <t xml:space="preserve">CONCLUIDO	</t>
        </is>
      </c>
      <c r="D1156" t="n">
        <v>6.744</v>
      </c>
      <c r="E1156" t="n">
        <v>14.83</v>
      </c>
      <c r="F1156" t="n">
        <v>11.77</v>
      </c>
      <c r="G1156" t="n">
        <v>78.48</v>
      </c>
      <c r="H1156" t="n">
        <v>1.1</v>
      </c>
      <c r="I1156" t="n">
        <v>9</v>
      </c>
      <c r="J1156" t="n">
        <v>247.46</v>
      </c>
      <c r="K1156" t="n">
        <v>56.94</v>
      </c>
      <c r="L1156" t="n">
        <v>15.25</v>
      </c>
      <c r="M1156" t="n">
        <v>7</v>
      </c>
      <c r="N1156" t="n">
        <v>60.26</v>
      </c>
      <c r="O1156" t="n">
        <v>30753.68</v>
      </c>
      <c r="P1156" t="n">
        <v>161.47</v>
      </c>
      <c r="Q1156" t="n">
        <v>460.69</v>
      </c>
      <c r="R1156" t="n">
        <v>48.25</v>
      </c>
      <c r="S1156" t="n">
        <v>32.19</v>
      </c>
      <c r="T1156" t="n">
        <v>4122.16</v>
      </c>
      <c r="U1156" t="n">
        <v>0.67</v>
      </c>
      <c r="V1156" t="n">
        <v>0.76</v>
      </c>
      <c r="W1156" t="n">
        <v>1.46</v>
      </c>
      <c r="X1156" t="n">
        <v>0.24</v>
      </c>
      <c r="Y1156" t="n">
        <v>1</v>
      </c>
      <c r="Z1156" t="n">
        <v>10</v>
      </c>
    </row>
    <row r="1157">
      <c r="A1157" t="n">
        <v>58</v>
      </c>
      <c r="B1157" t="n">
        <v>115</v>
      </c>
      <c r="C1157" t="inlineStr">
        <is>
          <t xml:space="preserve">CONCLUIDO	</t>
        </is>
      </c>
      <c r="D1157" t="n">
        <v>6.7479</v>
      </c>
      <c r="E1157" t="n">
        <v>14.82</v>
      </c>
      <c r="F1157" t="n">
        <v>11.76</v>
      </c>
      <c r="G1157" t="n">
        <v>78.42</v>
      </c>
      <c r="H1157" t="n">
        <v>1.11</v>
      </c>
      <c r="I1157" t="n">
        <v>9</v>
      </c>
      <c r="J1157" t="n">
        <v>247.9</v>
      </c>
      <c r="K1157" t="n">
        <v>56.94</v>
      </c>
      <c r="L1157" t="n">
        <v>15.5</v>
      </c>
      <c r="M1157" t="n">
        <v>7</v>
      </c>
      <c r="N1157" t="n">
        <v>60.46</v>
      </c>
      <c r="O1157" t="n">
        <v>30808.68</v>
      </c>
      <c r="P1157" t="n">
        <v>160.99</v>
      </c>
      <c r="Q1157" t="n">
        <v>460.72</v>
      </c>
      <c r="R1157" t="n">
        <v>48.07</v>
      </c>
      <c r="S1157" t="n">
        <v>32.19</v>
      </c>
      <c r="T1157" t="n">
        <v>4034.87</v>
      </c>
      <c r="U1157" t="n">
        <v>0.67</v>
      </c>
      <c r="V1157" t="n">
        <v>0.76</v>
      </c>
      <c r="W1157" t="n">
        <v>1.46</v>
      </c>
      <c r="X1157" t="n">
        <v>0.23</v>
      </c>
      <c r="Y1157" t="n">
        <v>1</v>
      </c>
      <c r="Z1157" t="n">
        <v>10</v>
      </c>
    </row>
    <row r="1158">
      <c r="A1158" t="n">
        <v>59</v>
      </c>
      <c r="B1158" t="n">
        <v>115</v>
      </c>
      <c r="C1158" t="inlineStr">
        <is>
          <t xml:space="preserve">CONCLUIDO	</t>
        </is>
      </c>
      <c r="D1158" t="n">
        <v>6.747</v>
      </c>
      <c r="E1158" t="n">
        <v>14.82</v>
      </c>
      <c r="F1158" t="n">
        <v>11.77</v>
      </c>
      <c r="G1158" t="n">
        <v>78.44</v>
      </c>
      <c r="H1158" t="n">
        <v>1.13</v>
      </c>
      <c r="I1158" t="n">
        <v>9</v>
      </c>
      <c r="J1158" t="n">
        <v>248.35</v>
      </c>
      <c r="K1158" t="n">
        <v>56.94</v>
      </c>
      <c r="L1158" t="n">
        <v>15.75</v>
      </c>
      <c r="M1158" t="n">
        <v>7</v>
      </c>
      <c r="N1158" t="n">
        <v>60.66</v>
      </c>
      <c r="O1158" t="n">
        <v>30863.74</v>
      </c>
      <c r="P1158" t="n">
        <v>159.82</v>
      </c>
      <c r="Q1158" t="n">
        <v>460.73</v>
      </c>
      <c r="R1158" t="n">
        <v>48.03</v>
      </c>
      <c r="S1158" t="n">
        <v>32.19</v>
      </c>
      <c r="T1158" t="n">
        <v>4014.5</v>
      </c>
      <c r="U1158" t="n">
        <v>0.67</v>
      </c>
      <c r="V1158" t="n">
        <v>0.76</v>
      </c>
      <c r="W1158" t="n">
        <v>1.46</v>
      </c>
      <c r="X1158" t="n">
        <v>0.23</v>
      </c>
      <c r="Y1158" t="n">
        <v>1</v>
      </c>
      <c r="Z1158" t="n">
        <v>10</v>
      </c>
    </row>
    <row r="1159">
      <c r="A1159" t="n">
        <v>60</v>
      </c>
      <c r="B1159" t="n">
        <v>115</v>
      </c>
      <c r="C1159" t="inlineStr">
        <is>
          <t xml:space="preserve">CONCLUIDO	</t>
        </is>
      </c>
      <c r="D1159" t="n">
        <v>6.7437</v>
      </c>
      <c r="E1159" t="n">
        <v>14.83</v>
      </c>
      <c r="F1159" t="n">
        <v>11.77</v>
      </c>
      <c r="G1159" t="n">
        <v>78.48999999999999</v>
      </c>
      <c r="H1159" t="n">
        <v>1.14</v>
      </c>
      <c r="I1159" t="n">
        <v>9</v>
      </c>
      <c r="J1159" t="n">
        <v>248.79</v>
      </c>
      <c r="K1159" t="n">
        <v>56.94</v>
      </c>
      <c r="L1159" t="n">
        <v>16</v>
      </c>
      <c r="M1159" t="n">
        <v>7</v>
      </c>
      <c r="N1159" t="n">
        <v>60.85</v>
      </c>
      <c r="O1159" t="n">
        <v>30918.88</v>
      </c>
      <c r="P1159" t="n">
        <v>160.22</v>
      </c>
      <c r="Q1159" t="n">
        <v>460.69</v>
      </c>
      <c r="R1159" t="n">
        <v>48.18</v>
      </c>
      <c r="S1159" t="n">
        <v>32.19</v>
      </c>
      <c r="T1159" t="n">
        <v>4089.35</v>
      </c>
      <c r="U1159" t="n">
        <v>0.67</v>
      </c>
      <c r="V1159" t="n">
        <v>0.76</v>
      </c>
      <c r="W1159" t="n">
        <v>1.47</v>
      </c>
      <c r="X1159" t="n">
        <v>0.24</v>
      </c>
      <c r="Y1159" t="n">
        <v>1</v>
      </c>
      <c r="Z1159" t="n">
        <v>10</v>
      </c>
    </row>
    <row r="1160">
      <c r="A1160" t="n">
        <v>61</v>
      </c>
      <c r="B1160" t="n">
        <v>115</v>
      </c>
      <c r="C1160" t="inlineStr">
        <is>
          <t xml:space="preserve">CONCLUIDO	</t>
        </is>
      </c>
      <c r="D1160" t="n">
        <v>6.7854</v>
      </c>
      <c r="E1160" t="n">
        <v>14.74</v>
      </c>
      <c r="F1160" t="n">
        <v>11.73</v>
      </c>
      <c r="G1160" t="n">
        <v>87.94</v>
      </c>
      <c r="H1160" t="n">
        <v>1.16</v>
      </c>
      <c r="I1160" t="n">
        <v>8</v>
      </c>
      <c r="J1160" t="n">
        <v>249.24</v>
      </c>
      <c r="K1160" t="n">
        <v>56.94</v>
      </c>
      <c r="L1160" t="n">
        <v>16.25</v>
      </c>
      <c r="M1160" t="n">
        <v>6</v>
      </c>
      <c r="N1160" t="n">
        <v>61.05</v>
      </c>
      <c r="O1160" t="n">
        <v>30974.09</v>
      </c>
      <c r="P1160" t="n">
        <v>158.28</v>
      </c>
      <c r="Q1160" t="n">
        <v>460.69</v>
      </c>
      <c r="R1160" t="n">
        <v>46.7</v>
      </c>
      <c r="S1160" t="n">
        <v>32.19</v>
      </c>
      <c r="T1160" t="n">
        <v>3354.5</v>
      </c>
      <c r="U1160" t="n">
        <v>0.6899999999999999</v>
      </c>
      <c r="V1160" t="n">
        <v>0.76</v>
      </c>
      <c r="W1160" t="n">
        <v>1.46</v>
      </c>
      <c r="X1160" t="n">
        <v>0.19</v>
      </c>
      <c r="Y1160" t="n">
        <v>1</v>
      </c>
      <c r="Z1160" t="n">
        <v>10</v>
      </c>
    </row>
    <row r="1161">
      <c r="A1161" t="n">
        <v>62</v>
      </c>
      <c r="B1161" t="n">
        <v>115</v>
      </c>
      <c r="C1161" t="inlineStr">
        <is>
          <t xml:space="preserve">CONCLUIDO	</t>
        </is>
      </c>
      <c r="D1161" t="n">
        <v>6.7806</v>
      </c>
      <c r="E1161" t="n">
        <v>14.75</v>
      </c>
      <c r="F1161" t="n">
        <v>11.74</v>
      </c>
      <c r="G1161" t="n">
        <v>88.02</v>
      </c>
      <c r="H1161" t="n">
        <v>1.18</v>
      </c>
      <c r="I1161" t="n">
        <v>8</v>
      </c>
      <c r="J1161" t="n">
        <v>249.69</v>
      </c>
      <c r="K1161" t="n">
        <v>56.94</v>
      </c>
      <c r="L1161" t="n">
        <v>16.5</v>
      </c>
      <c r="M1161" t="n">
        <v>6</v>
      </c>
      <c r="N1161" t="n">
        <v>61.25</v>
      </c>
      <c r="O1161" t="n">
        <v>31029.37</v>
      </c>
      <c r="P1161" t="n">
        <v>158.49</v>
      </c>
      <c r="Q1161" t="n">
        <v>460.74</v>
      </c>
      <c r="R1161" t="n">
        <v>47.09</v>
      </c>
      <c r="S1161" t="n">
        <v>32.19</v>
      </c>
      <c r="T1161" t="n">
        <v>3546.5</v>
      </c>
      <c r="U1161" t="n">
        <v>0.68</v>
      </c>
      <c r="V1161" t="n">
        <v>0.76</v>
      </c>
      <c r="W1161" t="n">
        <v>1.46</v>
      </c>
      <c r="X1161" t="n">
        <v>0.2</v>
      </c>
      <c r="Y1161" t="n">
        <v>1</v>
      </c>
      <c r="Z1161" t="n">
        <v>10</v>
      </c>
    </row>
    <row r="1162">
      <c r="A1162" t="n">
        <v>63</v>
      </c>
      <c r="B1162" t="n">
        <v>115</v>
      </c>
      <c r="C1162" t="inlineStr">
        <is>
          <t xml:space="preserve">CONCLUIDO	</t>
        </is>
      </c>
      <c r="D1162" t="n">
        <v>6.782</v>
      </c>
      <c r="E1162" t="n">
        <v>14.74</v>
      </c>
      <c r="F1162" t="n">
        <v>11.73</v>
      </c>
      <c r="G1162" t="n">
        <v>88</v>
      </c>
      <c r="H1162" t="n">
        <v>1.19</v>
      </c>
      <c r="I1162" t="n">
        <v>8</v>
      </c>
      <c r="J1162" t="n">
        <v>250.14</v>
      </c>
      <c r="K1162" t="n">
        <v>56.94</v>
      </c>
      <c r="L1162" t="n">
        <v>16.75</v>
      </c>
      <c r="M1162" t="n">
        <v>6</v>
      </c>
      <c r="N1162" t="n">
        <v>61.45</v>
      </c>
      <c r="O1162" t="n">
        <v>31084.72</v>
      </c>
      <c r="P1162" t="n">
        <v>158.23</v>
      </c>
      <c r="Q1162" t="n">
        <v>460.69</v>
      </c>
      <c r="R1162" t="n">
        <v>46.83</v>
      </c>
      <c r="S1162" t="n">
        <v>32.19</v>
      </c>
      <c r="T1162" t="n">
        <v>3416.2</v>
      </c>
      <c r="U1162" t="n">
        <v>0.6899999999999999</v>
      </c>
      <c r="V1162" t="n">
        <v>0.76</v>
      </c>
      <c r="W1162" t="n">
        <v>1.46</v>
      </c>
      <c r="X1162" t="n">
        <v>0.2</v>
      </c>
      <c r="Y1162" t="n">
        <v>1</v>
      </c>
      <c r="Z1162" t="n">
        <v>10</v>
      </c>
    </row>
    <row r="1163">
      <c r="A1163" t="n">
        <v>64</v>
      </c>
      <c r="B1163" t="n">
        <v>115</v>
      </c>
      <c r="C1163" t="inlineStr">
        <is>
          <t xml:space="preserve">CONCLUIDO	</t>
        </is>
      </c>
      <c r="D1163" t="n">
        <v>6.7878</v>
      </c>
      <c r="E1163" t="n">
        <v>14.73</v>
      </c>
      <c r="F1163" t="n">
        <v>11.72</v>
      </c>
      <c r="G1163" t="n">
        <v>87.90000000000001</v>
      </c>
      <c r="H1163" t="n">
        <v>1.21</v>
      </c>
      <c r="I1163" t="n">
        <v>8</v>
      </c>
      <c r="J1163" t="n">
        <v>250.59</v>
      </c>
      <c r="K1163" t="n">
        <v>56.94</v>
      </c>
      <c r="L1163" t="n">
        <v>17</v>
      </c>
      <c r="M1163" t="n">
        <v>6</v>
      </c>
      <c r="N1163" t="n">
        <v>61.65</v>
      </c>
      <c r="O1163" t="n">
        <v>31140.15</v>
      </c>
      <c r="P1163" t="n">
        <v>158.07</v>
      </c>
      <c r="Q1163" t="n">
        <v>460.69</v>
      </c>
      <c r="R1163" t="n">
        <v>46.46</v>
      </c>
      <c r="S1163" t="n">
        <v>32.19</v>
      </c>
      <c r="T1163" t="n">
        <v>3234.89</v>
      </c>
      <c r="U1163" t="n">
        <v>0.6899999999999999</v>
      </c>
      <c r="V1163" t="n">
        <v>0.76</v>
      </c>
      <c r="W1163" t="n">
        <v>1.46</v>
      </c>
      <c r="X1163" t="n">
        <v>0.19</v>
      </c>
      <c r="Y1163" t="n">
        <v>1</v>
      </c>
      <c r="Z1163" t="n">
        <v>10</v>
      </c>
    </row>
    <row r="1164">
      <c r="A1164" t="n">
        <v>65</v>
      </c>
      <c r="B1164" t="n">
        <v>115</v>
      </c>
      <c r="C1164" t="inlineStr">
        <is>
          <t xml:space="preserve">CONCLUIDO	</t>
        </is>
      </c>
      <c r="D1164" t="n">
        <v>6.7795</v>
      </c>
      <c r="E1164" t="n">
        <v>14.75</v>
      </c>
      <c r="F1164" t="n">
        <v>11.74</v>
      </c>
      <c r="G1164" t="n">
        <v>88.04000000000001</v>
      </c>
      <c r="H1164" t="n">
        <v>1.22</v>
      </c>
      <c r="I1164" t="n">
        <v>8</v>
      </c>
      <c r="J1164" t="n">
        <v>251.04</v>
      </c>
      <c r="K1164" t="n">
        <v>56.94</v>
      </c>
      <c r="L1164" t="n">
        <v>17.25</v>
      </c>
      <c r="M1164" t="n">
        <v>6</v>
      </c>
      <c r="N1164" t="n">
        <v>61.85</v>
      </c>
      <c r="O1164" t="n">
        <v>31195.65</v>
      </c>
      <c r="P1164" t="n">
        <v>157.95</v>
      </c>
      <c r="Q1164" t="n">
        <v>460.69</v>
      </c>
      <c r="R1164" t="n">
        <v>47.03</v>
      </c>
      <c r="S1164" t="n">
        <v>32.19</v>
      </c>
      <c r="T1164" t="n">
        <v>3519.78</v>
      </c>
      <c r="U1164" t="n">
        <v>0.68</v>
      </c>
      <c r="V1164" t="n">
        <v>0.76</v>
      </c>
      <c r="W1164" t="n">
        <v>1.46</v>
      </c>
      <c r="X1164" t="n">
        <v>0.2</v>
      </c>
      <c r="Y1164" t="n">
        <v>1</v>
      </c>
      <c r="Z1164" t="n">
        <v>10</v>
      </c>
    </row>
    <row r="1165">
      <c r="A1165" t="n">
        <v>66</v>
      </c>
      <c r="B1165" t="n">
        <v>115</v>
      </c>
      <c r="C1165" t="inlineStr">
        <is>
          <t xml:space="preserve">CONCLUIDO	</t>
        </is>
      </c>
      <c r="D1165" t="n">
        <v>6.7859</v>
      </c>
      <c r="E1165" t="n">
        <v>14.74</v>
      </c>
      <c r="F1165" t="n">
        <v>11.72</v>
      </c>
      <c r="G1165" t="n">
        <v>87.93000000000001</v>
      </c>
      <c r="H1165" t="n">
        <v>1.24</v>
      </c>
      <c r="I1165" t="n">
        <v>8</v>
      </c>
      <c r="J1165" t="n">
        <v>251.49</v>
      </c>
      <c r="K1165" t="n">
        <v>56.94</v>
      </c>
      <c r="L1165" t="n">
        <v>17.5</v>
      </c>
      <c r="M1165" t="n">
        <v>6</v>
      </c>
      <c r="N1165" t="n">
        <v>62.05</v>
      </c>
      <c r="O1165" t="n">
        <v>31251.22</v>
      </c>
      <c r="P1165" t="n">
        <v>157.51</v>
      </c>
      <c r="Q1165" t="n">
        <v>460.69</v>
      </c>
      <c r="R1165" t="n">
        <v>46.74</v>
      </c>
      <c r="S1165" t="n">
        <v>32.19</v>
      </c>
      <c r="T1165" t="n">
        <v>3372.5</v>
      </c>
      <c r="U1165" t="n">
        <v>0.6899999999999999</v>
      </c>
      <c r="V1165" t="n">
        <v>0.76</v>
      </c>
      <c r="W1165" t="n">
        <v>1.46</v>
      </c>
      <c r="X1165" t="n">
        <v>0.19</v>
      </c>
      <c r="Y1165" t="n">
        <v>1</v>
      </c>
      <c r="Z1165" t="n">
        <v>10</v>
      </c>
    </row>
    <row r="1166">
      <c r="A1166" t="n">
        <v>67</v>
      </c>
      <c r="B1166" t="n">
        <v>115</v>
      </c>
      <c r="C1166" t="inlineStr">
        <is>
          <t xml:space="preserve">CONCLUIDO	</t>
        </is>
      </c>
      <c r="D1166" t="n">
        <v>6.783</v>
      </c>
      <c r="E1166" t="n">
        <v>14.74</v>
      </c>
      <c r="F1166" t="n">
        <v>11.73</v>
      </c>
      <c r="G1166" t="n">
        <v>87.98</v>
      </c>
      <c r="H1166" t="n">
        <v>1.25</v>
      </c>
      <c r="I1166" t="n">
        <v>8</v>
      </c>
      <c r="J1166" t="n">
        <v>251.94</v>
      </c>
      <c r="K1166" t="n">
        <v>56.94</v>
      </c>
      <c r="L1166" t="n">
        <v>17.75</v>
      </c>
      <c r="M1166" t="n">
        <v>6</v>
      </c>
      <c r="N1166" t="n">
        <v>62.25</v>
      </c>
      <c r="O1166" t="n">
        <v>31306.86</v>
      </c>
      <c r="P1166" t="n">
        <v>157.05</v>
      </c>
      <c r="Q1166" t="n">
        <v>460.69</v>
      </c>
      <c r="R1166" t="n">
        <v>46.97</v>
      </c>
      <c r="S1166" t="n">
        <v>32.19</v>
      </c>
      <c r="T1166" t="n">
        <v>3488.64</v>
      </c>
      <c r="U1166" t="n">
        <v>0.6899999999999999</v>
      </c>
      <c r="V1166" t="n">
        <v>0.76</v>
      </c>
      <c r="W1166" t="n">
        <v>1.46</v>
      </c>
      <c r="X1166" t="n">
        <v>0.2</v>
      </c>
      <c r="Y1166" t="n">
        <v>1</v>
      </c>
      <c r="Z1166" t="n">
        <v>10</v>
      </c>
    </row>
    <row r="1167">
      <c r="A1167" t="n">
        <v>68</v>
      </c>
      <c r="B1167" t="n">
        <v>115</v>
      </c>
      <c r="C1167" t="inlineStr">
        <is>
          <t xml:space="preserve">CONCLUIDO	</t>
        </is>
      </c>
      <c r="D1167" t="n">
        <v>6.782</v>
      </c>
      <c r="E1167" t="n">
        <v>14.74</v>
      </c>
      <c r="F1167" t="n">
        <v>11.73</v>
      </c>
      <c r="G1167" t="n">
        <v>88</v>
      </c>
      <c r="H1167" t="n">
        <v>1.27</v>
      </c>
      <c r="I1167" t="n">
        <v>8</v>
      </c>
      <c r="J1167" t="n">
        <v>252.39</v>
      </c>
      <c r="K1167" t="n">
        <v>56.94</v>
      </c>
      <c r="L1167" t="n">
        <v>18</v>
      </c>
      <c r="M1167" t="n">
        <v>6</v>
      </c>
      <c r="N1167" t="n">
        <v>62.45</v>
      </c>
      <c r="O1167" t="n">
        <v>31362.58</v>
      </c>
      <c r="P1167" t="n">
        <v>156.39</v>
      </c>
      <c r="Q1167" t="n">
        <v>460.71</v>
      </c>
      <c r="R1167" t="n">
        <v>46.89</v>
      </c>
      <c r="S1167" t="n">
        <v>32.19</v>
      </c>
      <c r="T1167" t="n">
        <v>3446.96</v>
      </c>
      <c r="U1167" t="n">
        <v>0.6899999999999999</v>
      </c>
      <c r="V1167" t="n">
        <v>0.76</v>
      </c>
      <c r="W1167" t="n">
        <v>1.46</v>
      </c>
      <c r="X1167" t="n">
        <v>0.2</v>
      </c>
      <c r="Y1167" t="n">
        <v>1</v>
      </c>
      <c r="Z1167" t="n">
        <v>10</v>
      </c>
    </row>
    <row r="1168">
      <c r="A1168" t="n">
        <v>69</v>
      </c>
      <c r="B1168" t="n">
        <v>115</v>
      </c>
      <c r="C1168" t="inlineStr">
        <is>
          <t xml:space="preserve">CONCLUIDO	</t>
        </is>
      </c>
      <c r="D1168" t="n">
        <v>6.7775</v>
      </c>
      <c r="E1168" t="n">
        <v>14.75</v>
      </c>
      <c r="F1168" t="n">
        <v>11.74</v>
      </c>
      <c r="G1168" t="n">
        <v>88.06999999999999</v>
      </c>
      <c r="H1168" t="n">
        <v>1.28</v>
      </c>
      <c r="I1168" t="n">
        <v>8</v>
      </c>
      <c r="J1168" t="n">
        <v>252.84</v>
      </c>
      <c r="K1168" t="n">
        <v>56.94</v>
      </c>
      <c r="L1168" t="n">
        <v>18.25</v>
      </c>
      <c r="M1168" t="n">
        <v>6</v>
      </c>
      <c r="N1168" t="n">
        <v>62.65</v>
      </c>
      <c r="O1168" t="n">
        <v>31418.38</v>
      </c>
      <c r="P1168" t="n">
        <v>155.53</v>
      </c>
      <c r="Q1168" t="n">
        <v>460.69</v>
      </c>
      <c r="R1168" t="n">
        <v>47.28</v>
      </c>
      <c r="S1168" t="n">
        <v>32.19</v>
      </c>
      <c r="T1168" t="n">
        <v>3641.88</v>
      </c>
      <c r="U1168" t="n">
        <v>0.68</v>
      </c>
      <c r="V1168" t="n">
        <v>0.76</v>
      </c>
      <c r="W1168" t="n">
        <v>1.46</v>
      </c>
      <c r="X1168" t="n">
        <v>0.21</v>
      </c>
      <c r="Y1168" t="n">
        <v>1</v>
      </c>
      <c r="Z1168" t="n">
        <v>10</v>
      </c>
    </row>
    <row r="1169">
      <c r="A1169" t="n">
        <v>70</v>
      </c>
      <c r="B1169" t="n">
        <v>115</v>
      </c>
      <c r="C1169" t="inlineStr">
        <is>
          <t xml:space="preserve">CONCLUIDO	</t>
        </is>
      </c>
      <c r="D1169" t="n">
        <v>6.8092</v>
      </c>
      <c r="E1169" t="n">
        <v>14.69</v>
      </c>
      <c r="F1169" t="n">
        <v>11.72</v>
      </c>
      <c r="G1169" t="n">
        <v>100.44</v>
      </c>
      <c r="H1169" t="n">
        <v>1.3</v>
      </c>
      <c r="I1169" t="n">
        <v>7</v>
      </c>
      <c r="J1169" t="n">
        <v>253.3</v>
      </c>
      <c r="K1169" t="n">
        <v>56.94</v>
      </c>
      <c r="L1169" t="n">
        <v>18.5</v>
      </c>
      <c r="M1169" t="n">
        <v>5</v>
      </c>
      <c r="N1169" t="n">
        <v>62.86</v>
      </c>
      <c r="O1169" t="n">
        <v>31474.25</v>
      </c>
      <c r="P1169" t="n">
        <v>154.74</v>
      </c>
      <c r="Q1169" t="n">
        <v>460.69</v>
      </c>
      <c r="R1169" t="n">
        <v>46.56</v>
      </c>
      <c r="S1169" t="n">
        <v>32.19</v>
      </c>
      <c r="T1169" t="n">
        <v>3288.27</v>
      </c>
      <c r="U1169" t="n">
        <v>0.6899999999999999</v>
      </c>
      <c r="V1169" t="n">
        <v>0.76</v>
      </c>
      <c r="W1169" t="n">
        <v>1.46</v>
      </c>
      <c r="X1169" t="n">
        <v>0.18</v>
      </c>
      <c r="Y1169" t="n">
        <v>1</v>
      </c>
      <c r="Z1169" t="n">
        <v>10</v>
      </c>
    </row>
    <row r="1170">
      <c r="A1170" t="n">
        <v>71</v>
      </c>
      <c r="B1170" t="n">
        <v>115</v>
      </c>
      <c r="C1170" t="inlineStr">
        <is>
          <t xml:space="preserve">CONCLUIDO	</t>
        </is>
      </c>
      <c r="D1170" t="n">
        <v>6.812</v>
      </c>
      <c r="E1170" t="n">
        <v>14.68</v>
      </c>
      <c r="F1170" t="n">
        <v>11.71</v>
      </c>
      <c r="G1170" t="n">
        <v>100.39</v>
      </c>
      <c r="H1170" t="n">
        <v>1.31</v>
      </c>
      <c r="I1170" t="n">
        <v>7</v>
      </c>
      <c r="J1170" t="n">
        <v>253.75</v>
      </c>
      <c r="K1170" t="n">
        <v>56.94</v>
      </c>
      <c r="L1170" t="n">
        <v>18.75</v>
      </c>
      <c r="M1170" t="n">
        <v>5</v>
      </c>
      <c r="N1170" t="n">
        <v>63.06</v>
      </c>
      <c r="O1170" t="n">
        <v>31530.19</v>
      </c>
      <c r="P1170" t="n">
        <v>154.94</v>
      </c>
      <c r="Q1170" t="n">
        <v>460.69</v>
      </c>
      <c r="R1170" t="n">
        <v>46.36</v>
      </c>
      <c r="S1170" t="n">
        <v>32.19</v>
      </c>
      <c r="T1170" t="n">
        <v>3186.44</v>
      </c>
      <c r="U1170" t="n">
        <v>0.6899999999999999</v>
      </c>
      <c r="V1170" t="n">
        <v>0.76</v>
      </c>
      <c r="W1170" t="n">
        <v>1.46</v>
      </c>
      <c r="X1170" t="n">
        <v>0.18</v>
      </c>
      <c r="Y1170" t="n">
        <v>1</v>
      </c>
      <c r="Z1170" t="n">
        <v>10</v>
      </c>
    </row>
    <row r="1171">
      <c r="A1171" t="n">
        <v>72</v>
      </c>
      <c r="B1171" t="n">
        <v>115</v>
      </c>
      <c r="C1171" t="inlineStr">
        <is>
          <t xml:space="preserve">CONCLUIDO	</t>
        </is>
      </c>
      <c r="D1171" t="n">
        <v>6.8155</v>
      </c>
      <c r="E1171" t="n">
        <v>14.67</v>
      </c>
      <c r="F1171" t="n">
        <v>11.7</v>
      </c>
      <c r="G1171" t="n">
        <v>100.32</v>
      </c>
      <c r="H1171" t="n">
        <v>1.33</v>
      </c>
      <c r="I1171" t="n">
        <v>7</v>
      </c>
      <c r="J1171" t="n">
        <v>254.21</v>
      </c>
      <c r="K1171" t="n">
        <v>56.94</v>
      </c>
      <c r="L1171" t="n">
        <v>19</v>
      </c>
      <c r="M1171" t="n">
        <v>5</v>
      </c>
      <c r="N1171" t="n">
        <v>63.26</v>
      </c>
      <c r="O1171" t="n">
        <v>31586.21</v>
      </c>
      <c r="P1171" t="n">
        <v>154.87</v>
      </c>
      <c r="Q1171" t="n">
        <v>460.73</v>
      </c>
      <c r="R1171" t="n">
        <v>46.05</v>
      </c>
      <c r="S1171" t="n">
        <v>32.19</v>
      </c>
      <c r="T1171" t="n">
        <v>3030.49</v>
      </c>
      <c r="U1171" t="n">
        <v>0.7</v>
      </c>
      <c r="V1171" t="n">
        <v>0.76</v>
      </c>
      <c r="W1171" t="n">
        <v>1.46</v>
      </c>
      <c r="X1171" t="n">
        <v>0.17</v>
      </c>
      <c r="Y1171" t="n">
        <v>1</v>
      </c>
      <c r="Z1171" t="n">
        <v>10</v>
      </c>
    </row>
    <row r="1172">
      <c r="A1172" t="n">
        <v>73</v>
      </c>
      <c r="B1172" t="n">
        <v>115</v>
      </c>
      <c r="C1172" t="inlineStr">
        <is>
          <t xml:space="preserve">CONCLUIDO	</t>
        </is>
      </c>
      <c r="D1172" t="n">
        <v>6.8137</v>
      </c>
      <c r="E1172" t="n">
        <v>14.68</v>
      </c>
      <c r="F1172" t="n">
        <v>11.71</v>
      </c>
      <c r="G1172" t="n">
        <v>100.36</v>
      </c>
      <c r="H1172" t="n">
        <v>1.34</v>
      </c>
      <c r="I1172" t="n">
        <v>7</v>
      </c>
      <c r="J1172" t="n">
        <v>254.66</v>
      </c>
      <c r="K1172" t="n">
        <v>56.94</v>
      </c>
      <c r="L1172" t="n">
        <v>19.25</v>
      </c>
      <c r="M1172" t="n">
        <v>5</v>
      </c>
      <c r="N1172" t="n">
        <v>63.47</v>
      </c>
      <c r="O1172" t="n">
        <v>31642.3</v>
      </c>
      <c r="P1172" t="n">
        <v>155.31</v>
      </c>
      <c r="Q1172" t="n">
        <v>460.69</v>
      </c>
      <c r="R1172" t="n">
        <v>46.24</v>
      </c>
      <c r="S1172" t="n">
        <v>32.19</v>
      </c>
      <c r="T1172" t="n">
        <v>3126.28</v>
      </c>
      <c r="U1172" t="n">
        <v>0.7</v>
      </c>
      <c r="V1172" t="n">
        <v>0.76</v>
      </c>
      <c r="W1172" t="n">
        <v>1.46</v>
      </c>
      <c r="X1172" t="n">
        <v>0.17</v>
      </c>
      <c r="Y1172" t="n">
        <v>1</v>
      </c>
      <c r="Z1172" t="n">
        <v>10</v>
      </c>
    </row>
    <row r="1173">
      <c r="A1173" t="n">
        <v>74</v>
      </c>
      <c r="B1173" t="n">
        <v>115</v>
      </c>
      <c r="C1173" t="inlineStr">
        <is>
          <t xml:space="preserve">CONCLUIDO	</t>
        </is>
      </c>
      <c r="D1173" t="n">
        <v>6.8162</v>
      </c>
      <c r="E1173" t="n">
        <v>14.67</v>
      </c>
      <c r="F1173" t="n">
        <v>11.7</v>
      </c>
      <c r="G1173" t="n">
        <v>100.31</v>
      </c>
      <c r="H1173" t="n">
        <v>1.36</v>
      </c>
      <c r="I1173" t="n">
        <v>7</v>
      </c>
      <c r="J1173" t="n">
        <v>255.12</v>
      </c>
      <c r="K1173" t="n">
        <v>56.94</v>
      </c>
      <c r="L1173" t="n">
        <v>19.5</v>
      </c>
      <c r="M1173" t="n">
        <v>5</v>
      </c>
      <c r="N1173" t="n">
        <v>63.67</v>
      </c>
      <c r="O1173" t="n">
        <v>31698.47</v>
      </c>
      <c r="P1173" t="n">
        <v>155.1</v>
      </c>
      <c r="Q1173" t="n">
        <v>460.69</v>
      </c>
      <c r="R1173" t="n">
        <v>45.97</v>
      </c>
      <c r="S1173" t="n">
        <v>32.19</v>
      </c>
      <c r="T1173" t="n">
        <v>2994.29</v>
      </c>
      <c r="U1173" t="n">
        <v>0.7</v>
      </c>
      <c r="V1173" t="n">
        <v>0.76</v>
      </c>
      <c r="W1173" t="n">
        <v>1.46</v>
      </c>
      <c r="X1173" t="n">
        <v>0.17</v>
      </c>
      <c r="Y1173" t="n">
        <v>1</v>
      </c>
      <c r="Z1173" t="n">
        <v>10</v>
      </c>
    </row>
    <row r="1174">
      <c r="A1174" t="n">
        <v>75</v>
      </c>
      <c r="B1174" t="n">
        <v>115</v>
      </c>
      <c r="C1174" t="inlineStr">
        <is>
          <t xml:space="preserve">CONCLUIDO	</t>
        </is>
      </c>
      <c r="D1174" t="n">
        <v>6.8184</v>
      </c>
      <c r="E1174" t="n">
        <v>14.67</v>
      </c>
      <c r="F1174" t="n">
        <v>11.7</v>
      </c>
      <c r="G1174" t="n">
        <v>100.27</v>
      </c>
      <c r="H1174" t="n">
        <v>1.37</v>
      </c>
      <c r="I1174" t="n">
        <v>7</v>
      </c>
      <c r="J1174" t="n">
        <v>255.57</v>
      </c>
      <c r="K1174" t="n">
        <v>56.94</v>
      </c>
      <c r="L1174" t="n">
        <v>19.75</v>
      </c>
      <c r="M1174" t="n">
        <v>5</v>
      </c>
      <c r="N1174" t="n">
        <v>63.88</v>
      </c>
      <c r="O1174" t="n">
        <v>31754.72</v>
      </c>
      <c r="P1174" t="n">
        <v>154.37</v>
      </c>
      <c r="Q1174" t="n">
        <v>460.69</v>
      </c>
      <c r="R1174" t="n">
        <v>45.86</v>
      </c>
      <c r="S1174" t="n">
        <v>32.19</v>
      </c>
      <c r="T1174" t="n">
        <v>2937.05</v>
      </c>
      <c r="U1174" t="n">
        <v>0.7</v>
      </c>
      <c r="V1174" t="n">
        <v>0.76</v>
      </c>
      <c r="W1174" t="n">
        <v>1.46</v>
      </c>
      <c r="X1174" t="n">
        <v>0.16</v>
      </c>
      <c r="Y1174" t="n">
        <v>1</v>
      </c>
      <c r="Z1174" t="n">
        <v>10</v>
      </c>
    </row>
    <row r="1175">
      <c r="A1175" t="n">
        <v>76</v>
      </c>
      <c r="B1175" t="n">
        <v>115</v>
      </c>
      <c r="C1175" t="inlineStr">
        <is>
          <t xml:space="preserve">CONCLUIDO	</t>
        </is>
      </c>
      <c r="D1175" t="n">
        <v>6.8156</v>
      </c>
      <c r="E1175" t="n">
        <v>14.67</v>
      </c>
      <c r="F1175" t="n">
        <v>11.7</v>
      </c>
      <c r="G1175" t="n">
        <v>100.32</v>
      </c>
      <c r="H1175" t="n">
        <v>1.39</v>
      </c>
      <c r="I1175" t="n">
        <v>7</v>
      </c>
      <c r="J1175" t="n">
        <v>256.03</v>
      </c>
      <c r="K1175" t="n">
        <v>56.94</v>
      </c>
      <c r="L1175" t="n">
        <v>20</v>
      </c>
      <c r="M1175" t="n">
        <v>5</v>
      </c>
      <c r="N1175" t="n">
        <v>64.09</v>
      </c>
      <c r="O1175" t="n">
        <v>31811.04</v>
      </c>
      <c r="P1175" t="n">
        <v>154.21</v>
      </c>
      <c r="Q1175" t="n">
        <v>460.69</v>
      </c>
      <c r="R1175" t="n">
        <v>46</v>
      </c>
      <c r="S1175" t="n">
        <v>32.19</v>
      </c>
      <c r="T1175" t="n">
        <v>3005.06</v>
      </c>
      <c r="U1175" t="n">
        <v>0.7</v>
      </c>
      <c r="V1175" t="n">
        <v>0.76</v>
      </c>
      <c r="W1175" t="n">
        <v>1.46</v>
      </c>
      <c r="X1175" t="n">
        <v>0.17</v>
      </c>
      <c r="Y1175" t="n">
        <v>1</v>
      </c>
      <c r="Z1175" t="n">
        <v>10</v>
      </c>
    </row>
    <row r="1176">
      <c r="A1176" t="n">
        <v>77</v>
      </c>
      <c r="B1176" t="n">
        <v>115</v>
      </c>
      <c r="C1176" t="inlineStr">
        <is>
          <t xml:space="preserve">CONCLUIDO	</t>
        </is>
      </c>
      <c r="D1176" t="n">
        <v>6.82</v>
      </c>
      <c r="E1176" t="n">
        <v>14.66</v>
      </c>
      <c r="F1176" t="n">
        <v>11.69</v>
      </c>
      <c r="G1176" t="n">
        <v>100.24</v>
      </c>
      <c r="H1176" t="n">
        <v>1.4</v>
      </c>
      <c r="I1176" t="n">
        <v>7</v>
      </c>
      <c r="J1176" t="n">
        <v>256.49</v>
      </c>
      <c r="K1176" t="n">
        <v>56.94</v>
      </c>
      <c r="L1176" t="n">
        <v>20.25</v>
      </c>
      <c r="M1176" t="n">
        <v>5</v>
      </c>
      <c r="N1176" t="n">
        <v>64.29000000000001</v>
      </c>
      <c r="O1176" t="n">
        <v>31867.44</v>
      </c>
      <c r="P1176" t="n">
        <v>153.66</v>
      </c>
      <c r="Q1176" t="n">
        <v>460.69</v>
      </c>
      <c r="R1176" t="n">
        <v>45.82</v>
      </c>
      <c r="S1176" t="n">
        <v>32.19</v>
      </c>
      <c r="T1176" t="n">
        <v>2916.83</v>
      </c>
      <c r="U1176" t="n">
        <v>0.7</v>
      </c>
      <c r="V1176" t="n">
        <v>0.76</v>
      </c>
      <c r="W1176" t="n">
        <v>1.45</v>
      </c>
      <c r="X1176" t="n">
        <v>0.16</v>
      </c>
      <c r="Y1176" t="n">
        <v>1</v>
      </c>
      <c r="Z1176" t="n">
        <v>10</v>
      </c>
    </row>
    <row r="1177">
      <c r="A1177" t="n">
        <v>78</v>
      </c>
      <c r="B1177" t="n">
        <v>115</v>
      </c>
      <c r="C1177" t="inlineStr">
        <is>
          <t xml:space="preserve">CONCLUIDO	</t>
        </is>
      </c>
      <c r="D1177" t="n">
        <v>6.816</v>
      </c>
      <c r="E1177" t="n">
        <v>14.67</v>
      </c>
      <c r="F1177" t="n">
        <v>11.7</v>
      </c>
      <c r="G1177" t="n">
        <v>100.31</v>
      </c>
      <c r="H1177" t="n">
        <v>1.42</v>
      </c>
      <c r="I1177" t="n">
        <v>7</v>
      </c>
      <c r="J1177" t="n">
        <v>256.94</v>
      </c>
      <c r="K1177" t="n">
        <v>56.94</v>
      </c>
      <c r="L1177" t="n">
        <v>20.5</v>
      </c>
      <c r="M1177" t="n">
        <v>5</v>
      </c>
      <c r="N1177" t="n">
        <v>64.5</v>
      </c>
      <c r="O1177" t="n">
        <v>31924.04</v>
      </c>
      <c r="P1177" t="n">
        <v>153.21</v>
      </c>
      <c r="Q1177" t="n">
        <v>460.69</v>
      </c>
      <c r="R1177" t="n">
        <v>46.05</v>
      </c>
      <c r="S1177" t="n">
        <v>32.19</v>
      </c>
      <c r="T1177" t="n">
        <v>3031.26</v>
      </c>
      <c r="U1177" t="n">
        <v>0.7</v>
      </c>
      <c r="V1177" t="n">
        <v>0.76</v>
      </c>
      <c r="W1177" t="n">
        <v>1.46</v>
      </c>
      <c r="X1177" t="n">
        <v>0.17</v>
      </c>
      <c r="Y1177" t="n">
        <v>1</v>
      </c>
      <c r="Z1177" t="n">
        <v>10</v>
      </c>
    </row>
    <row r="1178">
      <c r="A1178" t="n">
        <v>79</v>
      </c>
      <c r="B1178" t="n">
        <v>115</v>
      </c>
      <c r="C1178" t="inlineStr">
        <is>
          <t xml:space="preserve">CONCLUIDO	</t>
        </is>
      </c>
      <c r="D1178" t="n">
        <v>6.817</v>
      </c>
      <c r="E1178" t="n">
        <v>14.67</v>
      </c>
      <c r="F1178" t="n">
        <v>11.7</v>
      </c>
      <c r="G1178" t="n">
        <v>100.3</v>
      </c>
      <c r="H1178" t="n">
        <v>1.43</v>
      </c>
      <c r="I1178" t="n">
        <v>7</v>
      </c>
      <c r="J1178" t="n">
        <v>257.4</v>
      </c>
      <c r="K1178" t="n">
        <v>56.94</v>
      </c>
      <c r="L1178" t="n">
        <v>20.75</v>
      </c>
      <c r="M1178" t="n">
        <v>5</v>
      </c>
      <c r="N1178" t="n">
        <v>64.70999999999999</v>
      </c>
      <c r="O1178" t="n">
        <v>31980.59</v>
      </c>
      <c r="P1178" t="n">
        <v>152.35</v>
      </c>
      <c r="Q1178" t="n">
        <v>460.69</v>
      </c>
      <c r="R1178" t="n">
        <v>45.94</v>
      </c>
      <c r="S1178" t="n">
        <v>32.19</v>
      </c>
      <c r="T1178" t="n">
        <v>2977</v>
      </c>
      <c r="U1178" t="n">
        <v>0.7</v>
      </c>
      <c r="V1178" t="n">
        <v>0.76</v>
      </c>
      <c r="W1178" t="n">
        <v>1.46</v>
      </c>
      <c r="X1178" t="n">
        <v>0.17</v>
      </c>
      <c r="Y1178" t="n">
        <v>1</v>
      </c>
      <c r="Z1178" t="n">
        <v>10</v>
      </c>
    </row>
    <row r="1179">
      <c r="A1179" t="n">
        <v>80</v>
      </c>
      <c r="B1179" t="n">
        <v>115</v>
      </c>
      <c r="C1179" t="inlineStr">
        <is>
          <t xml:space="preserve">CONCLUIDO	</t>
        </is>
      </c>
      <c r="D1179" t="n">
        <v>6.8168</v>
      </c>
      <c r="E1179" t="n">
        <v>14.67</v>
      </c>
      <c r="F1179" t="n">
        <v>11.7</v>
      </c>
      <c r="G1179" t="n">
        <v>100.3</v>
      </c>
      <c r="H1179" t="n">
        <v>1.45</v>
      </c>
      <c r="I1179" t="n">
        <v>7</v>
      </c>
      <c r="J1179" t="n">
        <v>257.86</v>
      </c>
      <c r="K1179" t="n">
        <v>56.94</v>
      </c>
      <c r="L1179" t="n">
        <v>21</v>
      </c>
      <c r="M1179" t="n">
        <v>5</v>
      </c>
      <c r="N1179" t="n">
        <v>64.92</v>
      </c>
      <c r="O1179" t="n">
        <v>32037.22</v>
      </c>
      <c r="P1179" t="n">
        <v>151.5</v>
      </c>
      <c r="Q1179" t="n">
        <v>460.69</v>
      </c>
      <c r="R1179" t="n">
        <v>45.85</v>
      </c>
      <c r="S1179" t="n">
        <v>32.19</v>
      </c>
      <c r="T1179" t="n">
        <v>2930.94</v>
      </c>
      <c r="U1179" t="n">
        <v>0.7</v>
      </c>
      <c r="V1179" t="n">
        <v>0.76</v>
      </c>
      <c r="W1179" t="n">
        <v>1.46</v>
      </c>
      <c r="X1179" t="n">
        <v>0.17</v>
      </c>
      <c r="Y1179" t="n">
        <v>1</v>
      </c>
      <c r="Z1179" t="n">
        <v>10</v>
      </c>
    </row>
    <row r="1180">
      <c r="A1180" t="n">
        <v>81</v>
      </c>
      <c r="B1180" t="n">
        <v>115</v>
      </c>
      <c r="C1180" t="inlineStr">
        <is>
          <t xml:space="preserve">CONCLUIDO	</t>
        </is>
      </c>
      <c r="D1180" t="n">
        <v>6.8141</v>
      </c>
      <c r="E1180" t="n">
        <v>14.68</v>
      </c>
      <c r="F1180" t="n">
        <v>11.71</v>
      </c>
      <c r="G1180" t="n">
        <v>100.35</v>
      </c>
      <c r="H1180" t="n">
        <v>1.46</v>
      </c>
      <c r="I1180" t="n">
        <v>7</v>
      </c>
      <c r="J1180" t="n">
        <v>258.32</v>
      </c>
      <c r="K1180" t="n">
        <v>56.94</v>
      </c>
      <c r="L1180" t="n">
        <v>21.25</v>
      </c>
      <c r="M1180" t="n">
        <v>5</v>
      </c>
      <c r="N1180" t="n">
        <v>65.13</v>
      </c>
      <c r="O1180" t="n">
        <v>32093.94</v>
      </c>
      <c r="P1180" t="n">
        <v>151.23</v>
      </c>
      <c r="Q1180" t="n">
        <v>460.69</v>
      </c>
      <c r="R1180" t="n">
        <v>46.19</v>
      </c>
      <c r="S1180" t="n">
        <v>32.19</v>
      </c>
      <c r="T1180" t="n">
        <v>3102.73</v>
      </c>
      <c r="U1180" t="n">
        <v>0.7</v>
      </c>
      <c r="V1180" t="n">
        <v>0.76</v>
      </c>
      <c r="W1180" t="n">
        <v>1.46</v>
      </c>
      <c r="X1180" t="n">
        <v>0.17</v>
      </c>
      <c r="Y1180" t="n">
        <v>1</v>
      </c>
      <c r="Z1180" t="n">
        <v>10</v>
      </c>
    </row>
    <row r="1181">
      <c r="A1181" t="n">
        <v>82</v>
      </c>
      <c r="B1181" t="n">
        <v>115</v>
      </c>
      <c r="C1181" t="inlineStr">
        <is>
          <t xml:space="preserve">CONCLUIDO	</t>
        </is>
      </c>
      <c r="D1181" t="n">
        <v>6.8524</v>
      </c>
      <c r="E1181" t="n">
        <v>14.59</v>
      </c>
      <c r="F1181" t="n">
        <v>11.67</v>
      </c>
      <c r="G1181" t="n">
        <v>116.69</v>
      </c>
      <c r="H1181" t="n">
        <v>1.48</v>
      </c>
      <c r="I1181" t="n">
        <v>6</v>
      </c>
      <c r="J1181" t="n">
        <v>258.78</v>
      </c>
      <c r="K1181" t="n">
        <v>56.94</v>
      </c>
      <c r="L1181" t="n">
        <v>21.5</v>
      </c>
      <c r="M1181" t="n">
        <v>4</v>
      </c>
      <c r="N1181" t="n">
        <v>65.34</v>
      </c>
      <c r="O1181" t="n">
        <v>32150.72</v>
      </c>
      <c r="P1181" t="n">
        <v>149.69</v>
      </c>
      <c r="Q1181" t="n">
        <v>460.69</v>
      </c>
      <c r="R1181" t="n">
        <v>44.85</v>
      </c>
      <c r="S1181" t="n">
        <v>32.19</v>
      </c>
      <c r="T1181" t="n">
        <v>2436.08</v>
      </c>
      <c r="U1181" t="n">
        <v>0.72</v>
      </c>
      <c r="V1181" t="n">
        <v>0.77</v>
      </c>
      <c r="W1181" t="n">
        <v>1.46</v>
      </c>
      <c r="X1181" t="n">
        <v>0.14</v>
      </c>
      <c r="Y1181" t="n">
        <v>1</v>
      </c>
      <c r="Z1181" t="n">
        <v>10</v>
      </c>
    </row>
    <row r="1182">
      <c r="A1182" t="n">
        <v>83</v>
      </c>
      <c r="B1182" t="n">
        <v>115</v>
      </c>
      <c r="C1182" t="inlineStr">
        <is>
          <t xml:space="preserve">CONCLUIDO	</t>
        </is>
      </c>
      <c r="D1182" t="n">
        <v>6.8509</v>
      </c>
      <c r="E1182" t="n">
        <v>14.6</v>
      </c>
      <c r="F1182" t="n">
        <v>11.67</v>
      </c>
      <c r="G1182" t="n">
        <v>116.72</v>
      </c>
      <c r="H1182" t="n">
        <v>1.49</v>
      </c>
      <c r="I1182" t="n">
        <v>6</v>
      </c>
      <c r="J1182" t="n">
        <v>259.24</v>
      </c>
      <c r="K1182" t="n">
        <v>56.94</v>
      </c>
      <c r="L1182" t="n">
        <v>21.75</v>
      </c>
      <c r="M1182" t="n">
        <v>4</v>
      </c>
      <c r="N1182" t="n">
        <v>65.55</v>
      </c>
      <c r="O1182" t="n">
        <v>32207.59</v>
      </c>
      <c r="P1182" t="n">
        <v>149.53</v>
      </c>
      <c r="Q1182" t="n">
        <v>460.72</v>
      </c>
      <c r="R1182" t="n">
        <v>45.03</v>
      </c>
      <c r="S1182" t="n">
        <v>32.19</v>
      </c>
      <c r="T1182" t="n">
        <v>2529.36</v>
      </c>
      <c r="U1182" t="n">
        <v>0.71</v>
      </c>
      <c r="V1182" t="n">
        <v>0.77</v>
      </c>
      <c r="W1182" t="n">
        <v>1.46</v>
      </c>
      <c r="X1182" t="n">
        <v>0.14</v>
      </c>
      <c r="Y1182" t="n">
        <v>1</v>
      </c>
      <c r="Z1182" t="n">
        <v>10</v>
      </c>
    </row>
    <row r="1183">
      <c r="A1183" t="n">
        <v>84</v>
      </c>
      <c r="B1183" t="n">
        <v>115</v>
      </c>
      <c r="C1183" t="inlineStr">
        <is>
          <t xml:space="preserve">CONCLUIDO	</t>
        </is>
      </c>
      <c r="D1183" t="n">
        <v>6.8518</v>
      </c>
      <c r="E1183" t="n">
        <v>14.59</v>
      </c>
      <c r="F1183" t="n">
        <v>11.67</v>
      </c>
      <c r="G1183" t="n">
        <v>116.71</v>
      </c>
      <c r="H1183" t="n">
        <v>1.51</v>
      </c>
      <c r="I1183" t="n">
        <v>6</v>
      </c>
      <c r="J1183" t="n">
        <v>259.71</v>
      </c>
      <c r="K1183" t="n">
        <v>56.94</v>
      </c>
      <c r="L1183" t="n">
        <v>22</v>
      </c>
      <c r="M1183" t="n">
        <v>4</v>
      </c>
      <c r="N1183" t="n">
        <v>65.76000000000001</v>
      </c>
      <c r="O1183" t="n">
        <v>32264.54</v>
      </c>
      <c r="P1183" t="n">
        <v>149.63</v>
      </c>
      <c r="Q1183" t="n">
        <v>460.69</v>
      </c>
      <c r="R1183" t="n">
        <v>44.94</v>
      </c>
      <c r="S1183" t="n">
        <v>32.19</v>
      </c>
      <c r="T1183" t="n">
        <v>2484.04</v>
      </c>
      <c r="U1183" t="n">
        <v>0.72</v>
      </c>
      <c r="V1183" t="n">
        <v>0.77</v>
      </c>
      <c r="W1183" t="n">
        <v>1.46</v>
      </c>
      <c r="X1183" t="n">
        <v>0.14</v>
      </c>
      <c r="Y1183" t="n">
        <v>1</v>
      </c>
      <c r="Z1183" t="n">
        <v>10</v>
      </c>
    </row>
    <row r="1184">
      <c r="A1184" t="n">
        <v>85</v>
      </c>
      <c r="B1184" t="n">
        <v>115</v>
      </c>
      <c r="C1184" t="inlineStr">
        <is>
          <t xml:space="preserve">CONCLUIDO	</t>
        </is>
      </c>
      <c r="D1184" t="n">
        <v>6.8514</v>
      </c>
      <c r="E1184" t="n">
        <v>14.6</v>
      </c>
      <c r="F1184" t="n">
        <v>11.67</v>
      </c>
      <c r="G1184" t="n">
        <v>116.71</v>
      </c>
      <c r="H1184" t="n">
        <v>1.52</v>
      </c>
      <c r="I1184" t="n">
        <v>6</v>
      </c>
      <c r="J1184" t="n">
        <v>260.17</v>
      </c>
      <c r="K1184" t="n">
        <v>56.94</v>
      </c>
      <c r="L1184" t="n">
        <v>22.25</v>
      </c>
      <c r="M1184" t="n">
        <v>4</v>
      </c>
      <c r="N1184" t="n">
        <v>65.98</v>
      </c>
      <c r="O1184" t="n">
        <v>32321.56</v>
      </c>
      <c r="P1184" t="n">
        <v>149.93</v>
      </c>
      <c r="Q1184" t="n">
        <v>460.69</v>
      </c>
      <c r="R1184" t="n">
        <v>44.98</v>
      </c>
      <c r="S1184" t="n">
        <v>32.19</v>
      </c>
      <c r="T1184" t="n">
        <v>2499.97</v>
      </c>
      <c r="U1184" t="n">
        <v>0.72</v>
      </c>
      <c r="V1184" t="n">
        <v>0.77</v>
      </c>
      <c r="W1184" t="n">
        <v>1.46</v>
      </c>
      <c r="X1184" t="n">
        <v>0.14</v>
      </c>
      <c r="Y1184" t="n">
        <v>1</v>
      </c>
      <c r="Z1184" t="n">
        <v>10</v>
      </c>
    </row>
    <row r="1185">
      <c r="A1185" t="n">
        <v>86</v>
      </c>
      <c r="B1185" t="n">
        <v>115</v>
      </c>
      <c r="C1185" t="inlineStr">
        <is>
          <t xml:space="preserve">CONCLUIDO	</t>
        </is>
      </c>
      <c r="D1185" t="n">
        <v>6.8548</v>
      </c>
      <c r="E1185" t="n">
        <v>14.59</v>
      </c>
      <c r="F1185" t="n">
        <v>11.66</v>
      </c>
      <c r="G1185" t="n">
        <v>116.64</v>
      </c>
      <c r="H1185" t="n">
        <v>1.54</v>
      </c>
      <c r="I1185" t="n">
        <v>6</v>
      </c>
      <c r="J1185" t="n">
        <v>260.63</v>
      </c>
      <c r="K1185" t="n">
        <v>56.94</v>
      </c>
      <c r="L1185" t="n">
        <v>22.5</v>
      </c>
      <c r="M1185" t="n">
        <v>4</v>
      </c>
      <c r="N1185" t="n">
        <v>66.19</v>
      </c>
      <c r="O1185" t="n">
        <v>32378.67</v>
      </c>
      <c r="P1185" t="n">
        <v>149.87</v>
      </c>
      <c r="Q1185" t="n">
        <v>460.69</v>
      </c>
      <c r="R1185" t="n">
        <v>44.76</v>
      </c>
      <c r="S1185" t="n">
        <v>32.19</v>
      </c>
      <c r="T1185" t="n">
        <v>2391.67</v>
      </c>
      <c r="U1185" t="n">
        <v>0.72</v>
      </c>
      <c r="V1185" t="n">
        <v>0.77</v>
      </c>
      <c r="W1185" t="n">
        <v>1.46</v>
      </c>
      <c r="X1185" t="n">
        <v>0.13</v>
      </c>
      <c r="Y1185" t="n">
        <v>1</v>
      </c>
      <c r="Z1185" t="n">
        <v>10</v>
      </c>
    </row>
    <row r="1186">
      <c r="A1186" t="n">
        <v>87</v>
      </c>
      <c r="B1186" t="n">
        <v>115</v>
      </c>
      <c r="C1186" t="inlineStr">
        <is>
          <t xml:space="preserve">CONCLUIDO	</t>
        </is>
      </c>
      <c r="D1186" t="n">
        <v>6.8522</v>
      </c>
      <c r="E1186" t="n">
        <v>14.59</v>
      </c>
      <c r="F1186" t="n">
        <v>11.67</v>
      </c>
      <c r="G1186" t="n">
        <v>116.7</v>
      </c>
      <c r="H1186" t="n">
        <v>1.55</v>
      </c>
      <c r="I1186" t="n">
        <v>6</v>
      </c>
      <c r="J1186" t="n">
        <v>261.09</v>
      </c>
      <c r="K1186" t="n">
        <v>56.94</v>
      </c>
      <c r="L1186" t="n">
        <v>22.75</v>
      </c>
      <c r="M1186" t="n">
        <v>4</v>
      </c>
      <c r="N1186" t="n">
        <v>66.40000000000001</v>
      </c>
      <c r="O1186" t="n">
        <v>32435.86</v>
      </c>
      <c r="P1186" t="n">
        <v>149.56</v>
      </c>
      <c r="Q1186" t="n">
        <v>460.69</v>
      </c>
      <c r="R1186" t="n">
        <v>44.86</v>
      </c>
      <c r="S1186" t="n">
        <v>32.19</v>
      </c>
      <c r="T1186" t="n">
        <v>2441.95</v>
      </c>
      <c r="U1186" t="n">
        <v>0.72</v>
      </c>
      <c r="V1186" t="n">
        <v>0.77</v>
      </c>
      <c r="W1186" t="n">
        <v>1.46</v>
      </c>
      <c r="X1186" t="n">
        <v>0.14</v>
      </c>
      <c r="Y1186" t="n">
        <v>1</v>
      </c>
      <c r="Z1186" t="n">
        <v>10</v>
      </c>
    </row>
    <row r="1187">
      <c r="A1187" t="n">
        <v>88</v>
      </c>
      <c r="B1187" t="n">
        <v>115</v>
      </c>
      <c r="C1187" t="inlineStr">
        <is>
          <t xml:space="preserve">CONCLUIDO	</t>
        </is>
      </c>
      <c r="D1187" t="n">
        <v>6.8501</v>
      </c>
      <c r="E1187" t="n">
        <v>14.6</v>
      </c>
      <c r="F1187" t="n">
        <v>11.67</v>
      </c>
      <c r="G1187" t="n">
        <v>116.74</v>
      </c>
      <c r="H1187" t="n">
        <v>1.56</v>
      </c>
      <c r="I1187" t="n">
        <v>6</v>
      </c>
      <c r="J1187" t="n">
        <v>261.56</v>
      </c>
      <c r="K1187" t="n">
        <v>56.94</v>
      </c>
      <c r="L1187" t="n">
        <v>23</v>
      </c>
      <c r="M1187" t="n">
        <v>4</v>
      </c>
      <c r="N1187" t="n">
        <v>66.62</v>
      </c>
      <c r="O1187" t="n">
        <v>32493.12</v>
      </c>
      <c r="P1187" t="n">
        <v>149.31</v>
      </c>
      <c r="Q1187" t="n">
        <v>460.69</v>
      </c>
      <c r="R1187" t="n">
        <v>44.98</v>
      </c>
      <c r="S1187" t="n">
        <v>32.19</v>
      </c>
      <c r="T1187" t="n">
        <v>2504.93</v>
      </c>
      <c r="U1187" t="n">
        <v>0.72</v>
      </c>
      <c r="V1187" t="n">
        <v>0.77</v>
      </c>
      <c r="W1187" t="n">
        <v>1.46</v>
      </c>
      <c r="X1187" t="n">
        <v>0.14</v>
      </c>
      <c r="Y1187" t="n">
        <v>1</v>
      </c>
      <c r="Z1187" t="n">
        <v>10</v>
      </c>
    </row>
    <row r="1188">
      <c r="A1188" t="n">
        <v>89</v>
      </c>
      <c r="B1188" t="n">
        <v>115</v>
      </c>
      <c r="C1188" t="inlineStr">
        <is>
          <t xml:space="preserve">CONCLUIDO	</t>
        </is>
      </c>
      <c r="D1188" t="n">
        <v>6.8518</v>
      </c>
      <c r="E1188" t="n">
        <v>14.59</v>
      </c>
      <c r="F1188" t="n">
        <v>11.67</v>
      </c>
      <c r="G1188" t="n">
        <v>116.71</v>
      </c>
      <c r="H1188" t="n">
        <v>1.58</v>
      </c>
      <c r="I1188" t="n">
        <v>6</v>
      </c>
      <c r="J1188" t="n">
        <v>262.02</v>
      </c>
      <c r="K1188" t="n">
        <v>56.94</v>
      </c>
      <c r="L1188" t="n">
        <v>23.25</v>
      </c>
      <c r="M1188" t="n">
        <v>4</v>
      </c>
      <c r="N1188" t="n">
        <v>66.83</v>
      </c>
      <c r="O1188" t="n">
        <v>32550.47</v>
      </c>
      <c r="P1188" t="n">
        <v>148.93</v>
      </c>
      <c r="Q1188" t="n">
        <v>460.7</v>
      </c>
      <c r="R1188" t="n">
        <v>44.88</v>
      </c>
      <c r="S1188" t="n">
        <v>32.19</v>
      </c>
      <c r="T1188" t="n">
        <v>2453.53</v>
      </c>
      <c r="U1188" t="n">
        <v>0.72</v>
      </c>
      <c r="V1188" t="n">
        <v>0.77</v>
      </c>
      <c r="W1188" t="n">
        <v>1.46</v>
      </c>
      <c r="X1188" t="n">
        <v>0.14</v>
      </c>
      <c r="Y1188" t="n">
        <v>1</v>
      </c>
      <c r="Z1188" t="n">
        <v>10</v>
      </c>
    </row>
    <row r="1189">
      <c r="A1189" t="n">
        <v>90</v>
      </c>
      <c r="B1189" t="n">
        <v>115</v>
      </c>
      <c r="C1189" t="inlineStr">
        <is>
          <t xml:space="preserve">CONCLUIDO	</t>
        </is>
      </c>
      <c r="D1189" t="n">
        <v>6.8514</v>
      </c>
      <c r="E1189" t="n">
        <v>14.6</v>
      </c>
      <c r="F1189" t="n">
        <v>11.67</v>
      </c>
      <c r="G1189" t="n">
        <v>116.71</v>
      </c>
      <c r="H1189" t="n">
        <v>1.59</v>
      </c>
      <c r="I1189" t="n">
        <v>6</v>
      </c>
      <c r="J1189" t="n">
        <v>262.49</v>
      </c>
      <c r="K1189" t="n">
        <v>56.94</v>
      </c>
      <c r="L1189" t="n">
        <v>23.5</v>
      </c>
      <c r="M1189" t="n">
        <v>4</v>
      </c>
      <c r="N1189" t="n">
        <v>67.05</v>
      </c>
      <c r="O1189" t="n">
        <v>32607.89</v>
      </c>
      <c r="P1189" t="n">
        <v>148.29</v>
      </c>
      <c r="Q1189" t="n">
        <v>460.69</v>
      </c>
      <c r="R1189" t="n">
        <v>44.92</v>
      </c>
      <c r="S1189" t="n">
        <v>32.19</v>
      </c>
      <c r="T1189" t="n">
        <v>2474</v>
      </c>
      <c r="U1189" t="n">
        <v>0.72</v>
      </c>
      <c r="V1189" t="n">
        <v>0.77</v>
      </c>
      <c r="W1189" t="n">
        <v>1.46</v>
      </c>
      <c r="X1189" t="n">
        <v>0.14</v>
      </c>
      <c r="Y1189" t="n">
        <v>1</v>
      </c>
      <c r="Z1189" t="n">
        <v>10</v>
      </c>
    </row>
    <row r="1190">
      <c r="A1190" t="n">
        <v>91</v>
      </c>
      <c r="B1190" t="n">
        <v>115</v>
      </c>
      <c r="C1190" t="inlineStr">
        <is>
          <t xml:space="preserve">CONCLUIDO	</t>
        </is>
      </c>
      <c r="D1190" t="n">
        <v>6.8545</v>
      </c>
      <c r="E1190" t="n">
        <v>14.59</v>
      </c>
      <c r="F1190" t="n">
        <v>11.66</v>
      </c>
      <c r="G1190" t="n">
        <v>116.65</v>
      </c>
      <c r="H1190" t="n">
        <v>1.61</v>
      </c>
      <c r="I1190" t="n">
        <v>6</v>
      </c>
      <c r="J1190" t="n">
        <v>262.96</v>
      </c>
      <c r="K1190" t="n">
        <v>56.94</v>
      </c>
      <c r="L1190" t="n">
        <v>23.75</v>
      </c>
      <c r="M1190" t="n">
        <v>4</v>
      </c>
      <c r="N1190" t="n">
        <v>67.26000000000001</v>
      </c>
      <c r="O1190" t="n">
        <v>32665.4</v>
      </c>
      <c r="P1190" t="n">
        <v>147.32</v>
      </c>
      <c r="Q1190" t="n">
        <v>460.69</v>
      </c>
      <c r="R1190" t="n">
        <v>44.78</v>
      </c>
      <c r="S1190" t="n">
        <v>32.19</v>
      </c>
      <c r="T1190" t="n">
        <v>2403.1</v>
      </c>
      <c r="U1190" t="n">
        <v>0.72</v>
      </c>
      <c r="V1190" t="n">
        <v>0.77</v>
      </c>
      <c r="W1190" t="n">
        <v>1.46</v>
      </c>
      <c r="X1190" t="n">
        <v>0.13</v>
      </c>
      <c r="Y1190" t="n">
        <v>1</v>
      </c>
      <c r="Z1190" t="n">
        <v>10</v>
      </c>
    </row>
    <row r="1191">
      <c r="A1191" t="n">
        <v>92</v>
      </c>
      <c r="B1191" t="n">
        <v>115</v>
      </c>
      <c r="C1191" t="inlineStr">
        <is>
          <t xml:space="preserve">CONCLUIDO	</t>
        </is>
      </c>
      <c r="D1191" t="n">
        <v>6.8484</v>
      </c>
      <c r="E1191" t="n">
        <v>14.6</v>
      </c>
      <c r="F1191" t="n">
        <v>11.68</v>
      </c>
      <c r="G1191" t="n">
        <v>116.78</v>
      </c>
      <c r="H1191" t="n">
        <v>1.62</v>
      </c>
      <c r="I1191" t="n">
        <v>6</v>
      </c>
      <c r="J1191" t="n">
        <v>263.42</v>
      </c>
      <c r="K1191" t="n">
        <v>56.94</v>
      </c>
      <c r="L1191" t="n">
        <v>24</v>
      </c>
      <c r="M1191" t="n">
        <v>3</v>
      </c>
      <c r="N1191" t="n">
        <v>67.48</v>
      </c>
      <c r="O1191" t="n">
        <v>32722.99</v>
      </c>
      <c r="P1191" t="n">
        <v>146.73</v>
      </c>
      <c r="Q1191" t="n">
        <v>460.69</v>
      </c>
      <c r="R1191" t="n">
        <v>45.22</v>
      </c>
      <c r="S1191" t="n">
        <v>32.19</v>
      </c>
      <c r="T1191" t="n">
        <v>2622.6</v>
      </c>
      <c r="U1191" t="n">
        <v>0.71</v>
      </c>
      <c r="V1191" t="n">
        <v>0.77</v>
      </c>
      <c r="W1191" t="n">
        <v>1.46</v>
      </c>
      <c r="X1191" t="n">
        <v>0.14</v>
      </c>
      <c r="Y1191" t="n">
        <v>1</v>
      </c>
      <c r="Z1191" t="n">
        <v>10</v>
      </c>
    </row>
    <row r="1192">
      <c r="A1192" t="n">
        <v>93</v>
      </c>
      <c r="B1192" t="n">
        <v>115</v>
      </c>
      <c r="C1192" t="inlineStr">
        <is>
          <t xml:space="preserve">CONCLUIDO	</t>
        </is>
      </c>
      <c r="D1192" t="n">
        <v>6.8485</v>
      </c>
      <c r="E1192" t="n">
        <v>14.6</v>
      </c>
      <c r="F1192" t="n">
        <v>11.68</v>
      </c>
      <c r="G1192" t="n">
        <v>116.78</v>
      </c>
      <c r="H1192" t="n">
        <v>1.64</v>
      </c>
      <c r="I1192" t="n">
        <v>6</v>
      </c>
      <c r="J1192" t="n">
        <v>263.89</v>
      </c>
      <c r="K1192" t="n">
        <v>56.94</v>
      </c>
      <c r="L1192" t="n">
        <v>24.25</v>
      </c>
      <c r="M1192" t="n">
        <v>3</v>
      </c>
      <c r="N1192" t="n">
        <v>67.7</v>
      </c>
      <c r="O1192" t="n">
        <v>32780.66</v>
      </c>
      <c r="P1192" t="n">
        <v>146.72</v>
      </c>
      <c r="Q1192" t="n">
        <v>460.69</v>
      </c>
      <c r="R1192" t="n">
        <v>45.2</v>
      </c>
      <c r="S1192" t="n">
        <v>32.19</v>
      </c>
      <c r="T1192" t="n">
        <v>2611.2</v>
      </c>
      <c r="U1192" t="n">
        <v>0.71</v>
      </c>
      <c r="V1192" t="n">
        <v>0.77</v>
      </c>
      <c r="W1192" t="n">
        <v>1.46</v>
      </c>
      <c r="X1192" t="n">
        <v>0.14</v>
      </c>
      <c r="Y1192" t="n">
        <v>1</v>
      </c>
      <c r="Z1192" t="n">
        <v>10</v>
      </c>
    </row>
    <row r="1193">
      <c r="A1193" t="n">
        <v>94</v>
      </c>
      <c r="B1193" t="n">
        <v>115</v>
      </c>
      <c r="C1193" t="inlineStr">
        <is>
          <t xml:space="preserve">CONCLUIDO	</t>
        </is>
      </c>
      <c r="D1193" t="n">
        <v>6.8514</v>
      </c>
      <c r="E1193" t="n">
        <v>14.6</v>
      </c>
      <c r="F1193" t="n">
        <v>11.67</v>
      </c>
      <c r="G1193" t="n">
        <v>116.71</v>
      </c>
      <c r="H1193" t="n">
        <v>1.65</v>
      </c>
      <c r="I1193" t="n">
        <v>6</v>
      </c>
      <c r="J1193" t="n">
        <v>264.36</v>
      </c>
      <c r="K1193" t="n">
        <v>56.94</v>
      </c>
      <c r="L1193" t="n">
        <v>24.5</v>
      </c>
      <c r="M1193" t="n">
        <v>3</v>
      </c>
      <c r="N1193" t="n">
        <v>67.92</v>
      </c>
      <c r="O1193" t="n">
        <v>32838.42</v>
      </c>
      <c r="P1193" t="n">
        <v>146.14</v>
      </c>
      <c r="Q1193" t="n">
        <v>460.7</v>
      </c>
      <c r="R1193" t="n">
        <v>44.93</v>
      </c>
      <c r="S1193" t="n">
        <v>32.19</v>
      </c>
      <c r="T1193" t="n">
        <v>2476.82</v>
      </c>
      <c r="U1193" t="n">
        <v>0.72</v>
      </c>
      <c r="V1193" t="n">
        <v>0.77</v>
      </c>
      <c r="W1193" t="n">
        <v>1.46</v>
      </c>
      <c r="X1193" t="n">
        <v>0.14</v>
      </c>
      <c r="Y1193" t="n">
        <v>1</v>
      </c>
      <c r="Z1193" t="n">
        <v>10</v>
      </c>
    </row>
    <row r="1194">
      <c r="A1194" t="n">
        <v>95</v>
      </c>
      <c r="B1194" t="n">
        <v>115</v>
      </c>
      <c r="C1194" t="inlineStr">
        <is>
          <t xml:space="preserve">CONCLUIDO	</t>
        </is>
      </c>
      <c r="D1194" t="n">
        <v>6.8509</v>
      </c>
      <c r="E1194" t="n">
        <v>14.6</v>
      </c>
      <c r="F1194" t="n">
        <v>11.67</v>
      </c>
      <c r="G1194" t="n">
        <v>116.72</v>
      </c>
      <c r="H1194" t="n">
        <v>1.66</v>
      </c>
      <c r="I1194" t="n">
        <v>6</v>
      </c>
      <c r="J1194" t="n">
        <v>264.83</v>
      </c>
      <c r="K1194" t="n">
        <v>56.94</v>
      </c>
      <c r="L1194" t="n">
        <v>24.75</v>
      </c>
      <c r="M1194" t="n">
        <v>3</v>
      </c>
      <c r="N1194" t="n">
        <v>68.13</v>
      </c>
      <c r="O1194" t="n">
        <v>32896.26</v>
      </c>
      <c r="P1194" t="n">
        <v>145.38</v>
      </c>
      <c r="Q1194" t="n">
        <v>460.69</v>
      </c>
      <c r="R1194" t="n">
        <v>44.99</v>
      </c>
      <c r="S1194" t="n">
        <v>32.19</v>
      </c>
      <c r="T1194" t="n">
        <v>2508.7</v>
      </c>
      <c r="U1194" t="n">
        <v>0.72</v>
      </c>
      <c r="V1194" t="n">
        <v>0.77</v>
      </c>
      <c r="W1194" t="n">
        <v>1.46</v>
      </c>
      <c r="X1194" t="n">
        <v>0.14</v>
      </c>
      <c r="Y1194" t="n">
        <v>1</v>
      </c>
      <c r="Z1194" t="n">
        <v>10</v>
      </c>
    </row>
    <row r="1195">
      <c r="A1195" t="n">
        <v>96</v>
      </c>
      <c r="B1195" t="n">
        <v>115</v>
      </c>
      <c r="C1195" t="inlineStr">
        <is>
          <t xml:space="preserve">CONCLUIDO	</t>
        </is>
      </c>
      <c r="D1195" t="n">
        <v>6.8493</v>
      </c>
      <c r="E1195" t="n">
        <v>14.6</v>
      </c>
      <c r="F1195" t="n">
        <v>11.68</v>
      </c>
      <c r="G1195" t="n">
        <v>116.76</v>
      </c>
      <c r="H1195" t="n">
        <v>1.68</v>
      </c>
      <c r="I1195" t="n">
        <v>6</v>
      </c>
      <c r="J1195" t="n">
        <v>265.3</v>
      </c>
      <c r="K1195" t="n">
        <v>56.94</v>
      </c>
      <c r="L1195" t="n">
        <v>25</v>
      </c>
      <c r="M1195" t="n">
        <v>3</v>
      </c>
      <c r="N1195" t="n">
        <v>68.34999999999999</v>
      </c>
      <c r="O1195" t="n">
        <v>32954.18</v>
      </c>
      <c r="P1195" t="n">
        <v>144.52</v>
      </c>
      <c r="Q1195" t="n">
        <v>460.69</v>
      </c>
      <c r="R1195" t="n">
        <v>45.12</v>
      </c>
      <c r="S1195" t="n">
        <v>32.19</v>
      </c>
      <c r="T1195" t="n">
        <v>2574.65</v>
      </c>
      <c r="U1195" t="n">
        <v>0.71</v>
      </c>
      <c r="V1195" t="n">
        <v>0.77</v>
      </c>
      <c r="W1195" t="n">
        <v>1.46</v>
      </c>
      <c r="X1195" t="n">
        <v>0.14</v>
      </c>
      <c r="Y1195" t="n">
        <v>1</v>
      </c>
      <c r="Z1195" t="n">
        <v>10</v>
      </c>
    </row>
    <row r="1196">
      <c r="A1196" t="n">
        <v>97</v>
      </c>
      <c r="B1196" t="n">
        <v>115</v>
      </c>
      <c r="C1196" t="inlineStr">
        <is>
          <t xml:space="preserve">CONCLUIDO	</t>
        </is>
      </c>
      <c r="D1196" t="n">
        <v>6.8498</v>
      </c>
      <c r="E1196" t="n">
        <v>14.6</v>
      </c>
      <c r="F1196" t="n">
        <v>11.67</v>
      </c>
      <c r="G1196" t="n">
        <v>116.75</v>
      </c>
      <c r="H1196" t="n">
        <v>1.69</v>
      </c>
      <c r="I1196" t="n">
        <v>6</v>
      </c>
      <c r="J1196" t="n">
        <v>265.77</v>
      </c>
      <c r="K1196" t="n">
        <v>56.94</v>
      </c>
      <c r="L1196" t="n">
        <v>25.25</v>
      </c>
      <c r="M1196" t="n">
        <v>3</v>
      </c>
      <c r="N1196" t="n">
        <v>68.56999999999999</v>
      </c>
      <c r="O1196" t="n">
        <v>33012.18</v>
      </c>
      <c r="P1196" t="n">
        <v>144.01</v>
      </c>
      <c r="Q1196" t="n">
        <v>460.69</v>
      </c>
      <c r="R1196" t="n">
        <v>45.03</v>
      </c>
      <c r="S1196" t="n">
        <v>32.19</v>
      </c>
      <c r="T1196" t="n">
        <v>2529.38</v>
      </c>
      <c r="U1196" t="n">
        <v>0.71</v>
      </c>
      <c r="V1196" t="n">
        <v>0.77</v>
      </c>
      <c r="W1196" t="n">
        <v>1.46</v>
      </c>
      <c r="X1196" t="n">
        <v>0.14</v>
      </c>
      <c r="Y1196" t="n">
        <v>1</v>
      </c>
      <c r="Z1196" t="n">
        <v>10</v>
      </c>
    </row>
    <row r="1197">
      <c r="A1197" t="n">
        <v>98</v>
      </c>
      <c r="B1197" t="n">
        <v>115</v>
      </c>
      <c r="C1197" t="inlineStr">
        <is>
          <t xml:space="preserve">CONCLUIDO	</t>
        </is>
      </c>
      <c r="D1197" t="n">
        <v>6.8476</v>
      </c>
      <c r="E1197" t="n">
        <v>14.6</v>
      </c>
      <c r="F1197" t="n">
        <v>11.68</v>
      </c>
      <c r="G1197" t="n">
        <v>116.79</v>
      </c>
      <c r="H1197" t="n">
        <v>1.7</v>
      </c>
      <c r="I1197" t="n">
        <v>6</v>
      </c>
      <c r="J1197" t="n">
        <v>266.24</v>
      </c>
      <c r="K1197" t="n">
        <v>56.94</v>
      </c>
      <c r="L1197" t="n">
        <v>25.5</v>
      </c>
      <c r="M1197" t="n">
        <v>2</v>
      </c>
      <c r="N1197" t="n">
        <v>68.8</v>
      </c>
      <c r="O1197" t="n">
        <v>33070.26</v>
      </c>
      <c r="P1197" t="n">
        <v>143.85</v>
      </c>
      <c r="Q1197" t="n">
        <v>460.69</v>
      </c>
      <c r="R1197" t="n">
        <v>45.18</v>
      </c>
      <c r="S1197" t="n">
        <v>32.19</v>
      </c>
      <c r="T1197" t="n">
        <v>2601.47</v>
      </c>
      <c r="U1197" t="n">
        <v>0.71</v>
      </c>
      <c r="V1197" t="n">
        <v>0.77</v>
      </c>
      <c r="W1197" t="n">
        <v>1.46</v>
      </c>
      <c r="X1197" t="n">
        <v>0.15</v>
      </c>
      <c r="Y1197" t="n">
        <v>1</v>
      </c>
      <c r="Z1197" t="n">
        <v>10</v>
      </c>
    </row>
    <row r="1198">
      <c r="A1198" t="n">
        <v>99</v>
      </c>
      <c r="B1198" t="n">
        <v>115</v>
      </c>
      <c r="C1198" t="inlineStr">
        <is>
          <t xml:space="preserve">CONCLUIDO	</t>
        </is>
      </c>
      <c r="D1198" t="n">
        <v>6.8464</v>
      </c>
      <c r="E1198" t="n">
        <v>14.61</v>
      </c>
      <c r="F1198" t="n">
        <v>11.68</v>
      </c>
      <c r="G1198" t="n">
        <v>116.82</v>
      </c>
      <c r="H1198" t="n">
        <v>1.72</v>
      </c>
      <c r="I1198" t="n">
        <v>6</v>
      </c>
      <c r="J1198" t="n">
        <v>266.71</v>
      </c>
      <c r="K1198" t="n">
        <v>56.94</v>
      </c>
      <c r="L1198" t="n">
        <v>25.75</v>
      </c>
      <c r="M1198" t="n">
        <v>1</v>
      </c>
      <c r="N1198" t="n">
        <v>69.02</v>
      </c>
      <c r="O1198" t="n">
        <v>33128.44</v>
      </c>
      <c r="P1198" t="n">
        <v>143.73</v>
      </c>
      <c r="Q1198" t="n">
        <v>460.69</v>
      </c>
      <c r="R1198" t="n">
        <v>45.21</v>
      </c>
      <c r="S1198" t="n">
        <v>32.19</v>
      </c>
      <c r="T1198" t="n">
        <v>2618.42</v>
      </c>
      <c r="U1198" t="n">
        <v>0.71</v>
      </c>
      <c r="V1198" t="n">
        <v>0.76</v>
      </c>
      <c r="W1198" t="n">
        <v>1.46</v>
      </c>
      <c r="X1198" t="n">
        <v>0.15</v>
      </c>
      <c r="Y1198" t="n">
        <v>1</v>
      </c>
      <c r="Z1198" t="n">
        <v>10</v>
      </c>
    </row>
    <row r="1199">
      <c r="A1199" t="n">
        <v>100</v>
      </c>
      <c r="B1199" t="n">
        <v>115</v>
      </c>
      <c r="C1199" t="inlineStr">
        <is>
          <t xml:space="preserve">CONCLUIDO	</t>
        </is>
      </c>
      <c r="D1199" t="n">
        <v>6.847</v>
      </c>
      <c r="E1199" t="n">
        <v>14.6</v>
      </c>
      <c r="F1199" t="n">
        <v>11.68</v>
      </c>
      <c r="G1199" t="n">
        <v>116.81</v>
      </c>
      <c r="H1199" t="n">
        <v>1.73</v>
      </c>
      <c r="I1199" t="n">
        <v>6</v>
      </c>
      <c r="J1199" t="n">
        <v>267.18</v>
      </c>
      <c r="K1199" t="n">
        <v>56.94</v>
      </c>
      <c r="L1199" t="n">
        <v>26</v>
      </c>
      <c r="M1199" t="n">
        <v>1</v>
      </c>
      <c r="N1199" t="n">
        <v>69.23999999999999</v>
      </c>
      <c r="O1199" t="n">
        <v>33186.69</v>
      </c>
      <c r="P1199" t="n">
        <v>143.72</v>
      </c>
      <c r="Q1199" t="n">
        <v>460.72</v>
      </c>
      <c r="R1199" t="n">
        <v>45.2</v>
      </c>
      <c r="S1199" t="n">
        <v>32.19</v>
      </c>
      <c r="T1199" t="n">
        <v>2610.59</v>
      </c>
      <c r="U1199" t="n">
        <v>0.71</v>
      </c>
      <c r="V1199" t="n">
        <v>0.76</v>
      </c>
      <c r="W1199" t="n">
        <v>1.46</v>
      </c>
      <c r="X1199" t="n">
        <v>0.15</v>
      </c>
      <c r="Y1199" t="n">
        <v>1</v>
      </c>
      <c r="Z1199" t="n">
        <v>10</v>
      </c>
    </row>
    <row r="1200">
      <c r="A1200" t="n">
        <v>101</v>
      </c>
      <c r="B1200" t="n">
        <v>115</v>
      </c>
      <c r="C1200" t="inlineStr">
        <is>
          <t xml:space="preserve">CONCLUIDO	</t>
        </is>
      </c>
      <c r="D1200" t="n">
        <v>6.8487</v>
      </c>
      <c r="E1200" t="n">
        <v>14.6</v>
      </c>
      <c r="F1200" t="n">
        <v>11.68</v>
      </c>
      <c r="G1200" t="n">
        <v>116.77</v>
      </c>
      <c r="H1200" t="n">
        <v>1.75</v>
      </c>
      <c r="I1200" t="n">
        <v>6</v>
      </c>
      <c r="J1200" t="n">
        <v>267.66</v>
      </c>
      <c r="K1200" t="n">
        <v>56.94</v>
      </c>
      <c r="L1200" t="n">
        <v>26.25</v>
      </c>
      <c r="M1200" t="n">
        <v>0</v>
      </c>
      <c r="N1200" t="n">
        <v>69.45999999999999</v>
      </c>
      <c r="O1200" t="n">
        <v>33245.03</v>
      </c>
      <c r="P1200" t="n">
        <v>143.51</v>
      </c>
      <c r="Q1200" t="n">
        <v>460.69</v>
      </c>
      <c r="R1200" t="n">
        <v>45.06</v>
      </c>
      <c r="S1200" t="n">
        <v>32.19</v>
      </c>
      <c r="T1200" t="n">
        <v>2543.02</v>
      </c>
      <c r="U1200" t="n">
        <v>0.71</v>
      </c>
      <c r="V1200" t="n">
        <v>0.77</v>
      </c>
      <c r="W1200" t="n">
        <v>1.46</v>
      </c>
      <c r="X1200" t="n">
        <v>0.14</v>
      </c>
      <c r="Y1200" t="n">
        <v>1</v>
      </c>
      <c r="Z1200" t="n">
        <v>10</v>
      </c>
    </row>
    <row r="1201">
      <c r="A1201" t="n">
        <v>0</v>
      </c>
      <c r="B1201" t="n">
        <v>35</v>
      </c>
      <c r="C1201" t="inlineStr">
        <is>
          <t xml:space="preserve">CONCLUIDO	</t>
        </is>
      </c>
      <c r="D1201" t="n">
        <v>5.9082</v>
      </c>
      <c r="E1201" t="n">
        <v>16.93</v>
      </c>
      <c r="F1201" t="n">
        <v>13.72</v>
      </c>
      <c r="G1201" t="n">
        <v>10.84</v>
      </c>
      <c r="H1201" t="n">
        <v>0.22</v>
      </c>
      <c r="I1201" t="n">
        <v>76</v>
      </c>
      <c r="J1201" t="n">
        <v>80.84</v>
      </c>
      <c r="K1201" t="n">
        <v>35.1</v>
      </c>
      <c r="L1201" t="n">
        <v>1</v>
      </c>
      <c r="M1201" t="n">
        <v>74</v>
      </c>
      <c r="N1201" t="n">
        <v>9.74</v>
      </c>
      <c r="O1201" t="n">
        <v>10204.21</v>
      </c>
      <c r="P1201" t="n">
        <v>104.18</v>
      </c>
      <c r="Q1201" t="n">
        <v>460.77</v>
      </c>
      <c r="R1201" t="n">
        <v>112.3</v>
      </c>
      <c r="S1201" t="n">
        <v>32.19</v>
      </c>
      <c r="T1201" t="n">
        <v>35812.97</v>
      </c>
      <c r="U1201" t="n">
        <v>0.29</v>
      </c>
      <c r="V1201" t="n">
        <v>0.65</v>
      </c>
      <c r="W1201" t="n">
        <v>1.56</v>
      </c>
      <c r="X1201" t="n">
        <v>2.19</v>
      </c>
      <c r="Y1201" t="n">
        <v>1</v>
      </c>
      <c r="Z1201" t="n">
        <v>10</v>
      </c>
    </row>
    <row r="1202">
      <c r="A1202" t="n">
        <v>1</v>
      </c>
      <c r="B1202" t="n">
        <v>35</v>
      </c>
      <c r="C1202" t="inlineStr">
        <is>
          <t xml:space="preserve">CONCLUIDO	</t>
        </is>
      </c>
      <c r="D1202" t="n">
        <v>6.2196</v>
      </c>
      <c r="E1202" t="n">
        <v>16.08</v>
      </c>
      <c r="F1202" t="n">
        <v>13.19</v>
      </c>
      <c r="G1202" t="n">
        <v>13.64</v>
      </c>
      <c r="H1202" t="n">
        <v>0.27</v>
      </c>
      <c r="I1202" t="n">
        <v>58</v>
      </c>
      <c r="J1202" t="n">
        <v>81.14</v>
      </c>
      <c r="K1202" t="n">
        <v>35.1</v>
      </c>
      <c r="L1202" t="n">
        <v>1.25</v>
      </c>
      <c r="M1202" t="n">
        <v>56</v>
      </c>
      <c r="N1202" t="n">
        <v>9.789999999999999</v>
      </c>
      <c r="O1202" t="n">
        <v>10241.25</v>
      </c>
      <c r="P1202" t="n">
        <v>98.88</v>
      </c>
      <c r="Q1202" t="n">
        <v>460.77</v>
      </c>
      <c r="R1202" t="n">
        <v>94.36</v>
      </c>
      <c r="S1202" t="n">
        <v>32.19</v>
      </c>
      <c r="T1202" t="n">
        <v>26934.85</v>
      </c>
      <c r="U1202" t="n">
        <v>0.34</v>
      </c>
      <c r="V1202" t="n">
        <v>0.68</v>
      </c>
      <c r="W1202" t="n">
        <v>1.54</v>
      </c>
      <c r="X1202" t="n">
        <v>1.65</v>
      </c>
      <c r="Y1202" t="n">
        <v>1</v>
      </c>
      <c r="Z1202" t="n">
        <v>10</v>
      </c>
    </row>
    <row r="1203">
      <c r="A1203" t="n">
        <v>2</v>
      </c>
      <c r="B1203" t="n">
        <v>35</v>
      </c>
      <c r="C1203" t="inlineStr">
        <is>
          <t xml:space="preserve">CONCLUIDO	</t>
        </is>
      </c>
      <c r="D1203" t="n">
        <v>6.4212</v>
      </c>
      <c r="E1203" t="n">
        <v>15.57</v>
      </c>
      <c r="F1203" t="n">
        <v>12.87</v>
      </c>
      <c r="G1203" t="n">
        <v>16.43</v>
      </c>
      <c r="H1203" t="n">
        <v>0.32</v>
      </c>
      <c r="I1203" t="n">
        <v>47</v>
      </c>
      <c r="J1203" t="n">
        <v>81.44</v>
      </c>
      <c r="K1203" t="n">
        <v>35.1</v>
      </c>
      <c r="L1203" t="n">
        <v>1.5</v>
      </c>
      <c r="M1203" t="n">
        <v>45</v>
      </c>
      <c r="N1203" t="n">
        <v>9.84</v>
      </c>
      <c r="O1203" t="n">
        <v>10278.32</v>
      </c>
      <c r="P1203" t="n">
        <v>95.45</v>
      </c>
      <c r="Q1203" t="n">
        <v>460.74</v>
      </c>
      <c r="R1203" t="n">
        <v>83.98999999999999</v>
      </c>
      <c r="S1203" t="n">
        <v>32.19</v>
      </c>
      <c r="T1203" t="n">
        <v>21801.69</v>
      </c>
      <c r="U1203" t="n">
        <v>0.38</v>
      </c>
      <c r="V1203" t="n">
        <v>0.6899999999999999</v>
      </c>
      <c r="W1203" t="n">
        <v>1.53</v>
      </c>
      <c r="X1203" t="n">
        <v>1.34</v>
      </c>
      <c r="Y1203" t="n">
        <v>1</v>
      </c>
      <c r="Z1203" t="n">
        <v>10</v>
      </c>
    </row>
    <row r="1204">
      <c r="A1204" t="n">
        <v>3</v>
      </c>
      <c r="B1204" t="n">
        <v>35</v>
      </c>
      <c r="C1204" t="inlineStr">
        <is>
          <t xml:space="preserve">CONCLUIDO	</t>
        </is>
      </c>
      <c r="D1204" t="n">
        <v>6.5762</v>
      </c>
      <c r="E1204" t="n">
        <v>15.21</v>
      </c>
      <c r="F1204" t="n">
        <v>12.64</v>
      </c>
      <c r="G1204" t="n">
        <v>19.45</v>
      </c>
      <c r="H1204" t="n">
        <v>0.38</v>
      </c>
      <c r="I1204" t="n">
        <v>39</v>
      </c>
      <c r="J1204" t="n">
        <v>81.73999999999999</v>
      </c>
      <c r="K1204" t="n">
        <v>35.1</v>
      </c>
      <c r="L1204" t="n">
        <v>1.75</v>
      </c>
      <c r="M1204" t="n">
        <v>37</v>
      </c>
      <c r="N1204" t="n">
        <v>9.890000000000001</v>
      </c>
      <c r="O1204" t="n">
        <v>10315.41</v>
      </c>
      <c r="P1204" t="n">
        <v>92.48</v>
      </c>
      <c r="Q1204" t="n">
        <v>460.74</v>
      </c>
      <c r="R1204" t="n">
        <v>76.72</v>
      </c>
      <c r="S1204" t="n">
        <v>32.19</v>
      </c>
      <c r="T1204" t="n">
        <v>18205.31</v>
      </c>
      <c r="U1204" t="n">
        <v>0.42</v>
      </c>
      <c r="V1204" t="n">
        <v>0.71</v>
      </c>
      <c r="W1204" t="n">
        <v>1.51</v>
      </c>
      <c r="X1204" t="n">
        <v>1.11</v>
      </c>
      <c r="Y1204" t="n">
        <v>1</v>
      </c>
      <c r="Z1204" t="n">
        <v>10</v>
      </c>
    </row>
    <row r="1205">
      <c r="A1205" t="n">
        <v>4</v>
      </c>
      <c r="B1205" t="n">
        <v>35</v>
      </c>
      <c r="C1205" t="inlineStr">
        <is>
          <t xml:space="preserve">CONCLUIDO	</t>
        </is>
      </c>
      <c r="D1205" t="n">
        <v>6.6799</v>
      </c>
      <c r="E1205" t="n">
        <v>14.97</v>
      </c>
      <c r="F1205" t="n">
        <v>12.49</v>
      </c>
      <c r="G1205" t="n">
        <v>22.05</v>
      </c>
      <c r="H1205" t="n">
        <v>0.43</v>
      </c>
      <c r="I1205" t="n">
        <v>34</v>
      </c>
      <c r="J1205" t="n">
        <v>82.04000000000001</v>
      </c>
      <c r="K1205" t="n">
        <v>35.1</v>
      </c>
      <c r="L1205" t="n">
        <v>2</v>
      </c>
      <c r="M1205" t="n">
        <v>32</v>
      </c>
      <c r="N1205" t="n">
        <v>9.94</v>
      </c>
      <c r="O1205" t="n">
        <v>10352.53</v>
      </c>
      <c r="P1205" t="n">
        <v>89.88</v>
      </c>
      <c r="Q1205" t="n">
        <v>460.77</v>
      </c>
      <c r="R1205" t="n">
        <v>71.81999999999999</v>
      </c>
      <c r="S1205" t="n">
        <v>32.19</v>
      </c>
      <c r="T1205" t="n">
        <v>15780.78</v>
      </c>
      <c r="U1205" t="n">
        <v>0.45</v>
      </c>
      <c r="V1205" t="n">
        <v>0.72</v>
      </c>
      <c r="W1205" t="n">
        <v>1.5</v>
      </c>
      <c r="X1205" t="n">
        <v>0.96</v>
      </c>
      <c r="Y1205" t="n">
        <v>1</v>
      </c>
      <c r="Z1205" t="n">
        <v>10</v>
      </c>
    </row>
    <row r="1206">
      <c r="A1206" t="n">
        <v>5</v>
      </c>
      <c r="B1206" t="n">
        <v>35</v>
      </c>
      <c r="C1206" t="inlineStr">
        <is>
          <t xml:space="preserve">CONCLUIDO	</t>
        </is>
      </c>
      <c r="D1206" t="n">
        <v>6.7872</v>
      </c>
      <c r="E1206" t="n">
        <v>14.73</v>
      </c>
      <c r="F1206" t="n">
        <v>12.34</v>
      </c>
      <c r="G1206" t="n">
        <v>25.54</v>
      </c>
      <c r="H1206" t="n">
        <v>0.48</v>
      </c>
      <c r="I1206" t="n">
        <v>29</v>
      </c>
      <c r="J1206" t="n">
        <v>82.34</v>
      </c>
      <c r="K1206" t="n">
        <v>35.1</v>
      </c>
      <c r="L1206" t="n">
        <v>2.25</v>
      </c>
      <c r="M1206" t="n">
        <v>27</v>
      </c>
      <c r="N1206" t="n">
        <v>9.99</v>
      </c>
      <c r="O1206" t="n">
        <v>10389.66</v>
      </c>
      <c r="P1206" t="n">
        <v>87.48999999999999</v>
      </c>
      <c r="Q1206" t="n">
        <v>460.69</v>
      </c>
      <c r="R1206" t="n">
        <v>67.06</v>
      </c>
      <c r="S1206" t="n">
        <v>32.19</v>
      </c>
      <c r="T1206" t="n">
        <v>13428.36</v>
      </c>
      <c r="U1206" t="n">
        <v>0.48</v>
      </c>
      <c r="V1206" t="n">
        <v>0.72</v>
      </c>
      <c r="W1206" t="n">
        <v>1.49</v>
      </c>
      <c r="X1206" t="n">
        <v>0.8100000000000001</v>
      </c>
      <c r="Y1206" t="n">
        <v>1</v>
      </c>
      <c r="Z1206" t="n">
        <v>10</v>
      </c>
    </row>
    <row r="1207">
      <c r="A1207" t="n">
        <v>6</v>
      </c>
      <c r="B1207" t="n">
        <v>35</v>
      </c>
      <c r="C1207" t="inlineStr">
        <is>
          <t xml:space="preserve">CONCLUIDO	</t>
        </is>
      </c>
      <c r="D1207" t="n">
        <v>6.8556</v>
      </c>
      <c r="E1207" t="n">
        <v>14.59</v>
      </c>
      <c r="F1207" t="n">
        <v>12.25</v>
      </c>
      <c r="G1207" t="n">
        <v>28.26</v>
      </c>
      <c r="H1207" t="n">
        <v>0.53</v>
      </c>
      <c r="I1207" t="n">
        <v>26</v>
      </c>
      <c r="J1207" t="n">
        <v>82.65000000000001</v>
      </c>
      <c r="K1207" t="n">
        <v>35.1</v>
      </c>
      <c r="L1207" t="n">
        <v>2.5</v>
      </c>
      <c r="M1207" t="n">
        <v>24</v>
      </c>
      <c r="N1207" t="n">
        <v>10.04</v>
      </c>
      <c r="O1207" t="n">
        <v>10426.82</v>
      </c>
      <c r="P1207" t="n">
        <v>85.7</v>
      </c>
      <c r="Q1207" t="n">
        <v>460.7</v>
      </c>
      <c r="R1207" t="n">
        <v>63.62</v>
      </c>
      <c r="S1207" t="n">
        <v>32.19</v>
      </c>
      <c r="T1207" t="n">
        <v>11724.84</v>
      </c>
      <c r="U1207" t="n">
        <v>0.51</v>
      </c>
      <c r="V1207" t="n">
        <v>0.73</v>
      </c>
      <c r="W1207" t="n">
        <v>1.49</v>
      </c>
      <c r="X1207" t="n">
        <v>0.71</v>
      </c>
      <c r="Y1207" t="n">
        <v>1</v>
      </c>
      <c r="Z1207" t="n">
        <v>10</v>
      </c>
    </row>
    <row r="1208">
      <c r="A1208" t="n">
        <v>7</v>
      </c>
      <c r="B1208" t="n">
        <v>35</v>
      </c>
      <c r="C1208" t="inlineStr">
        <is>
          <t xml:space="preserve">CONCLUIDO	</t>
        </is>
      </c>
      <c r="D1208" t="n">
        <v>6.9207</v>
      </c>
      <c r="E1208" t="n">
        <v>14.45</v>
      </c>
      <c r="F1208" t="n">
        <v>12.16</v>
      </c>
      <c r="G1208" t="n">
        <v>31.73</v>
      </c>
      <c r="H1208" t="n">
        <v>0.58</v>
      </c>
      <c r="I1208" t="n">
        <v>23</v>
      </c>
      <c r="J1208" t="n">
        <v>82.95</v>
      </c>
      <c r="K1208" t="n">
        <v>35.1</v>
      </c>
      <c r="L1208" t="n">
        <v>2.75</v>
      </c>
      <c r="M1208" t="n">
        <v>21</v>
      </c>
      <c r="N1208" t="n">
        <v>10.1</v>
      </c>
      <c r="O1208" t="n">
        <v>10463.99</v>
      </c>
      <c r="P1208" t="n">
        <v>83.41</v>
      </c>
      <c r="Q1208" t="n">
        <v>460.71</v>
      </c>
      <c r="R1208" t="n">
        <v>61.06</v>
      </c>
      <c r="S1208" t="n">
        <v>32.19</v>
      </c>
      <c r="T1208" t="n">
        <v>10456.94</v>
      </c>
      <c r="U1208" t="n">
        <v>0.53</v>
      </c>
      <c r="V1208" t="n">
        <v>0.73</v>
      </c>
      <c r="W1208" t="n">
        <v>1.48</v>
      </c>
      <c r="X1208" t="n">
        <v>0.63</v>
      </c>
      <c r="Y1208" t="n">
        <v>1</v>
      </c>
      <c r="Z1208" t="n">
        <v>10</v>
      </c>
    </row>
    <row r="1209">
      <c r="A1209" t="n">
        <v>8</v>
      </c>
      <c r="B1209" t="n">
        <v>35</v>
      </c>
      <c r="C1209" t="inlineStr">
        <is>
          <t xml:space="preserve">CONCLUIDO	</t>
        </is>
      </c>
      <c r="D1209" t="n">
        <v>6.9626</v>
      </c>
      <c r="E1209" t="n">
        <v>14.36</v>
      </c>
      <c r="F1209" t="n">
        <v>12.11</v>
      </c>
      <c r="G1209" t="n">
        <v>34.6</v>
      </c>
      <c r="H1209" t="n">
        <v>0.63</v>
      </c>
      <c r="I1209" t="n">
        <v>21</v>
      </c>
      <c r="J1209" t="n">
        <v>83.25</v>
      </c>
      <c r="K1209" t="n">
        <v>35.1</v>
      </c>
      <c r="L1209" t="n">
        <v>3</v>
      </c>
      <c r="M1209" t="n">
        <v>19</v>
      </c>
      <c r="N1209" t="n">
        <v>10.15</v>
      </c>
      <c r="O1209" t="n">
        <v>10501.19</v>
      </c>
      <c r="P1209" t="n">
        <v>82.09</v>
      </c>
      <c r="Q1209" t="n">
        <v>460.73</v>
      </c>
      <c r="R1209" t="n">
        <v>59.11</v>
      </c>
      <c r="S1209" t="n">
        <v>32.19</v>
      </c>
      <c r="T1209" t="n">
        <v>9492.549999999999</v>
      </c>
      <c r="U1209" t="n">
        <v>0.54</v>
      </c>
      <c r="V1209" t="n">
        <v>0.74</v>
      </c>
      <c r="W1209" t="n">
        <v>1.48</v>
      </c>
      <c r="X1209" t="n">
        <v>0.57</v>
      </c>
      <c r="Y1209" t="n">
        <v>1</v>
      </c>
      <c r="Z1209" t="n">
        <v>10</v>
      </c>
    </row>
    <row r="1210">
      <c r="A1210" t="n">
        <v>9</v>
      </c>
      <c r="B1210" t="n">
        <v>35</v>
      </c>
      <c r="C1210" t="inlineStr">
        <is>
          <t xml:space="preserve">CONCLUIDO	</t>
        </is>
      </c>
      <c r="D1210" t="n">
        <v>7.0144</v>
      </c>
      <c r="E1210" t="n">
        <v>14.26</v>
      </c>
      <c r="F1210" t="n">
        <v>12.04</v>
      </c>
      <c r="G1210" t="n">
        <v>38.01</v>
      </c>
      <c r="H1210" t="n">
        <v>0.68</v>
      </c>
      <c r="I1210" t="n">
        <v>19</v>
      </c>
      <c r="J1210" t="n">
        <v>83.55</v>
      </c>
      <c r="K1210" t="n">
        <v>35.1</v>
      </c>
      <c r="L1210" t="n">
        <v>3.25</v>
      </c>
      <c r="M1210" t="n">
        <v>17</v>
      </c>
      <c r="N1210" t="n">
        <v>10.2</v>
      </c>
      <c r="O1210" t="n">
        <v>10538.42</v>
      </c>
      <c r="P1210" t="n">
        <v>80.13</v>
      </c>
      <c r="Q1210" t="n">
        <v>460.7</v>
      </c>
      <c r="R1210" t="n">
        <v>56.76</v>
      </c>
      <c r="S1210" t="n">
        <v>32.19</v>
      </c>
      <c r="T1210" t="n">
        <v>8325.02</v>
      </c>
      <c r="U1210" t="n">
        <v>0.57</v>
      </c>
      <c r="V1210" t="n">
        <v>0.74</v>
      </c>
      <c r="W1210" t="n">
        <v>1.48</v>
      </c>
      <c r="X1210" t="n">
        <v>0.5</v>
      </c>
      <c r="Y1210" t="n">
        <v>1</v>
      </c>
      <c r="Z1210" t="n">
        <v>10</v>
      </c>
    </row>
    <row r="1211">
      <c r="A1211" t="n">
        <v>10</v>
      </c>
      <c r="B1211" t="n">
        <v>35</v>
      </c>
      <c r="C1211" t="inlineStr">
        <is>
          <t xml:space="preserve">CONCLUIDO	</t>
        </is>
      </c>
      <c r="D1211" t="n">
        <v>7.055</v>
      </c>
      <c r="E1211" t="n">
        <v>14.17</v>
      </c>
      <c r="F1211" t="n">
        <v>11.99</v>
      </c>
      <c r="G1211" t="n">
        <v>42.32</v>
      </c>
      <c r="H1211" t="n">
        <v>0.73</v>
      </c>
      <c r="I1211" t="n">
        <v>17</v>
      </c>
      <c r="J1211" t="n">
        <v>83.84999999999999</v>
      </c>
      <c r="K1211" t="n">
        <v>35.1</v>
      </c>
      <c r="L1211" t="n">
        <v>3.5</v>
      </c>
      <c r="M1211" t="n">
        <v>14</v>
      </c>
      <c r="N1211" t="n">
        <v>10.25</v>
      </c>
      <c r="O1211" t="n">
        <v>10575.66</v>
      </c>
      <c r="P1211" t="n">
        <v>77.79000000000001</v>
      </c>
      <c r="Q1211" t="n">
        <v>460.7</v>
      </c>
      <c r="R1211" t="n">
        <v>55.44</v>
      </c>
      <c r="S1211" t="n">
        <v>32.19</v>
      </c>
      <c r="T1211" t="n">
        <v>7679.67</v>
      </c>
      <c r="U1211" t="n">
        <v>0.58</v>
      </c>
      <c r="V1211" t="n">
        <v>0.75</v>
      </c>
      <c r="W1211" t="n">
        <v>1.47</v>
      </c>
      <c r="X1211" t="n">
        <v>0.46</v>
      </c>
      <c r="Y1211" t="n">
        <v>1</v>
      </c>
      <c r="Z1211" t="n">
        <v>10</v>
      </c>
    </row>
    <row r="1212">
      <c r="A1212" t="n">
        <v>11</v>
      </c>
      <c r="B1212" t="n">
        <v>35</v>
      </c>
      <c r="C1212" t="inlineStr">
        <is>
          <t xml:space="preserve">CONCLUIDO	</t>
        </is>
      </c>
      <c r="D1212" t="n">
        <v>7.0744</v>
      </c>
      <c r="E1212" t="n">
        <v>14.14</v>
      </c>
      <c r="F1212" t="n">
        <v>11.97</v>
      </c>
      <c r="G1212" t="n">
        <v>44.88</v>
      </c>
      <c r="H1212" t="n">
        <v>0.78</v>
      </c>
      <c r="I1212" t="n">
        <v>16</v>
      </c>
      <c r="J1212" t="n">
        <v>84.15000000000001</v>
      </c>
      <c r="K1212" t="n">
        <v>35.1</v>
      </c>
      <c r="L1212" t="n">
        <v>3.75</v>
      </c>
      <c r="M1212" t="n">
        <v>11</v>
      </c>
      <c r="N1212" t="n">
        <v>10.3</v>
      </c>
      <c r="O1212" t="n">
        <v>10612.93</v>
      </c>
      <c r="P1212" t="n">
        <v>76.48</v>
      </c>
      <c r="Q1212" t="n">
        <v>460.71</v>
      </c>
      <c r="R1212" t="n">
        <v>54.48</v>
      </c>
      <c r="S1212" t="n">
        <v>32.19</v>
      </c>
      <c r="T1212" t="n">
        <v>7201.2</v>
      </c>
      <c r="U1212" t="n">
        <v>0.59</v>
      </c>
      <c r="V1212" t="n">
        <v>0.75</v>
      </c>
      <c r="W1212" t="n">
        <v>1.48</v>
      </c>
      <c r="X1212" t="n">
        <v>0.43</v>
      </c>
      <c r="Y1212" t="n">
        <v>1</v>
      </c>
      <c r="Z1212" t="n">
        <v>10</v>
      </c>
    </row>
    <row r="1213">
      <c r="A1213" t="n">
        <v>12</v>
      </c>
      <c r="B1213" t="n">
        <v>35</v>
      </c>
      <c r="C1213" t="inlineStr">
        <is>
          <t xml:space="preserve">CONCLUIDO	</t>
        </is>
      </c>
      <c r="D1213" t="n">
        <v>7.1014</v>
      </c>
      <c r="E1213" t="n">
        <v>14.08</v>
      </c>
      <c r="F1213" t="n">
        <v>11.93</v>
      </c>
      <c r="G1213" t="n">
        <v>47.73</v>
      </c>
      <c r="H1213" t="n">
        <v>0.83</v>
      </c>
      <c r="I1213" t="n">
        <v>15</v>
      </c>
      <c r="J1213" t="n">
        <v>84.45999999999999</v>
      </c>
      <c r="K1213" t="n">
        <v>35.1</v>
      </c>
      <c r="L1213" t="n">
        <v>4</v>
      </c>
      <c r="M1213" t="n">
        <v>7</v>
      </c>
      <c r="N1213" t="n">
        <v>10.36</v>
      </c>
      <c r="O1213" t="n">
        <v>10650.22</v>
      </c>
      <c r="P1213" t="n">
        <v>75.26000000000001</v>
      </c>
      <c r="Q1213" t="n">
        <v>460.73</v>
      </c>
      <c r="R1213" t="n">
        <v>53.28</v>
      </c>
      <c r="S1213" t="n">
        <v>32.19</v>
      </c>
      <c r="T1213" t="n">
        <v>6609.53</v>
      </c>
      <c r="U1213" t="n">
        <v>0.6</v>
      </c>
      <c r="V1213" t="n">
        <v>0.75</v>
      </c>
      <c r="W1213" t="n">
        <v>1.47</v>
      </c>
      <c r="X1213" t="n">
        <v>0.4</v>
      </c>
      <c r="Y1213" t="n">
        <v>1</v>
      </c>
      <c r="Z1213" t="n">
        <v>10</v>
      </c>
    </row>
    <row r="1214">
      <c r="A1214" t="n">
        <v>13</v>
      </c>
      <c r="B1214" t="n">
        <v>35</v>
      </c>
      <c r="C1214" t="inlineStr">
        <is>
          <t xml:space="preserve">CONCLUIDO	</t>
        </is>
      </c>
      <c r="D1214" t="n">
        <v>7.0928</v>
      </c>
      <c r="E1214" t="n">
        <v>14.1</v>
      </c>
      <c r="F1214" t="n">
        <v>11.95</v>
      </c>
      <c r="G1214" t="n">
        <v>47.79</v>
      </c>
      <c r="H1214" t="n">
        <v>0.88</v>
      </c>
      <c r="I1214" t="n">
        <v>15</v>
      </c>
      <c r="J1214" t="n">
        <v>84.76000000000001</v>
      </c>
      <c r="K1214" t="n">
        <v>35.1</v>
      </c>
      <c r="L1214" t="n">
        <v>4.25</v>
      </c>
      <c r="M1214" t="n">
        <v>3</v>
      </c>
      <c r="N1214" t="n">
        <v>10.41</v>
      </c>
      <c r="O1214" t="n">
        <v>10687.53</v>
      </c>
      <c r="P1214" t="n">
        <v>75.17</v>
      </c>
      <c r="Q1214" t="n">
        <v>460.77</v>
      </c>
      <c r="R1214" t="n">
        <v>53.67</v>
      </c>
      <c r="S1214" t="n">
        <v>32.19</v>
      </c>
      <c r="T1214" t="n">
        <v>6803.16</v>
      </c>
      <c r="U1214" t="n">
        <v>0.6</v>
      </c>
      <c r="V1214" t="n">
        <v>0.75</v>
      </c>
      <c r="W1214" t="n">
        <v>1.48</v>
      </c>
      <c r="X1214" t="n">
        <v>0.41</v>
      </c>
      <c r="Y1214" t="n">
        <v>1</v>
      </c>
      <c r="Z1214" t="n">
        <v>10</v>
      </c>
    </row>
    <row r="1215">
      <c r="A1215" t="n">
        <v>14</v>
      </c>
      <c r="B1215" t="n">
        <v>35</v>
      </c>
      <c r="C1215" t="inlineStr">
        <is>
          <t xml:space="preserve">CONCLUIDO	</t>
        </is>
      </c>
      <c r="D1215" t="n">
        <v>7.0916</v>
      </c>
      <c r="E1215" t="n">
        <v>14.1</v>
      </c>
      <c r="F1215" t="n">
        <v>11.95</v>
      </c>
      <c r="G1215" t="n">
        <v>47.8</v>
      </c>
      <c r="H1215" t="n">
        <v>0.93</v>
      </c>
      <c r="I1215" t="n">
        <v>15</v>
      </c>
      <c r="J1215" t="n">
        <v>85.06</v>
      </c>
      <c r="K1215" t="n">
        <v>35.1</v>
      </c>
      <c r="L1215" t="n">
        <v>4.5</v>
      </c>
      <c r="M1215" t="n">
        <v>2</v>
      </c>
      <c r="N1215" t="n">
        <v>10.46</v>
      </c>
      <c r="O1215" t="n">
        <v>10724.86</v>
      </c>
      <c r="P1215" t="n">
        <v>75.31999999999999</v>
      </c>
      <c r="Q1215" t="n">
        <v>460.8</v>
      </c>
      <c r="R1215" t="n">
        <v>53.7</v>
      </c>
      <c r="S1215" t="n">
        <v>32.19</v>
      </c>
      <c r="T1215" t="n">
        <v>6816.63</v>
      </c>
      <c r="U1215" t="n">
        <v>0.6</v>
      </c>
      <c r="V1215" t="n">
        <v>0.75</v>
      </c>
      <c r="W1215" t="n">
        <v>1.48</v>
      </c>
      <c r="X1215" t="n">
        <v>0.42</v>
      </c>
      <c r="Y1215" t="n">
        <v>1</v>
      </c>
      <c r="Z1215" t="n">
        <v>10</v>
      </c>
    </row>
    <row r="1216">
      <c r="A1216" t="n">
        <v>15</v>
      </c>
      <c r="B1216" t="n">
        <v>35</v>
      </c>
      <c r="C1216" t="inlineStr">
        <is>
          <t xml:space="preserve">CONCLUIDO	</t>
        </is>
      </c>
      <c r="D1216" t="n">
        <v>7.0877</v>
      </c>
      <c r="E1216" t="n">
        <v>14.11</v>
      </c>
      <c r="F1216" t="n">
        <v>11.96</v>
      </c>
      <c r="G1216" t="n">
        <v>47.83</v>
      </c>
      <c r="H1216" t="n">
        <v>0.98</v>
      </c>
      <c r="I1216" t="n">
        <v>15</v>
      </c>
      <c r="J1216" t="n">
        <v>85.36</v>
      </c>
      <c r="K1216" t="n">
        <v>35.1</v>
      </c>
      <c r="L1216" t="n">
        <v>4.75</v>
      </c>
      <c r="M1216" t="n">
        <v>0</v>
      </c>
      <c r="N1216" t="n">
        <v>10.51</v>
      </c>
      <c r="O1216" t="n">
        <v>10762.22</v>
      </c>
      <c r="P1216" t="n">
        <v>75.59</v>
      </c>
      <c r="Q1216" t="n">
        <v>460.77</v>
      </c>
      <c r="R1216" t="n">
        <v>53.81</v>
      </c>
      <c r="S1216" t="n">
        <v>32.19</v>
      </c>
      <c r="T1216" t="n">
        <v>6871.85</v>
      </c>
      <c r="U1216" t="n">
        <v>0.6</v>
      </c>
      <c r="V1216" t="n">
        <v>0.75</v>
      </c>
      <c r="W1216" t="n">
        <v>1.49</v>
      </c>
      <c r="X1216" t="n">
        <v>0.42</v>
      </c>
      <c r="Y1216" t="n">
        <v>1</v>
      </c>
      <c r="Z1216" t="n">
        <v>10</v>
      </c>
    </row>
    <row r="1217">
      <c r="A1217" t="n">
        <v>0</v>
      </c>
      <c r="B1217" t="n">
        <v>50</v>
      </c>
      <c r="C1217" t="inlineStr">
        <is>
          <t xml:space="preserve">CONCLUIDO	</t>
        </is>
      </c>
      <c r="D1217" t="n">
        <v>5.3767</v>
      </c>
      <c r="E1217" t="n">
        <v>18.6</v>
      </c>
      <c r="F1217" t="n">
        <v>14.38</v>
      </c>
      <c r="G1217" t="n">
        <v>8.81</v>
      </c>
      <c r="H1217" t="n">
        <v>0.16</v>
      </c>
      <c r="I1217" t="n">
        <v>98</v>
      </c>
      <c r="J1217" t="n">
        <v>107.41</v>
      </c>
      <c r="K1217" t="n">
        <v>41.65</v>
      </c>
      <c r="L1217" t="n">
        <v>1</v>
      </c>
      <c r="M1217" t="n">
        <v>96</v>
      </c>
      <c r="N1217" t="n">
        <v>14.77</v>
      </c>
      <c r="O1217" t="n">
        <v>13481.73</v>
      </c>
      <c r="P1217" t="n">
        <v>134.35</v>
      </c>
      <c r="Q1217" t="n">
        <v>460.77</v>
      </c>
      <c r="R1217" t="n">
        <v>133.35</v>
      </c>
      <c r="S1217" t="n">
        <v>32.19</v>
      </c>
      <c r="T1217" t="n">
        <v>46227.72</v>
      </c>
      <c r="U1217" t="n">
        <v>0.24</v>
      </c>
      <c r="V1217" t="n">
        <v>0.62</v>
      </c>
      <c r="W1217" t="n">
        <v>1.61</v>
      </c>
      <c r="X1217" t="n">
        <v>2.85</v>
      </c>
      <c r="Y1217" t="n">
        <v>1</v>
      </c>
      <c r="Z1217" t="n">
        <v>10</v>
      </c>
    </row>
    <row r="1218">
      <c r="A1218" t="n">
        <v>1</v>
      </c>
      <c r="B1218" t="n">
        <v>50</v>
      </c>
      <c r="C1218" t="inlineStr">
        <is>
          <t xml:space="preserve">CONCLUIDO	</t>
        </is>
      </c>
      <c r="D1218" t="n">
        <v>5.7651</v>
      </c>
      <c r="E1218" t="n">
        <v>17.35</v>
      </c>
      <c r="F1218" t="n">
        <v>13.67</v>
      </c>
      <c r="G1218" t="n">
        <v>11.08</v>
      </c>
      <c r="H1218" t="n">
        <v>0.2</v>
      </c>
      <c r="I1218" t="n">
        <v>74</v>
      </c>
      <c r="J1218" t="n">
        <v>107.73</v>
      </c>
      <c r="K1218" t="n">
        <v>41.65</v>
      </c>
      <c r="L1218" t="n">
        <v>1.25</v>
      </c>
      <c r="M1218" t="n">
        <v>72</v>
      </c>
      <c r="N1218" t="n">
        <v>14.83</v>
      </c>
      <c r="O1218" t="n">
        <v>13520.81</v>
      </c>
      <c r="P1218" t="n">
        <v>126.71</v>
      </c>
      <c r="Q1218" t="n">
        <v>460.78</v>
      </c>
      <c r="R1218" t="n">
        <v>109.57</v>
      </c>
      <c r="S1218" t="n">
        <v>32.19</v>
      </c>
      <c r="T1218" t="n">
        <v>34459.32</v>
      </c>
      <c r="U1218" t="n">
        <v>0.29</v>
      </c>
      <c r="V1218" t="n">
        <v>0.65</v>
      </c>
      <c r="W1218" t="n">
        <v>1.57</v>
      </c>
      <c r="X1218" t="n">
        <v>2.13</v>
      </c>
      <c r="Y1218" t="n">
        <v>1</v>
      </c>
      <c r="Z1218" t="n">
        <v>10</v>
      </c>
    </row>
    <row r="1219">
      <c r="A1219" t="n">
        <v>2</v>
      </c>
      <c r="B1219" t="n">
        <v>50</v>
      </c>
      <c r="C1219" t="inlineStr">
        <is>
          <t xml:space="preserve">CONCLUIDO	</t>
        </is>
      </c>
      <c r="D1219" t="n">
        <v>6.0134</v>
      </c>
      <c r="E1219" t="n">
        <v>16.63</v>
      </c>
      <c r="F1219" t="n">
        <v>13.26</v>
      </c>
      <c r="G1219" t="n">
        <v>13.26</v>
      </c>
      <c r="H1219" t="n">
        <v>0.24</v>
      </c>
      <c r="I1219" t="n">
        <v>60</v>
      </c>
      <c r="J1219" t="n">
        <v>108.05</v>
      </c>
      <c r="K1219" t="n">
        <v>41.65</v>
      </c>
      <c r="L1219" t="n">
        <v>1.5</v>
      </c>
      <c r="M1219" t="n">
        <v>58</v>
      </c>
      <c r="N1219" t="n">
        <v>14.9</v>
      </c>
      <c r="O1219" t="n">
        <v>13559.91</v>
      </c>
      <c r="P1219" t="n">
        <v>122.02</v>
      </c>
      <c r="Q1219" t="n">
        <v>460.75</v>
      </c>
      <c r="R1219" t="n">
        <v>96.45999999999999</v>
      </c>
      <c r="S1219" t="n">
        <v>32.19</v>
      </c>
      <c r="T1219" t="n">
        <v>27971.21</v>
      </c>
      <c r="U1219" t="n">
        <v>0.33</v>
      </c>
      <c r="V1219" t="n">
        <v>0.67</v>
      </c>
      <c r="W1219" t="n">
        <v>1.55</v>
      </c>
      <c r="X1219" t="n">
        <v>1.72</v>
      </c>
      <c r="Y1219" t="n">
        <v>1</v>
      </c>
      <c r="Z1219" t="n">
        <v>10</v>
      </c>
    </row>
    <row r="1220">
      <c r="A1220" t="n">
        <v>3</v>
      </c>
      <c r="B1220" t="n">
        <v>50</v>
      </c>
      <c r="C1220" t="inlineStr">
        <is>
          <t xml:space="preserve">CONCLUIDO	</t>
        </is>
      </c>
      <c r="D1220" t="n">
        <v>6.2103</v>
      </c>
      <c r="E1220" t="n">
        <v>16.1</v>
      </c>
      <c r="F1220" t="n">
        <v>12.96</v>
      </c>
      <c r="G1220" t="n">
        <v>15.55</v>
      </c>
      <c r="H1220" t="n">
        <v>0.28</v>
      </c>
      <c r="I1220" t="n">
        <v>50</v>
      </c>
      <c r="J1220" t="n">
        <v>108.37</v>
      </c>
      <c r="K1220" t="n">
        <v>41.65</v>
      </c>
      <c r="L1220" t="n">
        <v>1.75</v>
      </c>
      <c r="M1220" t="n">
        <v>48</v>
      </c>
      <c r="N1220" t="n">
        <v>14.97</v>
      </c>
      <c r="O1220" t="n">
        <v>13599.17</v>
      </c>
      <c r="P1220" t="n">
        <v>118.31</v>
      </c>
      <c r="Q1220" t="n">
        <v>460.73</v>
      </c>
      <c r="R1220" t="n">
        <v>86.84</v>
      </c>
      <c r="S1220" t="n">
        <v>32.19</v>
      </c>
      <c r="T1220" t="n">
        <v>23212.21</v>
      </c>
      <c r="U1220" t="n">
        <v>0.37</v>
      </c>
      <c r="V1220" t="n">
        <v>0.6899999999999999</v>
      </c>
      <c r="W1220" t="n">
        <v>1.53</v>
      </c>
      <c r="X1220" t="n">
        <v>1.42</v>
      </c>
      <c r="Y1220" t="n">
        <v>1</v>
      </c>
      <c r="Z1220" t="n">
        <v>10</v>
      </c>
    </row>
    <row r="1221">
      <c r="A1221" t="n">
        <v>4</v>
      </c>
      <c r="B1221" t="n">
        <v>50</v>
      </c>
      <c r="C1221" t="inlineStr">
        <is>
          <t xml:space="preserve">CONCLUIDO	</t>
        </is>
      </c>
      <c r="D1221" t="n">
        <v>6.3539</v>
      </c>
      <c r="E1221" t="n">
        <v>15.74</v>
      </c>
      <c r="F1221" t="n">
        <v>12.75</v>
      </c>
      <c r="G1221" t="n">
        <v>17.79</v>
      </c>
      <c r="H1221" t="n">
        <v>0.32</v>
      </c>
      <c r="I1221" t="n">
        <v>43</v>
      </c>
      <c r="J1221" t="n">
        <v>108.68</v>
      </c>
      <c r="K1221" t="n">
        <v>41.65</v>
      </c>
      <c r="L1221" t="n">
        <v>2</v>
      </c>
      <c r="M1221" t="n">
        <v>41</v>
      </c>
      <c r="N1221" t="n">
        <v>15.03</v>
      </c>
      <c r="O1221" t="n">
        <v>13638.32</v>
      </c>
      <c r="P1221" t="n">
        <v>115.68</v>
      </c>
      <c r="Q1221" t="n">
        <v>460.75</v>
      </c>
      <c r="R1221" t="n">
        <v>79.93000000000001</v>
      </c>
      <c r="S1221" t="n">
        <v>32.19</v>
      </c>
      <c r="T1221" t="n">
        <v>19794.44</v>
      </c>
      <c r="U1221" t="n">
        <v>0.4</v>
      </c>
      <c r="V1221" t="n">
        <v>0.7</v>
      </c>
      <c r="W1221" t="n">
        <v>1.52</v>
      </c>
      <c r="X1221" t="n">
        <v>1.21</v>
      </c>
      <c r="Y1221" t="n">
        <v>1</v>
      </c>
      <c r="Z1221" t="n">
        <v>10</v>
      </c>
    </row>
    <row r="1222">
      <c r="A1222" t="n">
        <v>5</v>
      </c>
      <c r="B1222" t="n">
        <v>50</v>
      </c>
      <c r="C1222" t="inlineStr">
        <is>
          <t xml:space="preserve">CONCLUIDO	</t>
        </is>
      </c>
      <c r="D1222" t="n">
        <v>6.4544</v>
      </c>
      <c r="E1222" t="n">
        <v>15.49</v>
      </c>
      <c r="F1222" t="n">
        <v>12.61</v>
      </c>
      <c r="G1222" t="n">
        <v>19.91</v>
      </c>
      <c r="H1222" t="n">
        <v>0.36</v>
      </c>
      <c r="I1222" t="n">
        <v>38</v>
      </c>
      <c r="J1222" t="n">
        <v>109</v>
      </c>
      <c r="K1222" t="n">
        <v>41.65</v>
      </c>
      <c r="L1222" t="n">
        <v>2.25</v>
      </c>
      <c r="M1222" t="n">
        <v>36</v>
      </c>
      <c r="N1222" t="n">
        <v>15.1</v>
      </c>
      <c r="O1222" t="n">
        <v>13677.51</v>
      </c>
      <c r="P1222" t="n">
        <v>113.42</v>
      </c>
      <c r="Q1222" t="n">
        <v>460.75</v>
      </c>
      <c r="R1222" t="n">
        <v>75.47</v>
      </c>
      <c r="S1222" t="n">
        <v>32.19</v>
      </c>
      <c r="T1222" t="n">
        <v>17589.21</v>
      </c>
      <c r="U1222" t="n">
        <v>0.43</v>
      </c>
      <c r="V1222" t="n">
        <v>0.71</v>
      </c>
      <c r="W1222" t="n">
        <v>1.51</v>
      </c>
      <c r="X1222" t="n">
        <v>1.08</v>
      </c>
      <c r="Y1222" t="n">
        <v>1</v>
      </c>
      <c r="Z1222" t="n">
        <v>10</v>
      </c>
    </row>
    <row r="1223">
      <c r="A1223" t="n">
        <v>6</v>
      </c>
      <c r="B1223" t="n">
        <v>50</v>
      </c>
      <c r="C1223" t="inlineStr">
        <is>
          <t xml:space="preserve">CONCLUIDO	</t>
        </is>
      </c>
      <c r="D1223" t="n">
        <v>6.5674</v>
      </c>
      <c r="E1223" t="n">
        <v>15.23</v>
      </c>
      <c r="F1223" t="n">
        <v>12.46</v>
      </c>
      <c r="G1223" t="n">
        <v>22.65</v>
      </c>
      <c r="H1223" t="n">
        <v>0.4</v>
      </c>
      <c r="I1223" t="n">
        <v>33</v>
      </c>
      <c r="J1223" t="n">
        <v>109.32</v>
      </c>
      <c r="K1223" t="n">
        <v>41.65</v>
      </c>
      <c r="L1223" t="n">
        <v>2.5</v>
      </c>
      <c r="M1223" t="n">
        <v>31</v>
      </c>
      <c r="N1223" t="n">
        <v>15.17</v>
      </c>
      <c r="O1223" t="n">
        <v>13716.72</v>
      </c>
      <c r="P1223" t="n">
        <v>111.13</v>
      </c>
      <c r="Q1223" t="n">
        <v>460.75</v>
      </c>
      <c r="R1223" t="n">
        <v>70.62</v>
      </c>
      <c r="S1223" t="n">
        <v>32.19</v>
      </c>
      <c r="T1223" t="n">
        <v>15186.99</v>
      </c>
      <c r="U1223" t="n">
        <v>0.46</v>
      </c>
      <c r="V1223" t="n">
        <v>0.72</v>
      </c>
      <c r="W1223" t="n">
        <v>1.5</v>
      </c>
      <c r="X1223" t="n">
        <v>0.92</v>
      </c>
      <c r="Y1223" t="n">
        <v>1</v>
      </c>
      <c r="Z1223" t="n">
        <v>10</v>
      </c>
    </row>
    <row r="1224">
      <c r="A1224" t="n">
        <v>7</v>
      </c>
      <c r="B1224" t="n">
        <v>50</v>
      </c>
      <c r="C1224" t="inlineStr">
        <is>
          <t xml:space="preserve">CONCLUIDO	</t>
        </is>
      </c>
      <c r="D1224" t="n">
        <v>6.6324</v>
      </c>
      <c r="E1224" t="n">
        <v>15.08</v>
      </c>
      <c r="F1224" t="n">
        <v>12.37</v>
      </c>
      <c r="G1224" t="n">
        <v>24.75</v>
      </c>
      <c r="H1224" t="n">
        <v>0.44</v>
      </c>
      <c r="I1224" t="n">
        <v>30</v>
      </c>
      <c r="J1224" t="n">
        <v>109.64</v>
      </c>
      <c r="K1224" t="n">
        <v>41.65</v>
      </c>
      <c r="L1224" t="n">
        <v>2.75</v>
      </c>
      <c r="M1224" t="n">
        <v>28</v>
      </c>
      <c r="N1224" t="n">
        <v>15.24</v>
      </c>
      <c r="O1224" t="n">
        <v>13755.95</v>
      </c>
      <c r="P1224" t="n">
        <v>109.77</v>
      </c>
      <c r="Q1224" t="n">
        <v>460.71</v>
      </c>
      <c r="R1224" t="n">
        <v>67.93000000000001</v>
      </c>
      <c r="S1224" t="n">
        <v>32.19</v>
      </c>
      <c r="T1224" t="n">
        <v>13855.49</v>
      </c>
      <c r="U1224" t="n">
        <v>0.47</v>
      </c>
      <c r="V1224" t="n">
        <v>0.72</v>
      </c>
      <c r="W1224" t="n">
        <v>1.5</v>
      </c>
      <c r="X1224" t="n">
        <v>0.84</v>
      </c>
      <c r="Y1224" t="n">
        <v>1</v>
      </c>
      <c r="Z1224" t="n">
        <v>10</v>
      </c>
    </row>
    <row r="1225">
      <c r="A1225" t="n">
        <v>8</v>
      </c>
      <c r="B1225" t="n">
        <v>50</v>
      </c>
      <c r="C1225" t="inlineStr">
        <is>
          <t xml:space="preserve">CONCLUIDO	</t>
        </is>
      </c>
      <c r="D1225" t="n">
        <v>6.7065</v>
      </c>
      <c r="E1225" t="n">
        <v>14.91</v>
      </c>
      <c r="F1225" t="n">
        <v>12.27</v>
      </c>
      <c r="G1225" t="n">
        <v>27.28</v>
      </c>
      <c r="H1225" t="n">
        <v>0.48</v>
      </c>
      <c r="I1225" t="n">
        <v>27</v>
      </c>
      <c r="J1225" t="n">
        <v>109.96</v>
      </c>
      <c r="K1225" t="n">
        <v>41.65</v>
      </c>
      <c r="L1225" t="n">
        <v>3</v>
      </c>
      <c r="M1225" t="n">
        <v>25</v>
      </c>
      <c r="N1225" t="n">
        <v>15.31</v>
      </c>
      <c r="O1225" t="n">
        <v>13795.21</v>
      </c>
      <c r="P1225" t="n">
        <v>107.93</v>
      </c>
      <c r="Q1225" t="n">
        <v>460.77</v>
      </c>
      <c r="R1225" t="n">
        <v>64.52</v>
      </c>
      <c r="S1225" t="n">
        <v>32.19</v>
      </c>
      <c r="T1225" t="n">
        <v>12168.35</v>
      </c>
      <c r="U1225" t="n">
        <v>0.5</v>
      </c>
      <c r="V1225" t="n">
        <v>0.73</v>
      </c>
      <c r="W1225" t="n">
        <v>1.49</v>
      </c>
      <c r="X1225" t="n">
        <v>0.74</v>
      </c>
      <c r="Y1225" t="n">
        <v>1</v>
      </c>
      <c r="Z1225" t="n">
        <v>10</v>
      </c>
    </row>
    <row r="1226">
      <c r="A1226" t="n">
        <v>9</v>
      </c>
      <c r="B1226" t="n">
        <v>50</v>
      </c>
      <c r="C1226" t="inlineStr">
        <is>
          <t xml:space="preserve">CONCLUIDO	</t>
        </is>
      </c>
      <c r="D1226" t="n">
        <v>6.7489</v>
      </c>
      <c r="E1226" t="n">
        <v>14.82</v>
      </c>
      <c r="F1226" t="n">
        <v>12.23</v>
      </c>
      <c r="G1226" t="n">
        <v>29.34</v>
      </c>
      <c r="H1226" t="n">
        <v>0.52</v>
      </c>
      <c r="I1226" t="n">
        <v>25</v>
      </c>
      <c r="J1226" t="n">
        <v>110.27</v>
      </c>
      <c r="K1226" t="n">
        <v>41.65</v>
      </c>
      <c r="L1226" t="n">
        <v>3.25</v>
      </c>
      <c r="M1226" t="n">
        <v>23</v>
      </c>
      <c r="N1226" t="n">
        <v>15.37</v>
      </c>
      <c r="O1226" t="n">
        <v>13834.5</v>
      </c>
      <c r="P1226" t="n">
        <v>106.39</v>
      </c>
      <c r="Q1226" t="n">
        <v>460.71</v>
      </c>
      <c r="R1226" t="n">
        <v>63.14</v>
      </c>
      <c r="S1226" t="n">
        <v>32.19</v>
      </c>
      <c r="T1226" t="n">
        <v>11488.01</v>
      </c>
      <c r="U1226" t="n">
        <v>0.51</v>
      </c>
      <c r="V1226" t="n">
        <v>0.73</v>
      </c>
      <c r="W1226" t="n">
        <v>1.48</v>
      </c>
      <c r="X1226" t="n">
        <v>0.6899999999999999</v>
      </c>
      <c r="Y1226" t="n">
        <v>1</v>
      </c>
      <c r="Z1226" t="n">
        <v>10</v>
      </c>
    </row>
    <row r="1227">
      <c r="A1227" t="n">
        <v>10</v>
      </c>
      <c r="B1227" t="n">
        <v>50</v>
      </c>
      <c r="C1227" t="inlineStr">
        <is>
          <t xml:space="preserve">CONCLUIDO	</t>
        </is>
      </c>
      <c r="D1227" t="n">
        <v>6.8046</v>
      </c>
      <c r="E1227" t="n">
        <v>14.7</v>
      </c>
      <c r="F1227" t="n">
        <v>12.15</v>
      </c>
      <c r="G1227" t="n">
        <v>31.69</v>
      </c>
      <c r="H1227" t="n">
        <v>0.5600000000000001</v>
      </c>
      <c r="I1227" t="n">
        <v>23</v>
      </c>
      <c r="J1227" t="n">
        <v>110.59</v>
      </c>
      <c r="K1227" t="n">
        <v>41.65</v>
      </c>
      <c r="L1227" t="n">
        <v>3.5</v>
      </c>
      <c r="M1227" t="n">
        <v>21</v>
      </c>
      <c r="N1227" t="n">
        <v>15.44</v>
      </c>
      <c r="O1227" t="n">
        <v>13873.81</v>
      </c>
      <c r="P1227" t="n">
        <v>104.99</v>
      </c>
      <c r="Q1227" t="n">
        <v>460.78</v>
      </c>
      <c r="R1227" t="n">
        <v>60.67</v>
      </c>
      <c r="S1227" t="n">
        <v>32.19</v>
      </c>
      <c r="T1227" t="n">
        <v>10263.16</v>
      </c>
      <c r="U1227" t="n">
        <v>0.53</v>
      </c>
      <c r="V1227" t="n">
        <v>0.74</v>
      </c>
      <c r="W1227" t="n">
        <v>1.48</v>
      </c>
      <c r="X1227" t="n">
        <v>0.61</v>
      </c>
      <c r="Y1227" t="n">
        <v>1</v>
      </c>
      <c r="Z1227" t="n">
        <v>10</v>
      </c>
    </row>
    <row r="1228">
      <c r="A1228" t="n">
        <v>11</v>
      </c>
      <c r="B1228" t="n">
        <v>50</v>
      </c>
      <c r="C1228" t="inlineStr">
        <is>
          <t xml:space="preserve">CONCLUIDO	</t>
        </is>
      </c>
      <c r="D1228" t="n">
        <v>6.8432</v>
      </c>
      <c r="E1228" t="n">
        <v>14.61</v>
      </c>
      <c r="F1228" t="n">
        <v>12.11</v>
      </c>
      <c r="G1228" t="n">
        <v>34.6</v>
      </c>
      <c r="H1228" t="n">
        <v>0.6</v>
      </c>
      <c r="I1228" t="n">
        <v>21</v>
      </c>
      <c r="J1228" t="n">
        <v>110.91</v>
      </c>
      <c r="K1228" t="n">
        <v>41.65</v>
      </c>
      <c r="L1228" t="n">
        <v>3.75</v>
      </c>
      <c r="M1228" t="n">
        <v>19</v>
      </c>
      <c r="N1228" t="n">
        <v>15.51</v>
      </c>
      <c r="O1228" t="n">
        <v>13913.15</v>
      </c>
      <c r="P1228" t="n">
        <v>103.32</v>
      </c>
      <c r="Q1228" t="n">
        <v>460.73</v>
      </c>
      <c r="R1228" t="n">
        <v>59.22</v>
      </c>
      <c r="S1228" t="n">
        <v>32.19</v>
      </c>
      <c r="T1228" t="n">
        <v>9547.610000000001</v>
      </c>
      <c r="U1228" t="n">
        <v>0.54</v>
      </c>
      <c r="V1228" t="n">
        <v>0.74</v>
      </c>
      <c r="W1228" t="n">
        <v>1.48</v>
      </c>
      <c r="X1228" t="n">
        <v>0.58</v>
      </c>
      <c r="Y1228" t="n">
        <v>1</v>
      </c>
      <c r="Z1228" t="n">
        <v>10</v>
      </c>
    </row>
    <row r="1229">
      <c r="A1229" t="n">
        <v>12</v>
      </c>
      <c r="B1229" t="n">
        <v>50</v>
      </c>
      <c r="C1229" t="inlineStr">
        <is>
          <t xml:space="preserve">CONCLUIDO	</t>
        </is>
      </c>
      <c r="D1229" t="n">
        <v>6.8658</v>
      </c>
      <c r="E1229" t="n">
        <v>14.56</v>
      </c>
      <c r="F1229" t="n">
        <v>12.08</v>
      </c>
      <c r="G1229" t="n">
        <v>36.25</v>
      </c>
      <c r="H1229" t="n">
        <v>0.63</v>
      </c>
      <c r="I1229" t="n">
        <v>20</v>
      </c>
      <c r="J1229" t="n">
        <v>111.23</v>
      </c>
      <c r="K1229" t="n">
        <v>41.65</v>
      </c>
      <c r="L1229" t="n">
        <v>4</v>
      </c>
      <c r="M1229" t="n">
        <v>18</v>
      </c>
      <c r="N1229" t="n">
        <v>15.58</v>
      </c>
      <c r="O1229" t="n">
        <v>13952.52</v>
      </c>
      <c r="P1229" t="n">
        <v>102.26</v>
      </c>
      <c r="Q1229" t="n">
        <v>460.69</v>
      </c>
      <c r="R1229" t="n">
        <v>58.44</v>
      </c>
      <c r="S1229" t="n">
        <v>32.19</v>
      </c>
      <c r="T1229" t="n">
        <v>9160.879999999999</v>
      </c>
      <c r="U1229" t="n">
        <v>0.55</v>
      </c>
      <c r="V1229" t="n">
        <v>0.74</v>
      </c>
      <c r="W1229" t="n">
        <v>1.48</v>
      </c>
      <c r="X1229" t="n">
        <v>0.55</v>
      </c>
      <c r="Y1229" t="n">
        <v>1</v>
      </c>
      <c r="Z1229" t="n">
        <v>10</v>
      </c>
    </row>
    <row r="1230">
      <c r="A1230" t="n">
        <v>13</v>
      </c>
      <c r="B1230" t="n">
        <v>50</v>
      </c>
      <c r="C1230" t="inlineStr">
        <is>
          <t xml:space="preserve">CONCLUIDO	</t>
        </is>
      </c>
      <c r="D1230" t="n">
        <v>6.8905</v>
      </c>
      <c r="E1230" t="n">
        <v>14.51</v>
      </c>
      <c r="F1230" t="n">
        <v>12.05</v>
      </c>
      <c r="G1230" t="n">
        <v>38.07</v>
      </c>
      <c r="H1230" t="n">
        <v>0.67</v>
      </c>
      <c r="I1230" t="n">
        <v>19</v>
      </c>
      <c r="J1230" t="n">
        <v>111.55</v>
      </c>
      <c r="K1230" t="n">
        <v>41.65</v>
      </c>
      <c r="L1230" t="n">
        <v>4.25</v>
      </c>
      <c r="M1230" t="n">
        <v>17</v>
      </c>
      <c r="N1230" t="n">
        <v>15.65</v>
      </c>
      <c r="O1230" t="n">
        <v>13991.91</v>
      </c>
      <c r="P1230" t="n">
        <v>101.24</v>
      </c>
      <c r="Q1230" t="n">
        <v>460.75</v>
      </c>
      <c r="R1230" t="n">
        <v>57.4</v>
      </c>
      <c r="S1230" t="n">
        <v>32.19</v>
      </c>
      <c r="T1230" t="n">
        <v>8649</v>
      </c>
      <c r="U1230" t="n">
        <v>0.5600000000000001</v>
      </c>
      <c r="V1230" t="n">
        <v>0.74</v>
      </c>
      <c r="W1230" t="n">
        <v>1.48</v>
      </c>
      <c r="X1230" t="n">
        <v>0.52</v>
      </c>
      <c r="Y1230" t="n">
        <v>1</v>
      </c>
      <c r="Z1230" t="n">
        <v>10</v>
      </c>
    </row>
    <row r="1231">
      <c r="A1231" t="n">
        <v>14</v>
      </c>
      <c r="B1231" t="n">
        <v>50</v>
      </c>
      <c r="C1231" t="inlineStr">
        <is>
          <t xml:space="preserve">CONCLUIDO	</t>
        </is>
      </c>
      <c r="D1231" t="n">
        <v>6.9438</v>
      </c>
      <c r="E1231" t="n">
        <v>14.4</v>
      </c>
      <c r="F1231" t="n">
        <v>11.99</v>
      </c>
      <c r="G1231" t="n">
        <v>42.31</v>
      </c>
      <c r="H1231" t="n">
        <v>0.71</v>
      </c>
      <c r="I1231" t="n">
        <v>17</v>
      </c>
      <c r="J1231" t="n">
        <v>111.87</v>
      </c>
      <c r="K1231" t="n">
        <v>41.65</v>
      </c>
      <c r="L1231" t="n">
        <v>4.5</v>
      </c>
      <c r="M1231" t="n">
        <v>15</v>
      </c>
      <c r="N1231" t="n">
        <v>15.72</v>
      </c>
      <c r="O1231" t="n">
        <v>14031.33</v>
      </c>
      <c r="P1231" t="n">
        <v>99.3</v>
      </c>
      <c r="Q1231" t="n">
        <v>460.71</v>
      </c>
      <c r="R1231" t="n">
        <v>55.15</v>
      </c>
      <c r="S1231" t="n">
        <v>32.19</v>
      </c>
      <c r="T1231" t="n">
        <v>7534.78</v>
      </c>
      <c r="U1231" t="n">
        <v>0.58</v>
      </c>
      <c r="V1231" t="n">
        <v>0.75</v>
      </c>
      <c r="W1231" t="n">
        <v>1.48</v>
      </c>
      <c r="X1231" t="n">
        <v>0.45</v>
      </c>
      <c r="Y1231" t="n">
        <v>1</v>
      </c>
      <c r="Z1231" t="n">
        <v>10</v>
      </c>
    </row>
    <row r="1232">
      <c r="A1232" t="n">
        <v>15</v>
      </c>
      <c r="B1232" t="n">
        <v>50</v>
      </c>
      <c r="C1232" t="inlineStr">
        <is>
          <t xml:space="preserve">CONCLUIDO	</t>
        </is>
      </c>
      <c r="D1232" t="n">
        <v>6.965</v>
      </c>
      <c r="E1232" t="n">
        <v>14.36</v>
      </c>
      <c r="F1232" t="n">
        <v>11.97</v>
      </c>
      <c r="G1232" t="n">
        <v>44.87</v>
      </c>
      <c r="H1232" t="n">
        <v>0.75</v>
      </c>
      <c r="I1232" t="n">
        <v>16</v>
      </c>
      <c r="J1232" t="n">
        <v>112.19</v>
      </c>
      <c r="K1232" t="n">
        <v>41.65</v>
      </c>
      <c r="L1232" t="n">
        <v>4.75</v>
      </c>
      <c r="M1232" t="n">
        <v>14</v>
      </c>
      <c r="N1232" t="n">
        <v>15.79</v>
      </c>
      <c r="O1232" t="n">
        <v>14070.77</v>
      </c>
      <c r="P1232" t="n">
        <v>98.08</v>
      </c>
      <c r="Q1232" t="n">
        <v>460.69</v>
      </c>
      <c r="R1232" t="n">
        <v>54.55</v>
      </c>
      <c r="S1232" t="n">
        <v>32.19</v>
      </c>
      <c r="T1232" t="n">
        <v>7236.73</v>
      </c>
      <c r="U1232" t="n">
        <v>0.59</v>
      </c>
      <c r="V1232" t="n">
        <v>0.75</v>
      </c>
      <c r="W1232" t="n">
        <v>1.47</v>
      </c>
      <c r="X1232" t="n">
        <v>0.43</v>
      </c>
      <c r="Y1232" t="n">
        <v>1</v>
      </c>
      <c r="Z1232" t="n">
        <v>10</v>
      </c>
    </row>
    <row r="1233">
      <c r="A1233" t="n">
        <v>16</v>
      </c>
      <c r="B1233" t="n">
        <v>50</v>
      </c>
      <c r="C1233" t="inlineStr">
        <is>
          <t xml:space="preserve">CONCLUIDO	</t>
        </is>
      </c>
      <c r="D1233" t="n">
        <v>6.9849</v>
      </c>
      <c r="E1233" t="n">
        <v>14.32</v>
      </c>
      <c r="F1233" t="n">
        <v>11.95</v>
      </c>
      <c r="G1233" t="n">
        <v>47.79</v>
      </c>
      <c r="H1233" t="n">
        <v>0.78</v>
      </c>
      <c r="I1233" t="n">
        <v>15</v>
      </c>
      <c r="J1233" t="n">
        <v>112.51</v>
      </c>
      <c r="K1233" t="n">
        <v>41.65</v>
      </c>
      <c r="L1233" t="n">
        <v>5</v>
      </c>
      <c r="M1233" t="n">
        <v>13</v>
      </c>
      <c r="N1233" t="n">
        <v>15.86</v>
      </c>
      <c r="O1233" t="n">
        <v>14110.24</v>
      </c>
      <c r="P1233" t="n">
        <v>97</v>
      </c>
      <c r="Q1233" t="n">
        <v>460.72</v>
      </c>
      <c r="R1233" t="n">
        <v>53.88</v>
      </c>
      <c r="S1233" t="n">
        <v>32.19</v>
      </c>
      <c r="T1233" t="n">
        <v>6908.52</v>
      </c>
      <c r="U1233" t="n">
        <v>0.6</v>
      </c>
      <c r="V1233" t="n">
        <v>0.75</v>
      </c>
      <c r="W1233" t="n">
        <v>1.47</v>
      </c>
      <c r="X1233" t="n">
        <v>0.41</v>
      </c>
      <c r="Y1233" t="n">
        <v>1</v>
      </c>
      <c r="Z1233" t="n">
        <v>10</v>
      </c>
    </row>
    <row r="1234">
      <c r="A1234" t="n">
        <v>17</v>
      </c>
      <c r="B1234" t="n">
        <v>50</v>
      </c>
      <c r="C1234" t="inlineStr">
        <is>
          <t xml:space="preserve">CONCLUIDO	</t>
        </is>
      </c>
      <c r="D1234" t="n">
        <v>6.9896</v>
      </c>
      <c r="E1234" t="n">
        <v>14.31</v>
      </c>
      <c r="F1234" t="n">
        <v>11.94</v>
      </c>
      <c r="G1234" t="n">
        <v>47.75</v>
      </c>
      <c r="H1234" t="n">
        <v>0.82</v>
      </c>
      <c r="I1234" t="n">
        <v>15</v>
      </c>
      <c r="J1234" t="n">
        <v>112.83</v>
      </c>
      <c r="K1234" t="n">
        <v>41.65</v>
      </c>
      <c r="L1234" t="n">
        <v>5.25</v>
      </c>
      <c r="M1234" t="n">
        <v>13</v>
      </c>
      <c r="N1234" t="n">
        <v>15.93</v>
      </c>
      <c r="O1234" t="n">
        <v>14149.74</v>
      </c>
      <c r="P1234" t="n">
        <v>96.20999999999999</v>
      </c>
      <c r="Q1234" t="n">
        <v>460.69</v>
      </c>
      <c r="R1234" t="n">
        <v>53.56</v>
      </c>
      <c r="S1234" t="n">
        <v>32.19</v>
      </c>
      <c r="T1234" t="n">
        <v>6748.54</v>
      </c>
      <c r="U1234" t="n">
        <v>0.6</v>
      </c>
      <c r="V1234" t="n">
        <v>0.75</v>
      </c>
      <c r="W1234" t="n">
        <v>1.48</v>
      </c>
      <c r="X1234" t="n">
        <v>0.4</v>
      </c>
      <c r="Y1234" t="n">
        <v>1</v>
      </c>
      <c r="Z1234" t="n">
        <v>10</v>
      </c>
    </row>
    <row r="1235">
      <c r="A1235" t="n">
        <v>18</v>
      </c>
      <c r="B1235" t="n">
        <v>50</v>
      </c>
      <c r="C1235" t="inlineStr">
        <is>
          <t xml:space="preserve">CONCLUIDO	</t>
        </is>
      </c>
      <c r="D1235" t="n">
        <v>7.0125</v>
      </c>
      <c r="E1235" t="n">
        <v>14.26</v>
      </c>
      <c r="F1235" t="n">
        <v>11.91</v>
      </c>
      <c r="G1235" t="n">
        <v>51.06</v>
      </c>
      <c r="H1235" t="n">
        <v>0.86</v>
      </c>
      <c r="I1235" t="n">
        <v>14</v>
      </c>
      <c r="J1235" t="n">
        <v>113.15</v>
      </c>
      <c r="K1235" t="n">
        <v>41.65</v>
      </c>
      <c r="L1235" t="n">
        <v>5.5</v>
      </c>
      <c r="M1235" t="n">
        <v>12</v>
      </c>
      <c r="N1235" t="n">
        <v>16</v>
      </c>
      <c r="O1235" t="n">
        <v>14189.26</v>
      </c>
      <c r="P1235" t="n">
        <v>95.13</v>
      </c>
      <c r="Q1235" t="n">
        <v>460.72</v>
      </c>
      <c r="R1235" t="n">
        <v>52.78</v>
      </c>
      <c r="S1235" t="n">
        <v>32.19</v>
      </c>
      <c r="T1235" t="n">
        <v>6360.29</v>
      </c>
      <c r="U1235" t="n">
        <v>0.61</v>
      </c>
      <c r="V1235" t="n">
        <v>0.75</v>
      </c>
      <c r="W1235" t="n">
        <v>1.47</v>
      </c>
      <c r="X1235" t="n">
        <v>0.38</v>
      </c>
      <c r="Y1235" t="n">
        <v>1</v>
      </c>
      <c r="Z1235" t="n">
        <v>10</v>
      </c>
    </row>
    <row r="1236">
      <c r="A1236" t="n">
        <v>19</v>
      </c>
      <c r="B1236" t="n">
        <v>50</v>
      </c>
      <c r="C1236" t="inlineStr">
        <is>
          <t xml:space="preserve">CONCLUIDO	</t>
        </is>
      </c>
      <c r="D1236" t="n">
        <v>7.0431</v>
      </c>
      <c r="E1236" t="n">
        <v>14.2</v>
      </c>
      <c r="F1236" t="n">
        <v>11.87</v>
      </c>
      <c r="G1236" t="n">
        <v>54.8</v>
      </c>
      <c r="H1236" t="n">
        <v>0.89</v>
      </c>
      <c r="I1236" t="n">
        <v>13</v>
      </c>
      <c r="J1236" t="n">
        <v>113.47</v>
      </c>
      <c r="K1236" t="n">
        <v>41.65</v>
      </c>
      <c r="L1236" t="n">
        <v>5.75</v>
      </c>
      <c r="M1236" t="n">
        <v>11</v>
      </c>
      <c r="N1236" t="n">
        <v>16.07</v>
      </c>
      <c r="O1236" t="n">
        <v>14228.81</v>
      </c>
      <c r="P1236" t="n">
        <v>94.23</v>
      </c>
      <c r="Q1236" t="n">
        <v>460.72</v>
      </c>
      <c r="R1236" t="n">
        <v>51.55</v>
      </c>
      <c r="S1236" t="n">
        <v>32.19</v>
      </c>
      <c r="T1236" t="n">
        <v>5750.01</v>
      </c>
      <c r="U1236" t="n">
        <v>0.62</v>
      </c>
      <c r="V1236" t="n">
        <v>0.75</v>
      </c>
      <c r="W1236" t="n">
        <v>1.47</v>
      </c>
      <c r="X1236" t="n">
        <v>0.34</v>
      </c>
      <c r="Y1236" t="n">
        <v>1</v>
      </c>
      <c r="Z1236" t="n">
        <v>10</v>
      </c>
    </row>
    <row r="1237">
      <c r="A1237" t="n">
        <v>20</v>
      </c>
      <c r="B1237" t="n">
        <v>50</v>
      </c>
      <c r="C1237" t="inlineStr">
        <is>
          <t xml:space="preserve">CONCLUIDO	</t>
        </is>
      </c>
      <c r="D1237" t="n">
        <v>7.073</v>
      </c>
      <c r="E1237" t="n">
        <v>14.14</v>
      </c>
      <c r="F1237" t="n">
        <v>11.84</v>
      </c>
      <c r="G1237" t="n">
        <v>59.18</v>
      </c>
      <c r="H1237" t="n">
        <v>0.93</v>
      </c>
      <c r="I1237" t="n">
        <v>12</v>
      </c>
      <c r="J1237" t="n">
        <v>113.79</v>
      </c>
      <c r="K1237" t="n">
        <v>41.65</v>
      </c>
      <c r="L1237" t="n">
        <v>6</v>
      </c>
      <c r="M1237" t="n">
        <v>10</v>
      </c>
      <c r="N1237" t="n">
        <v>16.14</v>
      </c>
      <c r="O1237" t="n">
        <v>14268.39</v>
      </c>
      <c r="P1237" t="n">
        <v>91.95999999999999</v>
      </c>
      <c r="Q1237" t="n">
        <v>460.69</v>
      </c>
      <c r="R1237" t="n">
        <v>50.27</v>
      </c>
      <c r="S1237" t="n">
        <v>32.19</v>
      </c>
      <c r="T1237" t="n">
        <v>5117.31</v>
      </c>
      <c r="U1237" t="n">
        <v>0.64</v>
      </c>
      <c r="V1237" t="n">
        <v>0.75</v>
      </c>
      <c r="W1237" t="n">
        <v>1.47</v>
      </c>
      <c r="X1237" t="n">
        <v>0.3</v>
      </c>
      <c r="Y1237" t="n">
        <v>1</v>
      </c>
      <c r="Z1237" t="n">
        <v>10</v>
      </c>
    </row>
    <row r="1238">
      <c r="A1238" t="n">
        <v>21</v>
      </c>
      <c r="B1238" t="n">
        <v>50</v>
      </c>
      <c r="C1238" t="inlineStr">
        <is>
          <t xml:space="preserve">CONCLUIDO	</t>
        </is>
      </c>
      <c r="D1238" t="n">
        <v>7.0638</v>
      </c>
      <c r="E1238" t="n">
        <v>14.16</v>
      </c>
      <c r="F1238" t="n">
        <v>11.85</v>
      </c>
      <c r="G1238" t="n">
        <v>59.27</v>
      </c>
      <c r="H1238" t="n">
        <v>0.97</v>
      </c>
      <c r="I1238" t="n">
        <v>12</v>
      </c>
      <c r="J1238" t="n">
        <v>114.11</v>
      </c>
      <c r="K1238" t="n">
        <v>41.65</v>
      </c>
      <c r="L1238" t="n">
        <v>6.25</v>
      </c>
      <c r="M1238" t="n">
        <v>10</v>
      </c>
      <c r="N1238" t="n">
        <v>16.21</v>
      </c>
      <c r="O1238" t="n">
        <v>14307.99</v>
      </c>
      <c r="P1238" t="n">
        <v>91.66</v>
      </c>
      <c r="Q1238" t="n">
        <v>460.69</v>
      </c>
      <c r="R1238" t="n">
        <v>50.87</v>
      </c>
      <c r="S1238" t="n">
        <v>32.19</v>
      </c>
      <c r="T1238" t="n">
        <v>5418.68</v>
      </c>
      <c r="U1238" t="n">
        <v>0.63</v>
      </c>
      <c r="V1238" t="n">
        <v>0.75</v>
      </c>
      <c r="W1238" t="n">
        <v>1.47</v>
      </c>
      <c r="X1238" t="n">
        <v>0.32</v>
      </c>
      <c r="Y1238" t="n">
        <v>1</v>
      </c>
      <c r="Z1238" t="n">
        <v>10</v>
      </c>
    </row>
    <row r="1239">
      <c r="A1239" t="n">
        <v>22</v>
      </c>
      <c r="B1239" t="n">
        <v>50</v>
      </c>
      <c r="C1239" t="inlineStr">
        <is>
          <t xml:space="preserve">CONCLUIDO	</t>
        </is>
      </c>
      <c r="D1239" t="n">
        <v>7.0929</v>
      </c>
      <c r="E1239" t="n">
        <v>14.1</v>
      </c>
      <c r="F1239" t="n">
        <v>11.82</v>
      </c>
      <c r="G1239" t="n">
        <v>64.45999999999999</v>
      </c>
      <c r="H1239" t="n">
        <v>1</v>
      </c>
      <c r="I1239" t="n">
        <v>11</v>
      </c>
      <c r="J1239" t="n">
        <v>114.44</v>
      </c>
      <c r="K1239" t="n">
        <v>41.65</v>
      </c>
      <c r="L1239" t="n">
        <v>6.5</v>
      </c>
      <c r="M1239" t="n">
        <v>7</v>
      </c>
      <c r="N1239" t="n">
        <v>16.29</v>
      </c>
      <c r="O1239" t="n">
        <v>14347.62</v>
      </c>
      <c r="P1239" t="n">
        <v>89.38</v>
      </c>
      <c r="Q1239" t="n">
        <v>460.7</v>
      </c>
      <c r="R1239" t="n">
        <v>49.6</v>
      </c>
      <c r="S1239" t="n">
        <v>32.19</v>
      </c>
      <c r="T1239" t="n">
        <v>4788.17</v>
      </c>
      <c r="U1239" t="n">
        <v>0.65</v>
      </c>
      <c r="V1239" t="n">
        <v>0.76</v>
      </c>
      <c r="W1239" t="n">
        <v>1.47</v>
      </c>
      <c r="X1239" t="n">
        <v>0.28</v>
      </c>
      <c r="Y1239" t="n">
        <v>1</v>
      </c>
      <c r="Z1239" t="n">
        <v>10</v>
      </c>
    </row>
    <row r="1240">
      <c r="A1240" t="n">
        <v>23</v>
      </c>
      <c r="B1240" t="n">
        <v>50</v>
      </c>
      <c r="C1240" t="inlineStr">
        <is>
          <t xml:space="preserve">CONCLUIDO	</t>
        </is>
      </c>
      <c r="D1240" t="n">
        <v>7.0909</v>
      </c>
      <c r="E1240" t="n">
        <v>14.1</v>
      </c>
      <c r="F1240" t="n">
        <v>11.82</v>
      </c>
      <c r="G1240" t="n">
        <v>64.48</v>
      </c>
      <c r="H1240" t="n">
        <v>1.04</v>
      </c>
      <c r="I1240" t="n">
        <v>11</v>
      </c>
      <c r="J1240" t="n">
        <v>114.76</v>
      </c>
      <c r="K1240" t="n">
        <v>41.65</v>
      </c>
      <c r="L1240" t="n">
        <v>6.75</v>
      </c>
      <c r="M1240" t="n">
        <v>4</v>
      </c>
      <c r="N1240" t="n">
        <v>16.36</v>
      </c>
      <c r="O1240" t="n">
        <v>14387.27</v>
      </c>
      <c r="P1240" t="n">
        <v>89.20999999999999</v>
      </c>
      <c r="Q1240" t="n">
        <v>460.73</v>
      </c>
      <c r="R1240" t="n">
        <v>49.46</v>
      </c>
      <c r="S1240" t="n">
        <v>32.19</v>
      </c>
      <c r="T1240" t="n">
        <v>4716.93</v>
      </c>
      <c r="U1240" t="n">
        <v>0.65</v>
      </c>
      <c r="V1240" t="n">
        <v>0.76</v>
      </c>
      <c r="W1240" t="n">
        <v>1.48</v>
      </c>
      <c r="X1240" t="n">
        <v>0.29</v>
      </c>
      <c r="Y1240" t="n">
        <v>1</v>
      </c>
      <c r="Z1240" t="n">
        <v>10</v>
      </c>
    </row>
    <row r="1241">
      <c r="A1241" t="n">
        <v>24</v>
      </c>
      <c r="B1241" t="n">
        <v>50</v>
      </c>
      <c r="C1241" t="inlineStr">
        <is>
          <t xml:space="preserve">CONCLUIDO	</t>
        </is>
      </c>
      <c r="D1241" t="n">
        <v>7.0883</v>
      </c>
      <c r="E1241" t="n">
        <v>14.11</v>
      </c>
      <c r="F1241" t="n">
        <v>11.83</v>
      </c>
      <c r="G1241" t="n">
        <v>64.51000000000001</v>
      </c>
      <c r="H1241" t="n">
        <v>1.07</v>
      </c>
      <c r="I1241" t="n">
        <v>11</v>
      </c>
      <c r="J1241" t="n">
        <v>115.08</v>
      </c>
      <c r="K1241" t="n">
        <v>41.65</v>
      </c>
      <c r="L1241" t="n">
        <v>7</v>
      </c>
      <c r="M1241" t="n">
        <v>3</v>
      </c>
      <c r="N1241" t="n">
        <v>16.43</v>
      </c>
      <c r="O1241" t="n">
        <v>14426.96</v>
      </c>
      <c r="P1241" t="n">
        <v>89.59999999999999</v>
      </c>
      <c r="Q1241" t="n">
        <v>460.73</v>
      </c>
      <c r="R1241" t="n">
        <v>49.8</v>
      </c>
      <c r="S1241" t="n">
        <v>32.19</v>
      </c>
      <c r="T1241" t="n">
        <v>4885.65</v>
      </c>
      <c r="U1241" t="n">
        <v>0.65</v>
      </c>
      <c r="V1241" t="n">
        <v>0.76</v>
      </c>
      <c r="W1241" t="n">
        <v>1.47</v>
      </c>
      <c r="X1241" t="n">
        <v>0.29</v>
      </c>
      <c r="Y1241" t="n">
        <v>1</v>
      </c>
      <c r="Z1241" t="n">
        <v>10</v>
      </c>
    </row>
    <row r="1242">
      <c r="A1242" t="n">
        <v>25</v>
      </c>
      <c r="B1242" t="n">
        <v>50</v>
      </c>
      <c r="C1242" t="inlineStr">
        <is>
          <t xml:space="preserve">CONCLUIDO	</t>
        </is>
      </c>
      <c r="D1242" t="n">
        <v>7.0902</v>
      </c>
      <c r="E1242" t="n">
        <v>14.1</v>
      </c>
      <c r="F1242" t="n">
        <v>11.82</v>
      </c>
      <c r="G1242" t="n">
        <v>64.48999999999999</v>
      </c>
      <c r="H1242" t="n">
        <v>1.11</v>
      </c>
      <c r="I1242" t="n">
        <v>11</v>
      </c>
      <c r="J1242" t="n">
        <v>115.4</v>
      </c>
      <c r="K1242" t="n">
        <v>41.65</v>
      </c>
      <c r="L1242" t="n">
        <v>7.25</v>
      </c>
      <c r="M1242" t="n">
        <v>2</v>
      </c>
      <c r="N1242" t="n">
        <v>16.5</v>
      </c>
      <c r="O1242" t="n">
        <v>14466.67</v>
      </c>
      <c r="P1242" t="n">
        <v>89.72</v>
      </c>
      <c r="Q1242" t="n">
        <v>460.73</v>
      </c>
      <c r="R1242" t="n">
        <v>49.57</v>
      </c>
      <c r="S1242" t="n">
        <v>32.19</v>
      </c>
      <c r="T1242" t="n">
        <v>4770.49</v>
      </c>
      <c r="U1242" t="n">
        <v>0.65</v>
      </c>
      <c r="V1242" t="n">
        <v>0.76</v>
      </c>
      <c r="W1242" t="n">
        <v>1.47</v>
      </c>
      <c r="X1242" t="n">
        <v>0.29</v>
      </c>
      <c r="Y1242" t="n">
        <v>1</v>
      </c>
      <c r="Z1242" t="n">
        <v>10</v>
      </c>
    </row>
    <row r="1243">
      <c r="A1243" t="n">
        <v>26</v>
      </c>
      <c r="B1243" t="n">
        <v>50</v>
      </c>
      <c r="C1243" t="inlineStr">
        <is>
          <t xml:space="preserve">CONCLUIDO	</t>
        </is>
      </c>
      <c r="D1243" t="n">
        <v>7.0921</v>
      </c>
      <c r="E1243" t="n">
        <v>14.1</v>
      </c>
      <c r="F1243" t="n">
        <v>11.82</v>
      </c>
      <c r="G1243" t="n">
        <v>64.47</v>
      </c>
      <c r="H1243" t="n">
        <v>1.14</v>
      </c>
      <c r="I1243" t="n">
        <v>11</v>
      </c>
      <c r="J1243" t="n">
        <v>115.72</v>
      </c>
      <c r="K1243" t="n">
        <v>41.65</v>
      </c>
      <c r="L1243" t="n">
        <v>7.5</v>
      </c>
      <c r="M1243" t="n">
        <v>1</v>
      </c>
      <c r="N1243" t="n">
        <v>16.57</v>
      </c>
      <c r="O1243" t="n">
        <v>14506.4</v>
      </c>
      <c r="P1243" t="n">
        <v>89.52</v>
      </c>
      <c r="Q1243" t="n">
        <v>460.73</v>
      </c>
      <c r="R1243" t="n">
        <v>49.44</v>
      </c>
      <c r="S1243" t="n">
        <v>32.19</v>
      </c>
      <c r="T1243" t="n">
        <v>4707.98</v>
      </c>
      <c r="U1243" t="n">
        <v>0.65</v>
      </c>
      <c r="V1243" t="n">
        <v>0.76</v>
      </c>
      <c r="W1243" t="n">
        <v>1.47</v>
      </c>
      <c r="X1243" t="n">
        <v>0.29</v>
      </c>
      <c r="Y1243" t="n">
        <v>1</v>
      </c>
      <c r="Z1243" t="n">
        <v>10</v>
      </c>
    </row>
    <row r="1244">
      <c r="A1244" t="n">
        <v>27</v>
      </c>
      <c r="B1244" t="n">
        <v>50</v>
      </c>
      <c r="C1244" t="inlineStr">
        <is>
          <t xml:space="preserve">CONCLUIDO	</t>
        </is>
      </c>
      <c r="D1244" t="n">
        <v>7.0915</v>
      </c>
      <c r="E1244" t="n">
        <v>14.1</v>
      </c>
      <c r="F1244" t="n">
        <v>11.82</v>
      </c>
      <c r="G1244" t="n">
        <v>64.48</v>
      </c>
      <c r="H1244" t="n">
        <v>1.18</v>
      </c>
      <c r="I1244" t="n">
        <v>11</v>
      </c>
      <c r="J1244" t="n">
        <v>116.05</v>
      </c>
      <c r="K1244" t="n">
        <v>41.65</v>
      </c>
      <c r="L1244" t="n">
        <v>7.75</v>
      </c>
      <c r="M1244" t="n">
        <v>1</v>
      </c>
      <c r="N1244" t="n">
        <v>16.65</v>
      </c>
      <c r="O1244" t="n">
        <v>14546.17</v>
      </c>
      <c r="P1244" t="n">
        <v>89.5</v>
      </c>
      <c r="Q1244" t="n">
        <v>460.73</v>
      </c>
      <c r="R1244" t="n">
        <v>49.47</v>
      </c>
      <c r="S1244" t="n">
        <v>32.19</v>
      </c>
      <c r="T1244" t="n">
        <v>4720.61</v>
      </c>
      <c r="U1244" t="n">
        <v>0.65</v>
      </c>
      <c r="V1244" t="n">
        <v>0.76</v>
      </c>
      <c r="W1244" t="n">
        <v>1.48</v>
      </c>
      <c r="X1244" t="n">
        <v>0.29</v>
      </c>
      <c r="Y1244" t="n">
        <v>1</v>
      </c>
      <c r="Z1244" t="n">
        <v>10</v>
      </c>
    </row>
    <row r="1245">
      <c r="A1245" t="n">
        <v>28</v>
      </c>
      <c r="B1245" t="n">
        <v>50</v>
      </c>
      <c r="C1245" t="inlineStr">
        <is>
          <t xml:space="preserve">CONCLUIDO	</t>
        </is>
      </c>
      <c r="D1245" t="n">
        <v>7.0901</v>
      </c>
      <c r="E1245" t="n">
        <v>14.1</v>
      </c>
      <c r="F1245" t="n">
        <v>11.82</v>
      </c>
      <c r="G1245" t="n">
        <v>64.48999999999999</v>
      </c>
      <c r="H1245" t="n">
        <v>1.21</v>
      </c>
      <c r="I1245" t="n">
        <v>11</v>
      </c>
      <c r="J1245" t="n">
        <v>116.37</v>
      </c>
      <c r="K1245" t="n">
        <v>41.65</v>
      </c>
      <c r="L1245" t="n">
        <v>8</v>
      </c>
      <c r="M1245" t="n">
        <v>0</v>
      </c>
      <c r="N1245" t="n">
        <v>16.72</v>
      </c>
      <c r="O1245" t="n">
        <v>14585.96</v>
      </c>
      <c r="P1245" t="n">
        <v>89.7</v>
      </c>
      <c r="Q1245" t="n">
        <v>460.73</v>
      </c>
      <c r="R1245" t="n">
        <v>49.46</v>
      </c>
      <c r="S1245" t="n">
        <v>32.19</v>
      </c>
      <c r="T1245" t="n">
        <v>4715.71</v>
      </c>
      <c r="U1245" t="n">
        <v>0.65</v>
      </c>
      <c r="V1245" t="n">
        <v>0.76</v>
      </c>
      <c r="W1245" t="n">
        <v>1.48</v>
      </c>
      <c r="X1245" t="n">
        <v>0.29</v>
      </c>
      <c r="Y1245" t="n">
        <v>1</v>
      </c>
      <c r="Z1245" t="n">
        <v>10</v>
      </c>
    </row>
    <row r="1246">
      <c r="A1246" t="n">
        <v>0</v>
      </c>
      <c r="B1246" t="n">
        <v>25</v>
      </c>
      <c r="C1246" t="inlineStr">
        <is>
          <t xml:space="preserve">CONCLUIDO	</t>
        </is>
      </c>
      <c r="D1246" t="n">
        <v>6.2961</v>
      </c>
      <c r="E1246" t="n">
        <v>15.88</v>
      </c>
      <c r="F1246" t="n">
        <v>13.25</v>
      </c>
      <c r="G1246" t="n">
        <v>13.25</v>
      </c>
      <c r="H1246" t="n">
        <v>0.28</v>
      </c>
      <c r="I1246" t="n">
        <v>60</v>
      </c>
      <c r="J1246" t="n">
        <v>61.76</v>
      </c>
      <c r="K1246" t="n">
        <v>28.92</v>
      </c>
      <c r="L1246" t="n">
        <v>1</v>
      </c>
      <c r="M1246" t="n">
        <v>58</v>
      </c>
      <c r="N1246" t="n">
        <v>6.84</v>
      </c>
      <c r="O1246" t="n">
        <v>7851.41</v>
      </c>
      <c r="P1246" t="n">
        <v>81.25</v>
      </c>
      <c r="Q1246" t="n">
        <v>460.76</v>
      </c>
      <c r="R1246" t="n">
        <v>96.40000000000001</v>
      </c>
      <c r="S1246" t="n">
        <v>32.19</v>
      </c>
      <c r="T1246" t="n">
        <v>27944.69</v>
      </c>
      <c r="U1246" t="n">
        <v>0.33</v>
      </c>
      <c r="V1246" t="n">
        <v>0.67</v>
      </c>
      <c r="W1246" t="n">
        <v>1.55</v>
      </c>
      <c r="X1246" t="n">
        <v>1.72</v>
      </c>
      <c r="Y1246" t="n">
        <v>1</v>
      </c>
      <c r="Z1246" t="n">
        <v>10</v>
      </c>
    </row>
    <row r="1247">
      <c r="A1247" t="n">
        <v>1</v>
      </c>
      <c r="B1247" t="n">
        <v>25</v>
      </c>
      <c r="C1247" t="inlineStr">
        <is>
          <t xml:space="preserve">CONCLUIDO	</t>
        </is>
      </c>
      <c r="D1247" t="n">
        <v>6.5392</v>
      </c>
      <c r="E1247" t="n">
        <v>15.29</v>
      </c>
      <c r="F1247" t="n">
        <v>12.86</v>
      </c>
      <c r="G1247" t="n">
        <v>16.77</v>
      </c>
      <c r="H1247" t="n">
        <v>0.35</v>
      </c>
      <c r="I1247" t="n">
        <v>46</v>
      </c>
      <c r="J1247" t="n">
        <v>62.05</v>
      </c>
      <c r="K1247" t="n">
        <v>28.92</v>
      </c>
      <c r="L1247" t="n">
        <v>1.25</v>
      </c>
      <c r="M1247" t="n">
        <v>44</v>
      </c>
      <c r="N1247" t="n">
        <v>6.88</v>
      </c>
      <c r="O1247" t="n">
        <v>7887.12</v>
      </c>
      <c r="P1247" t="n">
        <v>77.40000000000001</v>
      </c>
      <c r="Q1247" t="n">
        <v>460.71</v>
      </c>
      <c r="R1247" t="n">
        <v>83.45999999999999</v>
      </c>
      <c r="S1247" t="n">
        <v>32.19</v>
      </c>
      <c r="T1247" t="n">
        <v>21540.13</v>
      </c>
      <c r="U1247" t="n">
        <v>0.39</v>
      </c>
      <c r="V1247" t="n">
        <v>0.7</v>
      </c>
      <c r="W1247" t="n">
        <v>1.53</v>
      </c>
      <c r="X1247" t="n">
        <v>1.32</v>
      </c>
      <c r="Y1247" t="n">
        <v>1</v>
      </c>
      <c r="Z1247" t="n">
        <v>10</v>
      </c>
    </row>
    <row r="1248">
      <c r="A1248" t="n">
        <v>2</v>
      </c>
      <c r="B1248" t="n">
        <v>25</v>
      </c>
      <c r="C1248" t="inlineStr">
        <is>
          <t xml:space="preserve">CONCLUIDO	</t>
        </is>
      </c>
      <c r="D1248" t="n">
        <v>6.7433</v>
      </c>
      <c r="E1248" t="n">
        <v>14.83</v>
      </c>
      <c r="F1248" t="n">
        <v>12.53</v>
      </c>
      <c r="G1248" t="n">
        <v>20.89</v>
      </c>
      <c r="H1248" t="n">
        <v>0.42</v>
      </c>
      <c r="I1248" t="n">
        <v>36</v>
      </c>
      <c r="J1248" t="n">
        <v>62.34</v>
      </c>
      <c r="K1248" t="n">
        <v>28.92</v>
      </c>
      <c r="L1248" t="n">
        <v>1.5</v>
      </c>
      <c r="M1248" t="n">
        <v>34</v>
      </c>
      <c r="N1248" t="n">
        <v>6.92</v>
      </c>
      <c r="O1248" t="n">
        <v>7922.85</v>
      </c>
      <c r="P1248" t="n">
        <v>73.17</v>
      </c>
      <c r="Q1248" t="n">
        <v>460.73</v>
      </c>
      <c r="R1248" t="n">
        <v>72.84</v>
      </c>
      <c r="S1248" t="n">
        <v>32.19</v>
      </c>
      <c r="T1248" t="n">
        <v>16282.47</v>
      </c>
      <c r="U1248" t="n">
        <v>0.44</v>
      </c>
      <c r="V1248" t="n">
        <v>0.71</v>
      </c>
      <c r="W1248" t="n">
        <v>1.51</v>
      </c>
      <c r="X1248" t="n">
        <v>1</v>
      </c>
      <c r="Y1248" t="n">
        <v>1</v>
      </c>
      <c r="Z1248" t="n">
        <v>10</v>
      </c>
    </row>
    <row r="1249">
      <c r="A1249" t="n">
        <v>3</v>
      </c>
      <c r="B1249" t="n">
        <v>25</v>
      </c>
      <c r="C1249" t="inlineStr">
        <is>
          <t xml:space="preserve">CONCLUIDO	</t>
        </is>
      </c>
      <c r="D1249" t="n">
        <v>6.8315</v>
      </c>
      <c r="E1249" t="n">
        <v>14.64</v>
      </c>
      <c r="F1249" t="n">
        <v>12.41</v>
      </c>
      <c r="G1249" t="n">
        <v>24.02</v>
      </c>
      <c r="H1249" t="n">
        <v>0.49</v>
      </c>
      <c r="I1249" t="n">
        <v>31</v>
      </c>
      <c r="J1249" t="n">
        <v>62.63</v>
      </c>
      <c r="K1249" t="n">
        <v>28.92</v>
      </c>
      <c r="L1249" t="n">
        <v>1.75</v>
      </c>
      <c r="M1249" t="n">
        <v>29</v>
      </c>
      <c r="N1249" t="n">
        <v>6.96</v>
      </c>
      <c r="O1249" t="n">
        <v>7958.6</v>
      </c>
      <c r="P1249" t="n">
        <v>71.05</v>
      </c>
      <c r="Q1249" t="n">
        <v>460.71</v>
      </c>
      <c r="R1249" t="n">
        <v>69.12</v>
      </c>
      <c r="S1249" t="n">
        <v>32.19</v>
      </c>
      <c r="T1249" t="n">
        <v>14447</v>
      </c>
      <c r="U1249" t="n">
        <v>0.47</v>
      </c>
      <c r="V1249" t="n">
        <v>0.72</v>
      </c>
      <c r="W1249" t="n">
        <v>1.5</v>
      </c>
      <c r="X1249" t="n">
        <v>0.88</v>
      </c>
      <c r="Y1249" t="n">
        <v>1</v>
      </c>
      <c r="Z1249" t="n">
        <v>10</v>
      </c>
    </row>
    <row r="1250">
      <c r="A1250" t="n">
        <v>4</v>
      </c>
      <c r="B1250" t="n">
        <v>25</v>
      </c>
      <c r="C1250" t="inlineStr">
        <is>
          <t xml:space="preserve">CONCLUIDO	</t>
        </is>
      </c>
      <c r="D1250" t="n">
        <v>6.9374</v>
      </c>
      <c r="E1250" t="n">
        <v>14.41</v>
      </c>
      <c r="F1250" t="n">
        <v>12.26</v>
      </c>
      <c r="G1250" t="n">
        <v>28.29</v>
      </c>
      <c r="H1250" t="n">
        <v>0.55</v>
      </c>
      <c r="I1250" t="n">
        <v>26</v>
      </c>
      <c r="J1250" t="n">
        <v>62.92</v>
      </c>
      <c r="K1250" t="n">
        <v>28.92</v>
      </c>
      <c r="L1250" t="n">
        <v>2</v>
      </c>
      <c r="M1250" t="n">
        <v>24</v>
      </c>
      <c r="N1250" t="n">
        <v>7</v>
      </c>
      <c r="O1250" t="n">
        <v>7994.37</v>
      </c>
      <c r="P1250" t="n">
        <v>68.34</v>
      </c>
      <c r="Q1250" t="n">
        <v>460.7</v>
      </c>
      <c r="R1250" t="n">
        <v>64.09</v>
      </c>
      <c r="S1250" t="n">
        <v>32.19</v>
      </c>
      <c r="T1250" t="n">
        <v>11958.69</v>
      </c>
      <c r="U1250" t="n">
        <v>0.5</v>
      </c>
      <c r="V1250" t="n">
        <v>0.73</v>
      </c>
      <c r="W1250" t="n">
        <v>1.49</v>
      </c>
      <c r="X1250" t="n">
        <v>0.72</v>
      </c>
      <c r="Y1250" t="n">
        <v>1</v>
      </c>
      <c r="Z1250" t="n">
        <v>10</v>
      </c>
    </row>
    <row r="1251">
      <c r="A1251" t="n">
        <v>5</v>
      </c>
      <c r="B1251" t="n">
        <v>25</v>
      </c>
      <c r="C1251" t="inlineStr">
        <is>
          <t xml:space="preserve">CONCLUIDO	</t>
        </is>
      </c>
      <c r="D1251" t="n">
        <v>6.9945</v>
      </c>
      <c r="E1251" t="n">
        <v>14.3</v>
      </c>
      <c r="F1251" t="n">
        <v>12.18</v>
      </c>
      <c r="G1251" t="n">
        <v>31.78</v>
      </c>
      <c r="H1251" t="n">
        <v>0.62</v>
      </c>
      <c r="I1251" t="n">
        <v>23</v>
      </c>
      <c r="J1251" t="n">
        <v>63.21</v>
      </c>
      <c r="K1251" t="n">
        <v>28.92</v>
      </c>
      <c r="L1251" t="n">
        <v>2.25</v>
      </c>
      <c r="M1251" t="n">
        <v>16</v>
      </c>
      <c r="N1251" t="n">
        <v>7.04</v>
      </c>
      <c r="O1251" t="n">
        <v>8030.17</v>
      </c>
      <c r="P1251" t="n">
        <v>66.33</v>
      </c>
      <c r="Q1251" t="n">
        <v>460.69</v>
      </c>
      <c r="R1251" t="n">
        <v>61.33</v>
      </c>
      <c r="S1251" t="n">
        <v>32.19</v>
      </c>
      <c r="T1251" t="n">
        <v>10590.65</v>
      </c>
      <c r="U1251" t="n">
        <v>0.52</v>
      </c>
      <c r="V1251" t="n">
        <v>0.73</v>
      </c>
      <c r="W1251" t="n">
        <v>1.5</v>
      </c>
      <c r="X1251" t="n">
        <v>0.65</v>
      </c>
      <c r="Y1251" t="n">
        <v>1</v>
      </c>
      <c r="Z1251" t="n">
        <v>10</v>
      </c>
    </row>
    <row r="1252">
      <c r="A1252" t="n">
        <v>6</v>
      </c>
      <c r="B1252" t="n">
        <v>25</v>
      </c>
      <c r="C1252" t="inlineStr">
        <is>
          <t xml:space="preserve">CONCLUIDO	</t>
        </is>
      </c>
      <c r="D1252" t="n">
        <v>7.0435</v>
      </c>
      <c r="E1252" t="n">
        <v>14.2</v>
      </c>
      <c r="F1252" t="n">
        <v>12.11</v>
      </c>
      <c r="G1252" t="n">
        <v>34.6</v>
      </c>
      <c r="H1252" t="n">
        <v>0.6899999999999999</v>
      </c>
      <c r="I1252" t="n">
        <v>21</v>
      </c>
      <c r="J1252" t="n">
        <v>63.5</v>
      </c>
      <c r="K1252" t="n">
        <v>28.92</v>
      </c>
      <c r="L1252" t="n">
        <v>2.5</v>
      </c>
      <c r="M1252" t="n">
        <v>7</v>
      </c>
      <c r="N1252" t="n">
        <v>7.08</v>
      </c>
      <c r="O1252" t="n">
        <v>8065.98</v>
      </c>
      <c r="P1252" t="n">
        <v>64.09</v>
      </c>
      <c r="Q1252" t="n">
        <v>460.76</v>
      </c>
      <c r="R1252" t="n">
        <v>58.75</v>
      </c>
      <c r="S1252" t="n">
        <v>32.19</v>
      </c>
      <c r="T1252" t="n">
        <v>9311</v>
      </c>
      <c r="U1252" t="n">
        <v>0.55</v>
      </c>
      <c r="V1252" t="n">
        <v>0.74</v>
      </c>
      <c r="W1252" t="n">
        <v>1.49</v>
      </c>
      <c r="X1252" t="n">
        <v>0.58</v>
      </c>
      <c r="Y1252" t="n">
        <v>1</v>
      </c>
      <c r="Z1252" t="n">
        <v>10</v>
      </c>
    </row>
    <row r="1253">
      <c r="A1253" t="n">
        <v>7</v>
      </c>
      <c r="B1253" t="n">
        <v>25</v>
      </c>
      <c r="C1253" t="inlineStr">
        <is>
          <t xml:space="preserve">CONCLUIDO	</t>
        </is>
      </c>
      <c r="D1253" t="n">
        <v>7.063</v>
      </c>
      <c r="E1253" t="n">
        <v>14.16</v>
      </c>
      <c r="F1253" t="n">
        <v>12.08</v>
      </c>
      <c r="G1253" t="n">
        <v>36.25</v>
      </c>
      <c r="H1253" t="n">
        <v>0.75</v>
      </c>
      <c r="I1253" t="n">
        <v>20</v>
      </c>
      <c r="J1253" t="n">
        <v>63.79</v>
      </c>
      <c r="K1253" t="n">
        <v>28.92</v>
      </c>
      <c r="L1253" t="n">
        <v>2.75</v>
      </c>
      <c r="M1253" t="n">
        <v>3</v>
      </c>
      <c r="N1253" t="n">
        <v>7.12</v>
      </c>
      <c r="O1253" t="n">
        <v>8101.81</v>
      </c>
      <c r="P1253" t="n">
        <v>64.17</v>
      </c>
      <c r="Q1253" t="n">
        <v>460.75</v>
      </c>
      <c r="R1253" t="n">
        <v>57.61</v>
      </c>
      <c r="S1253" t="n">
        <v>32.19</v>
      </c>
      <c r="T1253" t="n">
        <v>8747.450000000001</v>
      </c>
      <c r="U1253" t="n">
        <v>0.5600000000000001</v>
      </c>
      <c r="V1253" t="n">
        <v>0.74</v>
      </c>
      <c r="W1253" t="n">
        <v>1.5</v>
      </c>
      <c r="X1253" t="n">
        <v>0.55</v>
      </c>
      <c r="Y1253" t="n">
        <v>1</v>
      </c>
      <c r="Z1253" t="n">
        <v>10</v>
      </c>
    </row>
    <row r="1254">
      <c r="A1254" t="n">
        <v>8</v>
      </c>
      <c r="B1254" t="n">
        <v>25</v>
      </c>
      <c r="C1254" t="inlineStr">
        <is>
          <t xml:space="preserve">CONCLUIDO	</t>
        </is>
      </c>
      <c r="D1254" t="n">
        <v>7.0606</v>
      </c>
      <c r="E1254" t="n">
        <v>14.16</v>
      </c>
      <c r="F1254" t="n">
        <v>12.09</v>
      </c>
      <c r="G1254" t="n">
        <v>36.27</v>
      </c>
      <c r="H1254" t="n">
        <v>0.8100000000000001</v>
      </c>
      <c r="I1254" t="n">
        <v>20</v>
      </c>
      <c r="J1254" t="n">
        <v>64.08</v>
      </c>
      <c r="K1254" t="n">
        <v>28.92</v>
      </c>
      <c r="L1254" t="n">
        <v>3</v>
      </c>
      <c r="M1254" t="n">
        <v>0</v>
      </c>
      <c r="N1254" t="n">
        <v>7.16</v>
      </c>
      <c r="O1254" t="n">
        <v>8137.65</v>
      </c>
      <c r="P1254" t="n">
        <v>64.25</v>
      </c>
      <c r="Q1254" t="n">
        <v>460.82</v>
      </c>
      <c r="R1254" t="n">
        <v>57.55</v>
      </c>
      <c r="S1254" t="n">
        <v>32.19</v>
      </c>
      <c r="T1254" t="n">
        <v>8717.540000000001</v>
      </c>
      <c r="U1254" t="n">
        <v>0.5600000000000001</v>
      </c>
      <c r="V1254" t="n">
        <v>0.74</v>
      </c>
      <c r="W1254" t="n">
        <v>1.51</v>
      </c>
      <c r="X1254" t="n">
        <v>0.55</v>
      </c>
      <c r="Y1254" t="n">
        <v>1</v>
      </c>
      <c r="Z1254" t="n">
        <v>10</v>
      </c>
    </row>
    <row r="1255">
      <c r="A1255" t="n">
        <v>0</v>
      </c>
      <c r="B1255" t="n">
        <v>85</v>
      </c>
      <c r="C1255" t="inlineStr">
        <is>
          <t xml:space="preserve">CONCLUIDO	</t>
        </is>
      </c>
      <c r="D1255" t="n">
        <v>4.311</v>
      </c>
      <c r="E1255" t="n">
        <v>23.2</v>
      </c>
      <c r="F1255" t="n">
        <v>15.88</v>
      </c>
      <c r="G1255" t="n">
        <v>6.52</v>
      </c>
      <c r="H1255" t="n">
        <v>0.11</v>
      </c>
      <c r="I1255" t="n">
        <v>146</v>
      </c>
      <c r="J1255" t="n">
        <v>167.88</v>
      </c>
      <c r="K1255" t="n">
        <v>51.39</v>
      </c>
      <c r="L1255" t="n">
        <v>1</v>
      </c>
      <c r="M1255" t="n">
        <v>144</v>
      </c>
      <c r="N1255" t="n">
        <v>30.49</v>
      </c>
      <c r="O1255" t="n">
        <v>20939.59</v>
      </c>
      <c r="P1255" t="n">
        <v>200.72</v>
      </c>
      <c r="Q1255" t="n">
        <v>460.94</v>
      </c>
      <c r="R1255" t="n">
        <v>182.02</v>
      </c>
      <c r="S1255" t="n">
        <v>32.19</v>
      </c>
      <c r="T1255" t="n">
        <v>70321.19</v>
      </c>
      <c r="U1255" t="n">
        <v>0.18</v>
      </c>
      <c r="V1255" t="n">
        <v>0.5600000000000001</v>
      </c>
      <c r="W1255" t="n">
        <v>1.69</v>
      </c>
      <c r="X1255" t="n">
        <v>4.34</v>
      </c>
      <c r="Y1255" t="n">
        <v>1</v>
      </c>
      <c r="Z1255" t="n">
        <v>10</v>
      </c>
    </row>
    <row r="1256">
      <c r="A1256" t="n">
        <v>1</v>
      </c>
      <c r="B1256" t="n">
        <v>85</v>
      </c>
      <c r="C1256" t="inlineStr">
        <is>
          <t xml:space="preserve">CONCLUIDO	</t>
        </is>
      </c>
      <c r="D1256" t="n">
        <v>4.8263</v>
      </c>
      <c r="E1256" t="n">
        <v>20.72</v>
      </c>
      <c r="F1256" t="n">
        <v>14.69</v>
      </c>
      <c r="G1256" t="n">
        <v>8.16</v>
      </c>
      <c r="H1256" t="n">
        <v>0.13</v>
      </c>
      <c r="I1256" t="n">
        <v>108</v>
      </c>
      <c r="J1256" t="n">
        <v>168.25</v>
      </c>
      <c r="K1256" t="n">
        <v>51.39</v>
      </c>
      <c r="L1256" t="n">
        <v>1.25</v>
      </c>
      <c r="M1256" t="n">
        <v>106</v>
      </c>
      <c r="N1256" t="n">
        <v>30.6</v>
      </c>
      <c r="O1256" t="n">
        <v>20984.25</v>
      </c>
      <c r="P1256" t="n">
        <v>185.12</v>
      </c>
      <c r="Q1256" t="n">
        <v>460.76</v>
      </c>
      <c r="R1256" t="n">
        <v>142.96</v>
      </c>
      <c r="S1256" t="n">
        <v>32.19</v>
      </c>
      <c r="T1256" t="n">
        <v>50984.24</v>
      </c>
      <c r="U1256" t="n">
        <v>0.23</v>
      </c>
      <c r="V1256" t="n">
        <v>0.61</v>
      </c>
      <c r="W1256" t="n">
        <v>1.64</v>
      </c>
      <c r="X1256" t="n">
        <v>3.15</v>
      </c>
      <c r="Y1256" t="n">
        <v>1</v>
      </c>
      <c r="Z1256" t="n">
        <v>10</v>
      </c>
    </row>
    <row r="1257">
      <c r="A1257" t="n">
        <v>2</v>
      </c>
      <c r="B1257" t="n">
        <v>85</v>
      </c>
      <c r="C1257" t="inlineStr">
        <is>
          <t xml:space="preserve">CONCLUIDO	</t>
        </is>
      </c>
      <c r="D1257" t="n">
        <v>5.1761</v>
      </c>
      <c r="E1257" t="n">
        <v>19.32</v>
      </c>
      <c r="F1257" t="n">
        <v>14.03</v>
      </c>
      <c r="G1257" t="n">
        <v>9.789999999999999</v>
      </c>
      <c r="H1257" t="n">
        <v>0.16</v>
      </c>
      <c r="I1257" t="n">
        <v>86</v>
      </c>
      <c r="J1257" t="n">
        <v>168.61</v>
      </c>
      <c r="K1257" t="n">
        <v>51.39</v>
      </c>
      <c r="L1257" t="n">
        <v>1.5</v>
      </c>
      <c r="M1257" t="n">
        <v>84</v>
      </c>
      <c r="N1257" t="n">
        <v>30.71</v>
      </c>
      <c r="O1257" t="n">
        <v>21028.94</v>
      </c>
      <c r="P1257" t="n">
        <v>176.32</v>
      </c>
      <c r="Q1257" t="n">
        <v>460.77</v>
      </c>
      <c r="R1257" t="n">
        <v>121.63</v>
      </c>
      <c r="S1257" t="n">
        <v>32.19</v>
      </c>
      <c r="T1257" t="n">
        <v>40425.79</v>
      </c>
      <c r="U1257" t="n">
        <v>0.26</v>
      </c>
      <c r="V1257" t="n">
        <v>0.64</v>
      </c>
      <c r="W1257" t="n">
        <v>1.6</v>
      </c>
      <c r="X1257" t="n">
        <v>2.5</v>
      </c>
      <c r="Y1257" t="n">
        <v>1</v>
      </c>
      <c r="Z1257" t="n">
        <v>10</v>
      </c>
    </row>
    <row r="1258">
      <c r="A1258" t="n">
        <v>3</v>
      </c>
      <c r="B1258" t="n">
        <v>85</v>
      </c>
      <c r="C1258" t="inlineStr">
        <is>
          <t xml:space="preserve">CONCLUIDO	</t>
        </is>
      </c>
      <c r="D1258" t="n">
        <v>5.4555</v>
      </c>
      <c r="E1258" t="n">
        <v>18.33</v>
      </c>
      <c r="F1258" t="n">
        <v>13.55</v>
      </c>
      <c r="G1258" t="n">
        <v>11.45</v>
      </c>
      <c r="H1258" t="n">
        <v>0.18</v>
      </c>
      <c r="I1258" t="n">
        <v>71</v>
      </c>
      <c r="J1258" t="n">
        <v>168.97</v>
      </c>
      <c r="K1258" t="n">
        <v>51.39</v>
      </c>
      <c r="L1258" t="n">
        <v>1.75</v>
      </c>
      <c r="M1258" t="n">
        <v>69</v>
      </c>
      <c r="N1258" t="n">
        <v>30.83</v>
      </c>
      <c r="O1258" t="n">
        <v>21073.68</v>
      </c>
      <c r="P1258" t="n">
        <v>169.67</v>
      </c>
      <c r="Q1258" t="n">
        <v>460.78</v>
      </c>
      <c r="R1258" t="n">
        <v>106.14</v>
      </c>
      <c r="S1258" t="n">
        <v>32.19</v>
      </c>
      <c r="T1258" t="n">
        <v>32759.27</v>
      </c>
      <c r="U1258" t="n">
        <v>0.3</v>
      </c>
      <c r="V1258" t="n">
        <v>0.66</v>
      </c>
      <c r="W1258" t="n">
        <v>1.56</v>
      </c>
      <c r="X1258" t="n">
        <v>2.02</v>
      </c>
      <c r="Y1258" t="n">
        <v>1</v>
      </c>
      <c r="Z1258" t="n">
        <v>10</v>
      </c>
    </row>
    <row r="1259">
      <c r="A1259" t="n">
        <v>4</v>
      </c>
      <c r="B1259" t="n">
        <v>85</v>
      </c>
      <c r="C1259" t="inlineStr">
        <is>
          <t xml:space="preserve">CONCLUIDO	</t>
        </is>
      </c>
      <c r="D1259" t="n">
        <v>5.6442</v>
      </c>
      <c r="E1259" t="n">
        <v>17.72</v>
      </c>
      <c r="F1259" t="n">
        <v>13.28</v>
      </c>
      <c r="G1259" t="n">
        <v>13.06</v>
      </c>
      <c r="H1259" t="n">
        <v>0.21</v>
      </c>
      <c r="I1259" t="n">
        <v>61</v>
      </c>
      <c r="J1259" t="n">
        <v>169.33</v>
      </c>
      <c r="K1259" t="n">
        <v>51.39</v>
      </c>
      <c r="L1259" t="n">
        <v>2</v>
      </c>
      <c r="M1259" t="n">
        <v>59</v>
      </c>
      <c r="N1259" t="n">
        <v>30.94</v>
      </c>
      <c r="O1259" t="n">
        <v>21118.46</v>
      </c>
      <c r="P1259" t="n">
        <v>165.71</v>
      </c>
      <c r="Q1259" t="n">
        <v>460.7</v>
      </c>
      <c r="R1259" t="n">
        <v>97.63</v>
      </c>
      <c r="S1259" t="n">
        <v>32.19</v>
      </c>
      <c r="T1259" t="n">
        <v>28554.06</v>
      </c>
      <c r="U1259" t="n">
        <v>0.33</v>
      </c>
      <c r="V1259" t="n">
        <v>0.67</v>
      </c>
      <c r="W1259" t="n">
        <v>1.54</v>
      </c>
      <c r="X1259" t="n">
        <v>1.74</v>
      </c>
      <c r="Y1259" t="n">
        <v>1</v>
      </c>
      <c r="Z1259" t="n">
        <v>10</v>
      </c>
    </row>
    <row r="1260">
      <c r="A1260" t="n">
        <v>5</v>
      </c>
      <c r="B1260" t="n">
        <v>85</v>
      </c>
      <c r="C1260" t="inlineStr">
        <is>
          <t xml:space="preserve">CONCLUIDO	</t>
        </is>
      </c>
      <c r="D1260" t="n">
        <v>5.8054</v>
      </c>
      <c r="E1260" t="n">
        <v>17.23</v>
      </c>
      <c r="F1260" t="n">
        <v>13.06</v>
      </c>
      <c r="G1260" t="n">
        <v>14.78</v>
      </c>
      <c r="H1260" t="n">
        <v>0.24</v>
      </c>
      <c r="I1260" t="n">
        <v>53</v>
      </c>
      <c r="J1260" t="n">
        <v>169.7</v>
      </c>
      <c r="K1260" t="n">
        <v>51.39</v>
      </c>
      <c r="L1260" t="n">
        <v>2.25</v>
      </c>
      <c r="M1260" t="n">
        <v>51</v>
      </c>
      <c r="N1260" t="n">
        <v>31.05</v>
      </c>
      <c r="O1260" t="n">
        <v>21163.27</v>
      </c>
      <c r="P1260" t="n">
        <v>162.49</v>
      </c>
      <c r="Q1260" t="n">
        <v>460.75</v>
      </c>
      <c r="R1260" t="n">
        <v>89.92</v>
      </c>
      <c r="S1260" t="n">
        <v>32.19</v>
      </c>
      <c r="T1260" t="n">
        <v>24737.61</v>
      </c>
      <c r="U1260" t="n">
        <v>0.36</v>
      </c>
      <c r="V1260" t="n">
        <v>0.68</v>
      </c>
      <c r="W1260" t="n">
        <v>1.54</v>
      </c>
      <c r="X1260" t="n">
        <v>1.52</v>
      </c>
      <c r="Y1260" t="n">
        <v>1</v>
      </c>
      <c r="Z1260" t="n">
        <v>10</v>
      </c>
    </row>
    <row r="1261">
      <c r="A1261" t="n">
        <v>6</v>
      </c>
      <c r="B1261" t="n">
        <v>85</v>
      </c>
      <c r="C1261" t="inlineStr">
        <is>
          <t xml:space="preserve">CONCLUIDO	</t>
        </is>
      </c>
      <c r="D1261" t="n">
        <v>5.9373</v>
      </c>
      <c r="E1261" t="n">
        <v>16.84</v>
      </c>
      <c r="F1261" t="n">
        <v>12.88</v>
      </c>
      <c r="G1261" t="n">
        <v>16.44</v>
      </c>
      <c r="H1261" t="n">
        <v>0.26</v>
      </c>
      <c r="I1261" t="n">
        <v>47</v>
      </c>
      <c r="J1261" t="n">
        <v>170.06</v>
      </c>
      <c r="K1261" t="n">
        <v>51.39</v>
      </c>
      <c r="L1261" t="n">
        <v>2.5</v>
      </c>
      <c r="M1261" t="n">
        <v>45</v>
      </c>
      <c r="N1261" t="n">
        <v>31.17</v>
      </c>
      <c r="O1261" t="n">
        <v>21208.12</v>
      </c>
      <c r="P1261" t="n">
        <v>159.78</v>
      </c>
      <c r="Q1261" t="n">
        <v>460.69</v>
      </c>
      <c r="R1261" t="n">
        <v>84.38</v>
      </c>
      <c r="S1261" t="n">
        <v>32.19</v>
      </c>
      <c r="T1261" t="n">
        <v>21999.72</v>
      </c>
      <c r="U1261" t="n">
        <v>0.38</v>
      </c>
      <c r="V1261" t="n">
        <v>0.6899999999999999</v>
      </c>
      <c r="W1261" t="n">
        <v>1.52</v>
      </c>
      <c r="X1261" t="n">
        <v>1.34</v>
      </c>
      <c r="Y1261" t="n">
        <v>1</v>
      </c>
      <c r="Z1261" t="n">
        <v>10</v>
      </c>
    </row>
    <row r="1262">
      <c r="A1262" t="n">
        <v>7</v>
      </c>
      <c r="B1262" t="n">
        <v>85</v>
      </c>
      <c r="C1262" t="inlineStr">
        <is>
          <t xml:space="preserve">CONCLUIDO	</t>
        </is>
      </c>
      <c r="D1262" t="n">
        <v>6.0598</v>
      </c>
      <c r="E1262" t="n">
        <v>16.5</v>
      </c>
      <c r="F1262" t="n">
        <v>12.71</v>
      </c>
      <c r="G1262" t="n">
        <v>18.15</v>
      </c>
      <c r="H1262" t="n">
        <v>0.29</v>
      </c>
      <c r="I1262" t="n">
        <v>42</v>
      </c>
      <c r="J1262" t="n">
        <v>170.42</v>
      </c>
      <c r="K1262" t="n">
        <v>51.39</v>
      </c>
      <c r="L1262" t="n">
        <v>2.75</v>
      </c>
      <c r="M1262" t="n">
        <v>40</v>
      </c>
      <c r="N1262" t="n">
        <v>31.28</v>
      </c>
      <c r="O1262" t="n">
        <v>21253.01</v>
      </c>
      <c r="P1262" t="n">
        <v>157.12</v>
      </c>
      <c r="Q1262" t="n">
        <v>460.71</v>
      </c>
      <c r="R1262" t="n">
        <v>78.45</v>
      </c>
      <c r="S1262" t="n">
        <v>32.19</v>
      </c>
      <c r="T1262" t="n">
        <v>19057.46</v>
      </c>
      <c r="U1262" t="n">
        <v>0.41</v>
      </c>
      <c r="V1262" t="n">
        <v>0.7</v>
      </c>
      <c r="W1262" t="n">
        <v>1.52</v>
      </c>
      <c r="X1262" t="n">
        <v>1.17</v>
      </c>
      <c r="Y1262" t="n">
        <v>1</v>
      </c>
      <c r="Z1262" t="n">
        <v>10</v>
      </c>
    </row>
    <row r="1263">
      <c r="A1263" t="n">
        <v>8</v>
      </c>
      <c r="B1263" t="n">
        <v>85</v>
      </c>
      <c r="C1263" t="inlineStr">
        <is>
          <t xml:space="preserve">CONCLUIDO	</t>
        </is>
      </c>
      <c r="D1263" t="n">
        <v>6.124</v>
      </c>
      <c r="E1263" t="n">
        <v>16.33</v>
      </c>
      <c r="F1263" t="n">
        <v>12.63</v>
      </c>
      <c r="G1263" t="n">
        <v>19.44</v>
      </c>
      <c r="H1263" t="n">
        <v>0.31</v>
      </c>
      <c r="I1263" t="n">
        <v>39</v>
      </c>
      <c r="J1263" t="n">
        <v>170.79</v>
      </c>
      <c r="K1263" t="n">
        <v>51.39</v>
      </c>
      <c r="L1263" t="n">
        <v>3</v>
      </c>
      <c r="M1263" t="n">
        <v>37</v>
      </c>
      <c r="N1263" t="n">
        <v>31.4</v>
      </c>
      <c r="O1263" t="n">
        <v>21297.94</v>
      </c>
      <c r="P1263" t="n">
        <v>155.78</v>
      </c>
      <c r="Q1263" t="n">
        <v>460.73</v>
      </c>
      <c r="R1263" t="n">
        <v>76.06</v>
      </c>
      <c r="S1263" t="n">
        <v>32.19</v>
      </c>
      <c r="T1263" t="n">
        <v>17876.92</v>
      </c>
      <c r="U1263" t="n">
        <v>0.42</v>
      </c>
      <c r="V1263" t="n">
        <v>0.71</v>
      </c>
      <c r="W1263" t="n">
        <v>1.52</v>
      </c>
      <c r="X1263" t="n">
        <v>1.1</v>
      </c>
      <c r="Y1263" t="n">
        <v>1</v>
      </c>
      <c r="Z1263" t="n">
        <v>10</v>
      </c>
    </row>
    <row r="1264">
      <c r="A1264" t="n">
        <v>9</v>
      </c>
      <c r="B1264" t="n">
        <v>85</v>
      </c>
      <c r="C1264" t="inlineStr">
        <is>
          <t xml:space="preserve">CONCLUIDO	</t>
        </is>
      </c>
      <c r="D1264" t="n">
        <v>6.2232</v>
      </c>
      <c r="E1264" t="n">
        <v>16.07</v>
      </c>
      <c r="F1264" t="n">
        <v>12.51</v>
      </c>
      <c r="G1264" t="n">
        <v>21.45</v>
      </c>
      <c r="H1264" t="n">
        <v>0.34</v>
      </c>
      <c r="I1264" t="n">
        <v>35</v>
      </c>
      <c r="J1264" t="n">
        <v>171.15</v>
      </c>
      <c r="K1264" t="n">
        <v>51.39</v>
      </c>
      <c r="L1264" t="n">
        <v>3.25</v>
      </c>
      <c r="M1264" t="n">
        <v>33</v>
      </c>
      <c r="N1264" t="n">
        <v>31.51</v>
      </c>
      <c r="O1264" t="n">
        <v>21342.91</v>
      </c>
      <c r="P1264" t="n">
        <v>153.61</v>
      </c>
      <c r="Q1264" t="n">
        <v>460.78</v>
      </c>
      <c r="R1264" t="n">
        <v>72.15000000000001</v>
      </c>
      <c r="S1264" t="n">
        <v>32.19</v>
      </c>
      <c r="T1264" t="n">
        <v>15943.95</v>
      </c>
      <c r="U1264" t="n">
        <v>0.45</v>
      </c>
      <c r="V1264" t="n">
        <v>0.71</v>
      </c>
      <c r="W1264" t="n">
        <v>1.51</v>
      </c>
      <c r="X1264" t="n">
        <v>0.98</v>
      </c>
      <c r="Y1264" t="n">
        <v>1</v>
      </c>
      <c r="Z1264" t="n">
        <v>10</v>
      </c>
    </row>
    <row r="1265">
      <c r="A1265" t="n">
        <v>10</v>
      </c>
      <c r="B1265" t="n">
        <v>85</v>
      </c>
      <c r="C1265" t="inlineStr">
        <is>
          <t xml:space="preserve">CONCLUIDO	</t>
        </is>
      </c>
      <c r="D1265" t="n">
        <v>6.2759</v>
      </c>
      <c r="E1265" t="n">
        <v>15.93</v>
      </c>
      <c r="F1265" t="n">
        <v>12.44</v>
      </c>
      <c r="G1265" t="n">
        <v>22.62</v>
      </c>
      <c r="H1265" t="n">
        <v>0.36</v>
      </c>
      <c r="I1265" t="n">
        <v>33</v>
      </c>
      <c r="J1265" t="n">
        <v>171.52</v>
      </c>
      <c r="K1265" t="n">
        <v>51.39</v>
      </c>
      <c r="L1265" t="n">
        <v>3.5</v>
      </c>
      <c r="M1265" t="n">
        <v>31</v>
      </c>
      <c r="N1265" t="n">
        <v>31.63</v>
      </c>
      <c r="O1265" t="n">
        <v>21387.92</v>
      </c>
      <c r="P1265" t="n">
        <v>152.5</v>
      </c>
      <c r="Q1265" t="n">
        <v>460.77</v>
      </c>
      <c r="R1265" t="n">
        <v>70.17</v>
      </c>
      <c r="S1265" t="n">
        <v>32.19</v>
      </c>
      <c r="T1265" t="n">
        <v>14964.83</v>
      </c>
      <c r="U1265" t="n">
        <v>0.46</v>
      </c>
      <c r="V1265" t="n">
        <v>0.72</v>
      </c>
      <c r="W1265" t="n">
        <v>1.5</v>
      </c>
      <c r="X1265" t="n">
        <v>0.91</v>
      </c>
      <c r="Y1265" t="n">
        <v>1</v>
      </c>
      <c r="Z1265" t="n">
        <v>10</v>
      </c>
    </row>
    <row r="1266">
      <c r="A1266" t="n">
        <v>11</v>
      </c>
      <c r="B1266" t="n">
        <v>85</v>
      </c>
      <c r="C1266" t="inlineStr">
        <is>
          <t xml:space="preserve">CONCLUIDO	</t>
        </is>
      </c>
      <c r="D1266" t="n">
        <v>6.3361</v>
      </c>
      <c r="E1266" t="n">
        <v>15.78</v>
      </c>
      <c r="F1266" t="n">
        <v>12.39</v>
      </c>
      <c r="G1266" t="n">
        <v>24.79</v>
      </c>
      <c r="H1266" t="n">
        <v>0.39</v>
      </c>
      <c r="I1266" t="n">
        <v>30</v>
      </c>
      <c r="J1266" t="n">
        <v>171.88</v>
      </c>
      <c r="K1266" t="n">
        <v>51.39</v>
      </c>
      <c r="L1266" t="n">
        <v>3.75</v>
      </c>
      <c r="M1266" t="n">
        <v>28</v>
      </c>
      <c r="N1266" t="n">
        <v>31.74</v>
      </c>
      <c r="O1266" t="n">
        <v>21432.96</v>
      </c>
      <c r="P1266" t="n">
        <v>151.24</v>
      </c>
      <c r="Q1266" t="n">
        <v>460.7</v>
      </c>
      <c r="R1266" t="n">
        <v>68.37</v>
      </c>
      <c r="S1266" t="n">
        <v>32.19</v>
      </c>
      <c r="T1266" t="n">
        <v>14076.92</v>
      </c>
      <c r="U1266" t="n">
        <v>0.47</v>
      </c>
      <c r="V1266" t="n">
        <v>0.72</v>
      </c>
      <c r="W1266" t="n">
        <v>1.5</v>
      </c>
      <c r="X1266" t="n">
        <v>0.86</v>
      </c>
      <c r="Y1266" t="n">
        <v>1</v>
      </c>
      <c r="Z1266" t="n">
        <v>10</v>
      </c>
    </row>
    <row r="1267">
      <c r="A1267" t="n">
        <v>12</v>
      </c>
      <c r="B1267" t="n">
        <v>85</v>
      </c>
      <c r="C1267" t="inlineStr">
        <is>
          <t xml:space="preserve">CONCLUIDO	</t>
        </is>
      </c>
      <c r="D1267" t="n">
        <v>6.4009</v>
      </c>
      <c r="E1267" t="n">
        <v>15.62</v>
      </c>
      <c r="F1267" t="n">
        <v>12.3</v>
      </c>
      <c r="G1267" t="n">
        <v>26.36</v>
      </c>
      <c r="H1267" t="n">
        <v>0.41</v>
      </c>
      <c r="I1267" t="n">
        <v>28</v>
      </c>
      <c r="J1267" t="n">
        <v>172.25</v>
      </c>
      <c r="K1267" t="n">
        <v>51.39</v>
      </c>
      <c r="L1267" t="n">
        <v>4</v>
      </c>
      <c r="M1267" t="n">
        <v>26</v>
      </c>
      <c r="N1267" t="n">
        <v>31.86</v>
      </c>
      <c r="O1267" t="n">
        <v>21478.05</v>
      </c>
      <c r="P1267" t="n">
        <v>149.78</v>
      </c>
      <c r="Q1267" t="n">
        <v>460.71</v>
      </c>
      <c r="R1267" t="n">
        <v>65.43000000000001</v>
      </c>
      <c r="S1267" t="n">
        <v>32.19</v>
      </c>
      <c r="T1267" t="n">
        <v>12615.8</v>
      </c>
      <c r="U1267" t="n">
        <v>0.49</v>
      </c>
      <c r="V1267" t="n">
        <v>0.73</v>
      </c>
      <c r="W1267" t="n">
        <v>1.49</v>
      </c>
      <c r="X1267" t="n">
        <v>0.77</v>
      </c>
      <c r="Y1267" t="n">
        <v>1</v>
      </c>
      <c r="Z1267" t="n">
        <v>10</v>
      </c>
    </row>
    <row r="1268">
      <c r="A1268" t="n">
        <v>13</v>
      </c>
      <c r="B1268" t="n">
        <v>85</v>
      </c>
      <c r="C1268" t="inlineStr">
        <is>
          <t xml:space="preserve">CONCLUIDO	</t>
        </is>
      </c>
      <c r="D1268" t="n">
        <v>6.4255</v>
      </c>
      <c r="E1268" t="n">
        <v>15.56</v>
      </c>
      <c r="F1268" t="n">
        <v>12.28</v>
      </c>
      <c r="G1268" t="n">
        <v>27.28</v>
      </c>
      <c r="H1268" t="n">
        <v>0.44</v>
      </c>
      <c r="I1268" t="n">
        <v>27</v>
      </c>
      <c r="J1268" t="n">
        <v>172.61</v>
      </c>
      <c r="K1268" t="n">
        <v>51.39</v>
      </c>
      <c r="L1268" t="n">
        <v>4.25</v>
      </c>
      <c r="M1268" t="n">
        <v>25</v>
      </c>
      <c r="N1268" t="n">
        <v>31.97</v>
      </c>
      <c r="O1268" t="n">
        <v>21523.17</v>
      </c>
      <c r="P1268" t="n">
        <v>149.01</v>
      </c>
      <c r="Q1268" t="n">
        <v>460.74</v>
      </c>
      <c r="R1268" t="n">
        <v>64.59999999999999</v>
      </c>
      <c r="S1268" t="n">
        <v>32.19</v>
      </c>
      <c r="T1268" t="n">
        <v>12206.81</v>
      </c>
      <c r="U1268" t="n">
        <v>0.5</v>
      </c>
      <c r="V1268" t="n">
        <v>0.73</v>
      </c>
      <c r="W1268" t="n">
        <v>1.49</v>
      </c>
      <c r="X1268" t="n">
        <v>0.74</v>
      </c>
      <c r="Y1268" t="n">
        <v>1</v>
      </c>
      <c r="Z1268" t="n">
        <v>10</v>
      </c>
    </row>
    <row r="1269">
      <c r="A1269" t="n">
        <v>14</v>
      </c>
      <c r="B1269" t="n">
        <v>85</v>
      </c>
      <c r="C1269" t="inlineStr">
        <is>
          <t xml:space="preserve">CONCLUIDO	</t>
        </is>
      </c>
      <c r="D1269" t="n">
        <v>6.4713</v>
      </c>
      <c r="E1269" t="n">
        <v>15.45</v>
      </c>
      <c r="F1269" t="n">
        <v>12.23</v>
      </c>
      <c r="G1269" t="n">
        <v>29.36</v>
      </c>
      <c r="H1269" t="n">
        <v>0.46</v>
      </c>
      <c r="I1269" t="n">
        <v>25</v>
      </c>
      <c r="J1269" t="n">
        <v>172.98</v>
      </c>
      <c r="K1269" t="n">
        <v>51.39</v>
      </c>
      <c r="L1269" t="n">
        <v>4.5</v>
      </c>
      <c r="M1269" t="n">
        <v>23</v>
      </c>
      <c r="N1269" t="n">
        <v>32.09</v>
      </c>
      <c r="O1269" t="n">
        <v>21568.34</v>
      </c>
      <c r="P1269" t="n">
        <v>147.82</v>
      </c>
      <c r="Q1269" t="n">
        <v>460.75</v>
      </c>
      <c r="R1269" t="n">
        <v>63.14</v>
      </c>
      <c r="S1269" t="n">
        <v>32.19</v>
      </c>
      <c r="T1269" t="n">
        <v>11487.05</v>
      </c>
      <c r="U1269" t="n">
        <v>0.51</v>
      </c>
      <c r="V1269" t="n">
        <v>0.73</v>
      </c>
      <c r="W1269" t="n">
        <v>1.49</v>
      </c>
      <c r="X1269" t="n">
        <v>0.7</v>
      </c>
      <c r="Y1269" t="n">
        <v>1</v>
      </c>
      <c r="Z1269" t="n">
        <v>10</v>
      </c>
    </row>
    <row r="1270">
      <c r="A1270" t="n">
        <v>15</v>
      </c>
      <c r="B1270" t="n">
        <v>85</v>
      </c>
      <c r="C1270" t="inlineStr">
        <is>
          <t xml:space="preserve">CONCLUIDO	</t>
        </is>
      </c>
      <c r="D1270" t="n">
        <v>6.5055</v>
      </c>
      <c r="E1270" t="n">
        <v>15.37</v>
      </c>
      <c r="F1270" t="n">
        <v>12.19</v>
      </c>
      <c r="G1270" t="n">
        <v>30.46</v>
      </c>
      <c r="H1270" t="n">
        <v>0.49</v>
      </c>
      <c r="I1270" t="n">
        <v>24</v>
      </c>
      <c r="J1270" t="n">
        <v>173.35</v>
      </c>
      <c r="K1270" t="n">
        <v>51.39</v>
      </c>
      <c r="L1270" t="n">
        <v>4.75</v>
      </c>
      <c r="M1270" t="n">
        <v>22</v>
      </c>
      <c r="N1270" t="n">
        <v>32.2</v>
      </c>
      <c r="O1270" t="n">
        <v>21613.54</v>
      </c>
      <c r="P1270" t="n">
        <v>146.96</v>
      </c>
      <c r="Q1270" t="n">
        <v>460.69</v>
      </c>
      <c r="R1270" t="n">
        <v>61.77</v>
      </c>
      <c r="S1270" t="n">
        <v>32.19</v>
      </c>
      <c r="T1270" t="n">
        <v>10808.13</v>
      </c>
      <c r="U1270" t="n">
        <v>0.52</v>
      </c>
      <c r="V1270" t="n">
        <v>0.73</v>
      </c>
      <c r="W1270" t="n">
        <v>1.48</v>
      </c>
      <c r="X1270" t="n">
        <v>0.65</v>
      </c>
      <c r="Y1270" t="n">
        <v>1</v>
      </c>
      <c r="Z1270" t="n">
        <v>10</v>
      </c>
    </row>
    <row r="1271">
      <c r="A1271" t="n">
        <v>16</v>
      </c>
      <c r="B1271" t="n">
        <v>85</v>
      </c>
      <c r="C1271" t="inlineStr">
        <is>
          <t xml:space="preserve">CONCLUIDO	</t>
        </is>
      </c>
      <c r="D1271" t="n">
        <v>6.554</v>
      </c>
      <c r="E1271" t="n">
        <v>15.26</v>
      </c>
      <c r="F1271" t="n">
        <v>12.14</v>
      </c>
      <c r="G1271" t="n">
        <v>33.11</v>
      </c>
      <c r="H1271" t="n">
        <v>0.51</v>
      </c>
      <c r="I1271" t="n">
        <v>22</v>
      </c>
      <c r="J1271" t="n">
        <v>173.71</v>
      </c>
      <c r="K1271" t="n">
        <v>51.39</v>
      </c>
      <c r="L1271" t="n">
        <v>5</v>
      </c>
      <c r="M1271" t="n">
        <v>20</v>
      </c>
      <c r="N1271" t="n">
        <v>32.32</v>
      </c>
      <c r="O1271" t="n">
        <v>21658.78</v>
      </c>
      <c r="P1271" t="n">
        <v>145.74</v>
      </c>
      <c r="Q1271" t="n">
        <v>460.69</v>
      </c>
      <c r="R1271" t="n">
        <v>60.22</v>
      </c>
      <c r="S1271" t="n">
        <v>32.19</v>
      </c>
      <c r="T1271" t="n">
        <v>10042.37</v>
      </c>
      <c r="U1271" t="n">
        <v>0.53</v>
      </c>
      <c r="V1271" t="n">
        <v>0.74</v>
      </c>
      <c r="W1271" t="n">
        <v>1.48</v>
      </c>
      <c r="X1271" t="n">
        <v>0.61</v>
      </c>
      <c r="Y1271" t="n">
        <v>1</v>
      </c>
      <c r="Z1271" t="n">
        <v>10</v>
      </c>
    </row>
    <row r="1272">
      <c r="A1272" t="n">
        <v>17</v>
      </c>
      <c r="B1272" t="n">
        <v>85</v>
      </c>
      <c r="C1272" t="inlineStr">
        <is>
          <t xml:space="preserve">CONCLUIDO	</t>
        </is>
      </c>
      <c r="D1272" t="n">
        <v>6.5826</v>
      </c>
      <c r="E1272" t="n">
        <v>15.19</v>
      </c>
      <c r="F1272" t="n">
        <v>12.11</v>
      </c>
      <c r="G1272" t="n">
        <v>34.59</v>
      </c>
      <c r="H1272" t="n">
        <v>0.53</v>
      </c>
      <c r="I1272" t="n">
        <v>21</v>
      </c>
      <c r="J1272" t="n">
        <v>174.08</v>
      </c>
      <c r="K1272" t="n">
        <v>51.39</v>
      </c>
      <c r="L1272" t="n">
        <v>5.25</v>
      </c>
      <c r="M1272" t="n">
        <v>19</v>
      </c>
      <c r="N1272" t="n">
        <v>32.44</v>
      </c>
      <c r="O1272" t="n">
        <v>21704.07</v>
      </c>
      <c r="P1272" t="n">
        <v>144.58</v>
      </c>
      <c r="Q1272" t="n">
        <v>460.69</v>
      </c>
      <c r="R1272" t="n">
        <v>59.16</v>
      </c>
      <c r="S1272" t="n">
        <v>32.19</v>
      </c>
      <c r="T1272" t="n">
        <v>9516.370000000001</v>
      </c>
      <c r="U1272" t="n">
        <v>0.54</v>
      </c>
      <c r="V1272" t="n">
        <v>0.74</v>
      </c>
      <c r="W1272" t="n">
        <v>1.48</v>
      </c>
      <c r="X1272" t="n">
        <v>0.57</v>
      </c>
      <c r="Y1272" t="n">
        <v>1</v>
      </c>
      <c r="Z1272" t="n">
        <v>10</v>
      </c>
    </row>
    <row r="1273">
      <c r="A1273" t="n">
        <v>18</v>
      </c>
      <c r="B1273" t="n">
        <v>85</v>
      </c>
      <c r="C1273" t="inlineStr">
        <is>
          <t xml:space="preserve">CONCLUIDO	</t>
        </is>
      </c>
      <c r="D1273" t="n">
        <v>6.6145</v>
      </c>
      <c r="E1273" t="n">
        <v>15.12</v>
      </c>
      <c r="F1273" t="n">
        <v>12.07</v>
      </c>
      <c r="G1273" t="n">
        <v>36.2</v>
      </c>
      <c r="H1273" t="n">
        <v>0.5600000000000001</v>
      </c>
      <c r="I1273" t="n">
        <v>20</v>
      </c>
      <c r="J1273" t="n">
        <v>174.45</v>
      </c>
      <c r="K1273" t="n">
        <v>51.39</v>
      </c>
      <c r="L1273" t="n">
        <v>5.5</v>
      </c>
      <c r="M1273" t="n">
        <v>18</v>
      </c>
      <c r="N1273" t="n">
        <v>32.56</v>
      </c>
      <c r="O1273" t="n">
        <v>21749.39</v>
      </c>
      <c r="P1273" t="n">
        <v>144.19</v>
      </c>
      <c r="Q1273" t="n">
        <v>460.72</v>
      </c>
      <c r="R1273" t="n">
        <v>57.84</v>
      </c>
      <c r="S1273" t="n">
        <v>32.19</v>
      </c>
      <c r="T1273" t="n">
        <v>8861.450000000001</v>
      </c>
      <c r="U1273" t="n">
        <v>0.5600000000000001</v>
      </c>
      <c r="V1273" t="n">
        <v>0.74</v>
      </c>
      <c r="W1273" t="n">
        <v>1.48</v>
      </c>
      <c r="X1273" t="n">
        <v>0.53</v>
      </c>
      <c r="Y1273" t="n">
        <v>1</v>
      </c>
      <c r="Z1273" t="n">
        <v>10</v>
      </c>
    </row>
    <row r="1274">
      <c r="A1274" t="n">
        <v>19</v>
      </c>
      <c r="B1274" t="n">
        <v>85</v>
      </c>
      <c r="C1274" t="inlineStr">
        <is>
          <t xml:space="preserve">CONCLUIDO	</t>
        </is>
      </c>
      <c r="D1274" t="n">
        <v>6.6304</v>
      </c>
      <c r="E1274" t="n">
        <v>15.08</v>
      </c>
      <c r="F1274" t="n">
        <v>12.07</v>
      </c>
      <c r="G1274" t="n">
        <v>38.1</v>
      </c>
      <c r="H1274" t="n">
        <v>0.58</v>
      </c>
      <c r="I1274" t="n">
        <v>19</v>
      </c>
      <c r="J1274" t="n">
        <v>174.82</v>
      </c>
      <c r="K1274" t="n">
        <v>51.39</v>
      </c>
      <c r="L1274" t="n">
        <v>5.75</v>
      </c>
      <c r="M1274" t="n">
        <v>17</v>
      </c>
      <c r="N1274" t="n">
        <v>32.67</v>
      </c>
      <c r="O1274" t="n">
        <v>21794.75</v>
      </c>
      <c r="P1274" t="n">
        <v>143.51</v>
      </c>
      <c r="Q1274" t="n">
        <v>460.69</v>
      </c>
      <c r="R1274" t="n">
        <v>57.84</v>
      </c>
      <c r="S1274" t="n">
        <v>32.19</v>
      </c>
      <c r="T1274" t="n">
        <v>8865.92</v>
      </c>
      <c r="U1274" t="n">
        <v>0.5600000000000001</v>
      </c>
      <c r="V1274" t="n">
        <v>0.74</v>
      </c>
      <c r="W1274" t="n">
        <v>1.48</v>
      </c>
      <c r="X1274" t="n">
        <v>0.53</v>
      </c>
      <c r="Y1274" t="n">
        <v>1</v>
      </c>
      <c r="Z1274" t="n">
        <v>10</v>
      </c>
    </row>
    <row r="1275">
      <c r="A1275" t="n">
        <v>20</v>
      </c>
      <c r="B1275" t="n">
        <v>85</v>
      </c>
      <c r="C1275" t="inlineStr">
        <is>
          <t xml:space="preserve">CONCLUIDO	</t>
        </is>
      </c>
      <c r="D1275" t="n">
        <v>6.6652</v>
      </c>
      <c r="E1275" t="n">
        <v>15</v>
      </c>
      <c r="F1275" t="n">
        <v>12.02</v>
      </c>
      <c r="G1275" t="n">
        <v>40.07</v>
      </c>
      <c r="H1275" t="n">
        <v>0.61</v>
      </c>
      <c r="I1275" t="n">
        <v>18</v>
      </c>
      <c r="J1275" t="n">
        <v>175.18</v>
      </c>
      <c r="K1275" t="n">
        <v>51.39</v>
      </c>
      <c r="L1275" t="n">
        <v>6</v>
      </c>
      <c r="M1275" t="n">
        <v>16</v>
      </c>
      <c r="N1275" t="n">
        <v>32.79</v>
      </c>
      <c r="O1275" t="n">
        <v>21840.16</v>
      </c>
      <c r="P1275" t="n">
        <v>142.25</v>
      </c>
      <c r="Q1275" t="n">
        <v>460.69</v>
      </c>
      <c r="R1275" t="n">
        <v>56.33</v>
      </c>
      <c r="S1275" t="n">
        <v>32.19</v>
      </c>
      <c r="T1275" t="n">
        <v>8118.94</v>
      </c>
      <c r="U1275" t="n">
        <v>0.57</v>
      </c>
      <c r="V1275" t="n">
        <v>0.74</v>
      </c>
      <c r="W1275" t="n">
        <v>1.48</v>
      </c>
      <c r="X1275" t="n">
        <v>0.49</v>
      </c>
      <c r="Y1275" t="n">
        <v>1</v>
      </c>
      <c r="Z1275" t="n">
        <v>10</v>
      </c>
    </row>
    <row r="1276">
      <c r="A1276" t="n">
        <v>21</v>
      </c>
      <c r="B1276" t="n">
        <v>85</v>
      </c>
      <c r="C1276" t="inlineStr">
        <is>
          <t xml:space="preserve">CONCLUIDO	</t>
        </is>
      </c>
      <c r="D1276" t="n">
        <v>6.6652</v>
      </c>
      <c r="E1276" t="n">
        <v>15</v>
      </c>
      <c r="F1276" t="n">
        <v>12.02</v>
      </c>
      <c r="G1276" t="n">
        <v>40.07</v>
      </c>
      <c r="H1276" t="n">
        <v>0.63</v>
      </c>
      <c r="I1276" t="n">
        <v>18</v>
      </c>
      <c r="J1276" t="n">
        <v>175.55</v>
      </c>
      <c r="K1276" t="n">
        <v>51.39</v>
      </c>
      <c r="L1276" t="n">
        <v>6.25</v>
      </c>
      <c r="M1276" t="n">
        <v>16</v>
      </c>
      <c r="N1276" t="n">
        <v>32.91</v>
      </c>
      <c r="O1276" t="n">
        <v>21885.6</v>
      </c>
      <c r="P1276" t="n">
        <v>141.65</v>
      </c>
      <c r="Q1276" t="n">
        <v>460.72</v>
      </c>
      <c r="R1276" t="n">
        <v>56.33</v>
      </c>
      <c r="S1276" t="n">
        <v>32.19</v>
      </c>
      <c r="T1276" t="n">
        <v>8115.08</v>
      </c>
      <c r="U1276" t="n">
        <v>0.57</v>
      </c>
      <c r="V1276" t="n">
        <v>0.74</v>
      </c>
      <c r="W1276" t="n">
        <v>1.48</v>
      </c>
      <c r="X1276" t="n">
        <v>0.49</v>
      </c>
      <c r="Y1276" t="n">
        <v>1</v>
      </c>
      <c r="Z1276" t="n">
        <v>10</v>
      </c>
    </row>
    <row r="1277">
      <c r="A1277" t="n">
        <v>22</v>
      </c>
      <c r="B1277" t="n">
        <v>85</v>
      </c>
      <c r="C1277" t="inlineStr">
        <is>
          <t xml:space="preserve">CONCLUIDO	</t>
        </is>
      </c>
      <c r="D1277" t="n">
        <v>6.6998</v>
      </c>
      <c r="E1277" t="n">
        <v>14.93</v>
      </c>
      <c r="F1277" t="n">
        <v>11.98</v>
      </c>
      <c r="G1277" t="n">
        <v>42.27</v>
      </c>
      <c r="H1277" t="n">
        <v>0.66</v>
      </c>
      <c r="I1277" t="n">
        <v>17</v>
      </c>
      <c r="J1277" t="n">
        <v>175.92</v>
      </c>
      <c r="K1277" t="n">
        <v>51.39</v>
      </c>
      <c r="L1277" t="n">
        <v>6.5</v>
      </c>
      <c r="M1277" t="n">
        <v>15</v>
      </c>
      <c r="N1277" t="n">
        <v>33.03</v>
      </c>
      <c r="O1277" t="n">
        <v>21931.08</v>
      </c>
      <c r="P1277" t="n">
        <v>140.75</v>
      </c>
      <c r="Q1277" t="n">
        <v>460.69</v>
      </c>
      <c r="R1277" t="n">
        <v>54.78</v>
      </c>
      <c r="S1277" t="n">
        <v>32.19</v>
      </c>
      <c r="T1277" t="n">
        <v>7345.15</v>
      </c>
      <c r="U1277" t="n">
        <v>0.59</v>
      </c>
      <c r="V1277" t="n">
        <v>0.75</v>
      </c>
      <c r="W1277" t="n">
        <v>1.48</v>
      </c>
      <c r="X1277" t="n">
        <v>0.44</v>
      </c>
      <c r="Y1277" t="n">
        <v>1</v>
      </c>
      <c r="Z1277" t="n">
        <v>10</v>
      </c>
    </row>
    <row r="1278">
      <c r="A1278" t="n">
        <v>23</v>
      </c>
      <c r="B1278" t="n">
        <v>85</v>
      </c>
      <c r="C1278" t="inlineStr">
        <is>
          <t xml:space="preserve">CONCLUIDO	</t>
        </is>
      </c>
      <c r="D1278" t="n">
        <v>6.7192</v>
      </c>
      <c r="E1278" t="n">
        <v>14.88</v>
      </c>
      <c r="F1278" t="n">
        <v>11.97</v>
      </c>
      <c r="G1278" t="n">
        <v>44.88</v>
      </c>
      <c r="H1278" t="n">
        <v>0.68</v>
      </c>
      <c r="I1278" t="n">
        <v>16</v>
      </c>
      <c r="J1278" t="n">
        <v>176.29</v>
      </c>
      <c r="K1278" t="n">
        <v>51.39</v>
      </c>
      <c r="L1278" t="n">
        <v>6.75</v>
      </c>
      <c r="M1278" t="n">
        <v>14</v>
      </c>
      <c r="N1278" t="n">
        <v>33.15</v>
      </c>
      <c r="O1278" t="n">
        <v>21976.61</v>
      </c>
      <c r="P1278" t="n">
        <v>139.9</v>
      </c>
      <c r="Q1278" t="n">
        <v>460.69</v>
      </c>
      <c r="R1278" t="n">
        <v>54.63</v>
      </c>
      <c r="S1278" t="n">
        <v>32.19</v>
      </c>
      <c r="T1278" t="n">
        <v>7276.17</v>
      </c>
      <c r="U1278" t="n">
        <v>0.59</v>
      </c>
      <c r="V1278" t="n">
        <v>0.75</v>
      </c>
      <c r="W1278" t="n">
        <v>1.47</v>
      </c>
      <c r="X1278" t="n">
        <v>0.43</v>
      </c>
      <c r="Y1278" t="n">
        <v>1</v>
      </c>
      <c r="Z1278" t="n">
        <v>10</v>
      </c>
    </row>
    <row r="1279">
      <c r="A1279" t="n">
        <v>24</v>
      </c>
      <c r="B1279" t="n">
        <v>85</v>
      </c>
      <c r="C1279" t="inlineStr">
        <is>
          <t xml:space="preserve">CONCLUIDO	</t>
        </is>
      </c>
      <c r="D1279" t="n">
        <v>6.7226</v>
      </c>
      <c r="E1279" t="n">
        <v>14.88</v>
      </c>
      <c r="F1279" t="n">
        <v>11.96</v>
      </c>
      <c r="G1279" t="n">
        <v>44.85</v>
      </c>
      <c r="H1279" t="n">
        <v>0.7</v>
      </c>
      <c r="I1279" t="n">
        <v>16</v>
      </c>
      <c r="J1279" t="n">
        <v>176.66</v>
      </c>
      <c r="K1279" t="n">
        <v>51.39</v>
      </c>
      <c r="L1279" t="n">
        <v>7</v>
      </c>
      <c r="M1279" t="n">
        <v>14</v>
      </c>
      <c r="N1279" t="n">
        <v>33.27</v>
      </c>
      <c r="O1279" t="n">
        <v>22022.17</v>
      </c>
      <c r="P1279" t="n">
        <v>139.57</v>
      </c>
      <c r="Q1279" t="n">
        <v>460.7</v>
      </c>
      <c r="R1279" t="n">
        <v>54.47</v>
      </c>
      <c r="S1279" t="n">
        <v>32.19</v>
      </c>
      <c r="T1279" t="n">
        <v>7195.96</v>
      </c>
      <c r="U1279" t="n">
        <v>0.59</v>
      </c>
      <c r="V1279" t="n">
        <v>0.75</v>
      </c>
      <c r="W1279" t="n">
        <v>1.47</v>
      </c>
      <c r="X1279" t="n">
        <v>0.43</v>
      </c>
      <c r="Y1279" t="n">
        <v>1</v>
      </c>
      <c r="Z1279" t="n">
        <v>10</v>
      </c>
    </row>
    <row r="1280">
      <c r="A1280" t="n">
        <v>25</v>
      </c>
      <c r="B1280" t="n">
        <v>85</v>
      </c>
      <c r="C1280" t="inlineStr">
        <is>
          <t xml:space="preserve">CONCLUIDO	</t>
        </is>
      </c>
      <c r="D1280" t="n">
        <v>6.7479</v>
      </c>
      <c r="E1280" t="n">
        <v>14.82</v>
      </c>
      <c r="F1280" t="n">
        <v>11.94</v>
      </c>
      <c r="G1280" t="n">
        <v>47.75</v>
      </c>
      <c r="H1280" t="n">
        <v>0.73</v>
      </c>
      <c r="I1280" t="n">
        <v>15</v>
      </c>
      <c r="J1280" t="n">
        <v>177.03</v>
      </c>
      <c r="K1280" t="n">
        <v>51.39</v>
      </c>
      <c r="L1280" t="n">
        <v>7.25</v>
      </c>
      <c r="M1280" t="n">
        <v>13</v>
      </c>
      <c r="N1280" t="n">
        <v>33.39</v>
      </c>
      <c r="O1280" t="n">
        <v>22067.77</v>
      </c>
      <c r="P1280" t="n">
        <v>138.61</v>
      </c>
      <c r="Q1280" t="n">
        <v>460.7</v>
      </c>
      <c r="R1280" t="n">
        <v>53.64</v>
      </c>
      <c r="S1280" t="n">
        <v>32.19</v>
      </c>
      <c r="T1280" t="n">
        <v>6784.99</v>
      </c>
      <c r="U1280" t="n">
        <v>0.6</v>
      </c>
      <c r="V1280" t="n">
        <v>0.75</v>
      </c>
      <c r="W1280" t="n">
        <v>1.47</v>
      </c>
      <c r="X1280" t="n">
        <v>0.4</v>
      </c>
      <c r="Y1280" t="n">
        <v>1</v>
      </c>
      <c r="Z1280" t="n">
        <v>10</v>
      </c>
    </row>
    <row r="1281">
      <c r="A1281" t="n">
        <v>26</v>
      </c>
      <c r="B1281" t="n">
        <v>85</v>
      </c>
      <c r="C1281" t="inlineStr">
        <is>
          <t xml:space="preserve">CONCLUIDO	</t>
        </is>
      </c>
      <c r="D1281" t="n">
        <v>6.7502</v>
      </c>
      <c r="E1281" t="n">
        <v>14.81</v>
      </c>
      <c r="F1281" t="n">
        <v>11.93</v>
      </c>
      <c r="G1281" t="n">
        <v>47.73</v>
      </c>
      <c r="H1281" t="n">
        <v>0.75</v>
      </c>
      <c r="I1281" t="n">
        <v>15</v>
      </c>
      <c r="J1281" t="n">
        <v>177.4</v>
      </c>
      <c r="K1281" t="n">
        <v>51.39</v>
      </c>
      <c r="L1281" t="n">
        <v>7.5</v>
      </c>
      <c r="M1281" t="n">
        <v>13</v>
      </c>
      <c r="N1281" t="n">
        <v>33.51</v>
      </c>
      <c r="O1281" t="n">
        <v>22113.42</v>
      </c>
      <c r="P1281" t="n">
        <v>138.13</v>
      </c>
      <c r="Q1281" t="n">
        <v>460.69</v>
      </c>
      <c r="R1281" t="n">
        <v>53.47</v>
      </c>
      <c r="S1281" t="n">
        <v>32.19</v>
      </c>
      <c r="T1281" t="n">
        <v>6703.88</v>
      </c>
      <c r="U1281" t="n">
        <v>0.6</v>
      </c>
      <c r="V1281" t="n">
        <v>0.75</v>
      </c>
      <c r="W1281" t="n">
        <v>1.47</v>
      </c>
      <c r="X1281" t="n">
        <v>0.4</v>
      </c>
      <c r="Y1281" t="n">
        <v>1</v>
      </c>
      <c r="Z1281" t="n">
        <v>10</v>
      </c>
    </row>
    <row r="1282">
      <c r="A1282" t="n">
        <v>27</v>
      </c>
      <c r="B1282" t="n">
        <v>85</v>
      </c>
      <c r="C1282" t="inlineStr">
        <is>
          <t xml:space="preserve">CONCLUIDO	</t>
        </is>
      </c>
      <c r="D1282" t="n">
        <v>6.78</v>
      </c>
      <c r="E1282" t="n">
        <v>14.75</v>
      </c>
      <c r="F1282" t="n">
        <v>11.9</v>
      </c>
      <c r="G1282" t="n">
        <v>51.01</v>
      </c>
      <c r="H1282" t="n">
        <v>0.77</v>
      </c>
      <c r="I1282" t="n">
        <v>14</v>
      </c>
      <c r="J1282" t="n">
        <v>177.77</v>
      </c>
      <c r="K1282" t="n">
        <v>51.39</v>
      </c>
      <c r="L1282" t="n">
        <v>7.75</v>
      </c>
      <c r="M1282" t="n">
        <v>12</v>
      </c>
      <c r="N1282" t="n">
        <v>33.63</v>
      </c>
      <c r="O1282" t="n">
        <v>22159.1</v>
      </c>
      <c r="P1282" t="n">
        <v>137.79</v>
      </c>
      <c r="Q1282" t="n">
        <v>460.69</v>
      </c>
      <c r="R1282" t="n">
        <v>52.38</v>
      </c>
      <c r="S1282" t="n">
        <v>32.19</v>
      </c>
      <c r="T1282" t="n">
        <v>6161.58</v>
      </c>
      <c r="U1282" t="n">
        <v>0.61</v>
      </c>
      <c r="V1282" t="n">
        <v>0.75</v>
      </c>
      <c r="W1282" t="n">
        <v>1.47</v>
      </c>
      <c r="X1282" t="n">
        <v>0.37</v>
      </c>
      <c r="Y1282" t="n">
        <v>1</v>
      </c>
      <c r="Z1282" t="n">
        <v>10</v>
      </c>
    </row>
    <row r="1283">
      <c r="A1283" t="n">
        <v>28</v>
      </c>
      <c r="B1283" t="n">
        <v>85</v>
      </c>
      <c r="C1283" t="inlineStr">
        <is>
          <t xml:space="preserve">CONCLUIDO	</t>
        </is>
      </c>
      <c r="D1283" t="n">
        <v>6.7774</v>
      </c>
      <c r="E1283" t="n">
        <v>14.76</v>
      </c>
      <c r="F1283" t="n">
        <v>11.91</v>
      </c>
      <c r="G1283" t="n">
        <v>51.03</v>
      </c>
      <c r="H1283" t="n">
        <v>0.8</v>
      </c>
      <c r="I1283" t="n">
        <v>14</v>
      </c>
      <c r="J1283" t="n">
        <v>178.14</v>
      </c>
      <c r="K1283" t="n">
        <v>51.39</v>
      </c>
      <c r="L1283" t="n">
        <v>8</v>
      </c>
      <c r="M1283" t="n">
        <v>12</v>
      </c>
      <c r="N1283" t="n">
        <v>33.75</v>
      </c>
      <c r="O1283" t="n">
        <v>22204.83</v>
      </c>
      <c r="P1283" t="n">
        <v>136.79</v>
      </c>
      <c r="Q1283" t="n">
        <v>460.69</v>
      </c>
      <c r="R1283" t="n">
        <v>52.76</v>
      </c>
      <c r="S1283" t="n">
        <v>32.19</v>
      </c>
      <c r="T1283" t="n">
        <v>6350.64</v>
      </c>
      <c r="U1283" t="n">
        <v>0.61</v>
      </c>
      <c r="V1283" t="n">
        <v>0.75</v>
      </c>
      <c r="W1283" t="n">
        <v>1.47</v>
      </c>
      <c r="X1283" t="n">
        <v>0.37</v>
      </c>
      <c r="Y1283" t="n">
        <v>1</v>
      </c>
      <c r="Z1283" t="n">
        <v>10</v>
      </c>
    </row>
    <row r="1284">
      <c r="A1284" t="n">
        <v>29</v>
      </c>
      <c r="B1284" t="n">
        <v>85</v>
      </c>
      <c r="C1284" t="inlineStr">
        <is>
          <t xml:space="preserve">CONCLUIDO	</t>
        </is>
      </c>
      <c r="D1284" t="n">
        <v>6.7962</v>
      </c>
      <c r="E1284" t="n">
        <v>14.71</v>
      </c>
      <c r="F1284" t="n">
        <v>11.9</v>
      </c>
      <c r="G1284" t="n">
        <v>54.93</v>
      </c>
      <c r="H1284" t="n">
        <v>0.82</v>
      </c>
      <c r="I1284" t="n">
        <v>13</v>
      </c>
      <c r="J1284" t="n">
        <v>178.51</v>
      </c>
      <c r="K1284" t="n">
        <v>51.39</v>
      </c>
      <c r="L1284" t="n">
        <v>8.25</v>
      </c>
      <c r="M1284" t="n">
        <v>11</v>
      </c>
      <c r="N1284" t="n">
        <v>33.87</v>
      </c>
      <c r="O1284" t="n">
        <v>22250.6</v>
      </c>
      <c r="P1284" t="n">
        <v>136.62</v>
      </c>
      <c r="Q1284" t="n">
        <v>460.75</v>
      </c>
      <c r="R1284" t="n">
        <v>52.36</v>
      </c>
      <c r="S1284" t="n">
        <v>32.19</v>
      </c>
      <c r="T1284" t="n">
        <v>6158.38</v>
      </c>
      <c r="U1284" t="n">
        <v>0.61</v>
      </c>
      <c r="V1284" t="n">
        <v>0.75</v>
      </c>
      <c r="W1284" t="n">
        <v>1.47</v>
      </c>
      <c r="X1284" t="n">
        <v>0.37</v>
      </c>
      <c r="Y1284" t="n">
        <v>1</v>
      </c>
      <c r="Z1284" t="n">
        <v>10</v>
      </c>
    </row>
    <row r="1285">
      <c r="A1285" t="n">
        <v>30</v>
      </c>
      <c r="B1285" t="n">
        <v>85</v>
      </c>
      <c r="C1285" t="inlineStr">
        <is>
          <t xml:space="preserve">CONCLUIDO	</t>
        </is>
      </c>
      <c r="D1285" t="n">
        <v>6.8065</v>
      </c>
      <c r="E1285" t="n">
        <v>14.69</v>
      </c>
      <c r="F1285" t="n">
        <v>11.88</v>
      </c>
      <c r="G1285" t="n">
        <v>54.83</v>
      </c>
      <c r="H1285" t="n">
        <v>0.84</v>
      </c>
      <c r="I1285" t="n">
        <v>13</v>
      </c>
      <c r="J1285" t="n">
        <v>178.88</v>
      </c>
      <c r="K1285" t="n">
        <v>51.39</v>
      </c>
      <c r="L1285" t="n">
        <v>8.5</v>
      </c>
      <c r="M1285" t="n">
        <v>11</v>
      </c>
      <c r="N1285" t="n">
        <v>33.99</v>
      </c>
      <c r="O1285" t="n">
        <v>22296.41</v>
      </c>
      <c r="P1285" t="n">
        <v>136.2</v>
      </c>
      <c r="Q1285" t="n">
        <v>460.69</v>
      </c>
      <c r="R1285" t="n">
        <v>51.69</v>
      </c>
      <c r="S1285" t="n">
        <v>32.19</v>
      </c>
      <c r="T1285" t="n">
        <v>5820.29</v>
      </c>
      <c r="U1285" t="n">
        <v>0.62</v>
      </c>
      <c r="V1285" t="n">
        <v>0.75</v>
      </c>
      <c r="W1285" t="n">
        <v>1.47</v>
      </c>
      <c r="X1285" t="n">
        <v>0.35</v>
      </c>
      <c r="Y1285" t="n">
        <v>1</v>
      </c>
      <c r="Z1285" t="n">
        <v>10</v>
      </c>
    </row>
    <row r="1286">
      <c r="A1286" t="n">
        <v>31</v>
      </c>
      <c r="B1286" t="n">
        <v>85</v>
      </c>
      <c r="C1286" t="inlineStr">
        <is>
          <t xml:space="preserve">CONCLUIDO	</t>
        </is>
      </c>
      <c r="D1286" t="n">
        <v>6.8412</v>
      </c>
      <c r="E1286" t="n">
        <v>14.62</v>
      </c>
      <c r="F1286" t="n">
        <v>11.84</v>
      </c>
      <c r="G1286" t="n">
        <v>59.19</v>
      </c>
      <c r="H1286" t="n">
        <v>0.87</v>
      </c>
      <c r="I1286" t="n">
        <v>12</v>
      </c>
      <c r="J1286" t="n">
        <v>179.26</v>
      </c>
      <c r="K1286" t="n">
        <v>51.39</v>
      </c>
      <c r="L1286" t="n">
        <v>8.75</v>
      </c>
      <c r="M1286" t="n">
        <v>10</v>
      </c>
      <c r="N1286" t="n">
        <v>34.11</v>
      </c>
      <c r="O1286" t="n">
        <v>22342.26</v>
      </c>
      <c r="P1286" t="n">
        <v>134.19</v>
      </c>
      <c r="Q1286" t="n">
        <v>460.73</v>
      </c>
      <c r="R1286" t="n">
        <v>50.42</v>
      </c>
      <c r="S1286" t="n">
        <v>32.19</v>
      </c>
      <c r="T1286" t="n">
        <v>5191.4</v>
      </c>
      <c r="U1286" t="n">
        <v>0.64</v>
      </c>
      <c r="V1286" t="n">
        <v>0.75</v>
      </c>
      <c r="W1286" t="n">
        <v>1.46</v>
      </c>
      <c r="X1286" t="n">
        <v>0.3</v>
      </c>
      <c r="Y1286" t="n">
        <v>1</v>
      </c>
      <c r="Z1286" t="n">
        <v>10</v>
      </c>
    </row>
    <row r="1287">
      <c r="A1287" t="n">
        <v>32</v>
      </c>
      <c r="B1287" t="n">
        <v>85</v>
      </c>
      <c r="C1287" t="inlineStr">
        <is>
          <t xml:space="preserve">CONCLUIDO	</t>
        </is>
      </c>
      <c r="D1287" t="n">
        <v>6.8396</v>
      </c>
      <c r="E1287" t="n">
        <v>14.62</v>
      </c>
      <c r="F1287" t="n">
        <v>11.84</v>
      </c>
      <c r="G1287" t="n">
        <v>59.21</v>
      </c>
      <c r="H1287" t="n">
        <v>0.89</v>
      </c>
      <c r="I1287" t="n">
        <v>12</v>
      </c>
      <c r="J1287" t="n">
        <v>179.63</v>
      </c>
      <c r="K1287" t="n">
        <v>51.39</v>
      </c>
      <c r="L1287" t="n">
        <v>9</v>
      </c>
      <c r="M1287" t="n">
        <v>10</v>
      </c>
      <c r="N1287" t="n">
        <v>34.24</v>
      </c>
      <c r="O1287" t="n">
        <v>22388.15</v>
      </c>
      <c r="P1287" t="n">
        <v>134.24</v>
      </c>
      <c r="Q1287" t="n">
        <v>460.69</v>
      </c>
      <c r="R1287" t="n">
        <v>50.6</v>
      </c>
      <c r="S1287" t="n">
        <v>32.19</v>
      </c>
      <c r="T1287" t="n">
        <v>5281.24</v>
      </c>
      <c r="U1287" t="n">
        <v>0.64</v>
      </c>
      <c r="V1287" t="n">
        <v>0.75</v>
      </c>
      <c r="W1287" t="n">
        <v>1.46</v>
      </c>
      <c r="X1287" t="n">
        <v>0.31</v>
      </c>
      <c r="Y1287" t="n">
        <v>1</v>
      </c>
      <c r="Z1287" t="n">
        <v>10</v>
      </c>
    </row>
    <row r="1288">
      <c r="A1288" t="n">
        <v>33</v>
      </c>
      <c r="B1288" t="n">
        <v>85</v>
      </c>
      <c r="C1288" t="inlineStr">
        <is>
          <t xml:space="preserve">CONCLUIDO	</t>
        </is>
      </c>
      <c r="D1288" t="n">
        <v>6.8377</v>
      </c>
      <c r="E1288" t="n">
        <v>14.62</v>
      </c>
      <c r="F1288" t="n">
        <v>11.85</v>
      </c>
      <c r="G1288" t="n">
        <v>59.23</v>
      </c>
      <c r="H1288" t="n">
        <v>0.91</v>
      </c>
      <c r="I1288" t="n">
        <v>12</v>
      </c>
      <c r="J1288" t="n">
        <v>180</v>
      </c>
      <c r="K1288" t="n">
        <v>51.39</v>
      </c>
      <c r="L1288" t="n">
        <v>9.25</v>
      </c>
      <c r="M1288" t="n">
        <v>10</v>
      </c>
      <c r="N1288" t="n">
        <v>34.36</v>
      </c>
      <c r="O1288" t="n">
        <v>22434.08</v>
      </c>
      <c r="P1288" t="n">
        <v>133.63</v>
      </c>
      <c r="Q1288" t="n">
        <v>460.7</v>
      </c>
      <c r="R1288" t="n">
        <v>50.6</v>
      </c>
      <c r="S1288" t="n">
        <v>32.19</v>
      </c>
      <c r="T1288" t="n">
        <v>5283.3</v>
      </c>
      <c r="U1288" t="n">
        <v>0.64</v>
      </c>
      <c r="V1288" t="n">
        <v>0.75</v>
      </c>
      <c r="W1288" t="n">
        <v>1.47</v>
      </c>
      <c r="X1288" t="n">
        <v>0.31</v>
      </c>
      <c r="Y1288" t="n">
        <v>1</v>
      </c>
      <c r="Z1288" t="n">
        <v>10</v>
      </c>
    </row>
    <row r="1289">
      <c r="A1289" t="n">
        <v>34</v>
      </c>
      <c r="B1289" t="n">
        <v>85</v>
      </c>
      <c r="C1289" t="inlineStr">
        <is>
          <t xml:space="preserve">CONCLUIDO	</t>
        </is>
      </c>
      <c r="D1289" t="n">
        <v>6.8676</v>
      </c>
      <c r="E1289" t="n">
        <v>14.56</v>
      </c>
      <c r="F1289" t="n">
        <v>11.82</v>
      </c>
      <c r="G1289" t="n">
        <v>64.45</v>
      </c>
      <c r="H1289" t="n">
        <v>0.93</v>
      </c>
      <c r="I1289" t="n">
        <v>11</v>
      </c>
      <c r="J1289" t="n">
        <v>180.37</v>
      </c>
      <c r="K1289" t="n">
        <v>51.39</v>
      </c>
      <c r="L1289" t="n">
        <v>9.5</v>
      </c>
      <c r="M1289" t="n">
        <v>9</v>
      </c>
      <c r="N1289" t="n">
        <v>34.48</v>
      </c>
      <c r="O1289" t="n">
        <v>22480.05</v>
      </c>
      <c r="P1289" t="n">
        <v>132.22</v>
      </c>
      <c r="Q1289" t="n">
        <v>460.69</v>
      </c>
      <c r="R1289" t="n">
        <v>49.65</v>
      </c>
      <c r="S1289" t="n">
        <v>32.19</v>
      </c>
      <c r="T1289" t="n">
        <v>4810.22</v>
      </c>
      <c r="U1289" t="n">
        <v>0.65</v>
      </c>
      <c r="V1289" t="n">
        <v>0.76</v>
      </c>
      <c r="W1289" t="n">
        <v>1.47</v>
      </c>
      <c r="X1289" t="n">
        <v>0.28</v>
      </c>
      <c r="Y1289" t="n">
        <v>1</v>
      </c>
      <c r="Z1289" t="n">
        <v>10</v>
      </c>
    </row>
    <row r="1290">
      <c r="A1290" t="n">
        <v>35</v>
      </c>
      <c r="B1290" t="n">
        <v>85</v>
      </c>
      <c r="C1290" t="inlineStr">
        <is>
          <t xml:space="preserve">CONCLUIDO	</t>
        </is>
      </c>
      <c r="D1290" t="n">
        <v>6.87</v>
      </c>
      <c r="E1290" t="n">
        <v>14.56</v>
      </c>
      <c r="F1290" t="n">
        <v>11.81</v>
      </c>
      <c r="G1290" t="n">
        <v>64.42</v>
      </c>
      <c r="H1290" t="n">
        <v>0.96</v>
      </c>
      <c r="I1290" t="n">
        <v>11</v>
      </c>
      <c r="J1290" t="n">
        <v>180.75</v>
      </c>
      <c r="K1290" t="n">
        <v>51.39</v>
      </c>
      <c r="L1290" t="n">
        <v>9.75</v>
      </c>
      <c r="M1290" t="n">
        <v>9</v>
      </c>
      <c r="N1290" t="n">
        <v>34.6</v>
      </c>
      <c r="O1290" t="n">
        <v>22526.07</v>
      </c>
      <c r="P1290" t="n">
        <v>131.84</v>
      </c>
      <c r="Q1290" t="n">
        <v>460.69</v>
      </c>
      <c r="R1290" t="n">
        <v>49.55</v>
      </c>
      <c r="S1290" t="n">
        <v>32.19</v>
      </c>
      <c r="T1290" t="n">
        <v>4760.06</v>
      </c>
      <c r="U1290" t="n">
        <v>0.65</v>
      </c>
      <c r="V1290" t="n">
        <v>0.76</v>
      </c>
      <c r="W1290" t="n">
        <v>1.46</v>
      </c>
      <c r="X1290" t="n">
        <v>0.28</v>
      </c>
      <c r="Y1290" t="n">
        <v>1</v>
      </c>
      <c r="Z1290" t="n">
        <v>10</v>
      </c>
    </row>
    <row r="1291">
      <c r="A1291" t="n">
        <v>36</v>
      </c>
      <c r="B1291" t="n">
        <v>85</v>
      </c>
      <c r="C1291" t="inlineStr">
        <is>
          <t xml:space="preserve">CONCLUIDO	</t>
        </is>
      </c>
      <c r="D1291" t="n">
        <v>6.8706</v>
      </c>
      <c r="E1291" t="n">
        <v>14.55</v>
      </c>
      <c r="F1291" t="n">
        <v>11.81</v>
      </c>
      <c r="G1291" t="n">
        <v>64.42</v>
      </c>
      <c r="H1291" t="n">
        <v>0.98</v>
      </c>
      <c r="I1291" t="n">
        <v>11</v>
      </c>
      <c r="J1291" t="n">
        <v>181.12</v>
      </c>
      <c r="K1291" t="n">
        <v>51.39</v>
      </c>
      <c r="L1291" t="n">
        <v>10</v>
      </c>
      <c r="M1291" t="n">
        <v>9</v>
      </c>
      <c r="N1291" t="n">
        <v>34.73</v>
      </c>
      <c r="O1291" t="n">
        <v>22572.13</v>
      </c>
      <c r="P1291" t="n">
        <v>132.05</v>
      </c>
      <c r="Q1291" t="n">
        <v>460.69</v>
      </c>
      <c r="R1291" t="n">
        <v>49.4</v>
      </c>
      <c r="S1291" t="n">
        <v>32.19</v>
      </c>
      <c r="T1291" t="n">
        <v>4685.1</v>
      </c>
      <c r="U1291" t="n">
        <v>0.65</v>
      </c>
      <c r="V1291" t="n">
        <v>0.76</v>
      </c>
      <c r="W1291" t="n">
        <v>1.47</v>
      </c>
      <c r="X1291" t="n">
        <v>0.28</v>
      </c>
      <c r="Y1291" t="n">
        <v>1</v>
      </c>
      <c r="Z1291" t="n">
        <v>10</v>
      </c>
    </row>
    <row r="1292">
      <c r="A1292" t="n">
        <v>37</v>
      </c>
      <c r="B1292" t="n">
        <v>85</v>
      </c>
      <c r="C1292" t="inlineStr">
        <is>
          <t xml:space="preserve">CONCLUIDO	</t>
        </is>
      </c>
      <c r="D1292" t="n">
        <v>6.8679</v>
      </c>
      <c r="E1292" t="n">
        <v>14.56</v>
      </c>
      <c r="F1292" t="n">
        <v>11.82</v>
      </c>
      <c r="G1292" t="n">
        <v>64.45</v>
      </c>
      <c r="H1292" t="n">
        <v>1</v>
      </c>
      <c r="I1292" t="n">
        <v>11</v>
      </c>
      <c r="J1292" t="n">
        <v>181.49</v>
      </c>
      <c r="K1292" t="n">
        <v>51.39</v>
      </c>
      <c r="L1292" t="n">
        <v>10.25</v>
      </c>
      <c r="M1292" t="n">
        <v>9</v>
      </c>
      <c r="N1292" t="n">
        <v>34.85</v>
      </c>
      <c r="O1292" t="n">
        <v>22618.23</v>
      </c>
      <c r="P1292" t="n">
        <v>131.02</v>
      </c>
      <c r="Q1292" t="n">
        <v>460.69</v>
      </c>
      <c r="R1292" t="n">
        <v>49.7</v>
      </c>
      <c r="S1292" t="n">
        <v>32.19</v>
      </c>
      <c r="T1292" t="n">
        <v>4835.8</v>
      </c>
      <c r="U1292" t="n">
        <v>0.65</v>
      </c>
      <c r="V1292" t="n">
        <v>0.76</v>
      </c>
      <c r="W1292" t="n">
        <v>1.46</v>
      </c>
      <c r="X1292" t="n">
        <v>0.28</v>
      </c>
      <c r="Y1292" t="n">
        <v>1</v>
      </c>
      <c r="Z1292" t="n">
        <v>10</v>
      </c>
    </row>
    <row r="1293">
      <c r="A1293" t="n">
        <v>38</v>
      </c>
      <c r="B1293" t="n">
        <v>85</v>
      </c>
      <c r="C1293" t="inlineStr">
        <is>
          <t xml:space="preserve">CONCLUIDO	</t>
        </is>
      </c>
      <c r="D1293" t="n">
        <v>6.9009</v>
      </c>
      <c r="E1293" t="n">
        <v>14.49</v>
      </c>
      <c r="F1293" t="n">
        <v>11.78</v>
      </c>
      <c r="G1293" t="n">
        <v>70.68000000000001</v>
      </c>
      <c r="H1293" t="n">
        <v>1.02</v>
      </c>
      <c r="I1293" t="n">
        <v>10</v>
      </c>
      <c r="J1293" t="n">
        <v>181.87</v>
      </c>
      <c r="K1293" t="n">
        <v>51.39</v>
      </c>
      <c r="L1293" t="n">
        <v>10.5</v>
      </c>
      <c r="M1293" t="n">
        <v>8</v>
      </c>
      <c r="N1293" t="n">
        <v>34.98</v>
      </c>
      <c r="O1293" t="n">
        <v>22664.49</v>
      </c>
      <c r="P1293" t="n">
        <v>129.89</v>
      </c>
      <c r="Q1293" t="n">
        <v>460.69</v>
      </c>
      <c r="R1293" t="n">
        <v>48.48</v>
      </c>
      <c r="S1293" t="n">
        <v>32.19</v>
      </c>
      <c r="T1293" t="n">
        <v>4232.79</v>
      </c>
      <c r="U1293" t="n">
        <v>0.66</v>
      </c>
      <c r="V1293" t="n">
        <v>0.76</v>
      </c>
      <c r="W1293" t="n">
        <v>1.46</v>
      </c>
      <c r="X1293" t="n">
        <v>0.25</v>
      </c>
      <c r="Y1293" t="n">
        <v>1</v>
      </c>
      <c r="Z1293" t="n">
        <v>10</v>
      </c>
    </row>
    <row r="1294">
      <c r="A1294" t="n">
        <v>39</v>
      </c>
      <c r="B1294" t="n">
        <v>85</v>
      </c>
      <c r="C1294" t="inlineStr">
        <is>
          <t xml:space="preserve">CONCLUIDO	</t>
        </is>
      </c>
      <c r="D1294" t="n">
        <v>6.8944</v>
      </c>
      <c r="E1294" t="n">
        <v>14.5</v>
      </c>
      <c r="F1294" t="n">
        <v>11.79</v>
      </c>
      <c r="G1294" t="n">
        <v>70.76000000000001</v>
      </c>
      <c r="H1294" t="n">
        <v>1.05</v>
      </c>
      <c r="I1294" t="n">
        <v>10</v>
      </c>
      <c r="J1294" t="n">
        <v>182.24</v>
      </c>
      <c r="K1294" t="n">
        <v>51.39</v>
      </c>
      <c r="L1294" t="n">
        <v>10.75</v>
      </c>
      <c r="M1294" t="n">
        <v>8</v>
      </c>
      <c r="N1294" t="n">
        <v>35.1</v>
      </c>
      <c r="O1294" t="n">
        <v>22710.68</v>
      </c>
      <c r="P1294" t="n">
        <v>129.57</v>
      </c>
      <c r="Q1294" t="n">
        <v>460.69</v>
      </c>
      <c r="R1294" t="n">
        <v>48.97</v>
      </c>
      <c r="S1294" t="n">
        <v>32.19</v>
      </c>
      <c r="T1294" t="n">
        <v>4477.29</v>
      </c>
      <c r="U1294" t="n">
        <v>0.66</v>
      </c>
      <c r="V1294" t="n">
        <v>0.76</v>
      </c>
      <c r="W1294" t="n">
        <v>1.46</v>
      </c>
      <c r="X1294" t="n">
        <v>0.26</v>
      </c>
      <c r="Y1294" t="n">
        <v>1</v>
      </c>
      <c r="Z1294" t="n">
        <v>10</v>
      </c>
    </row>
    <row r="1295">
      <c r="A1295" t="n">
        <v>40</v>
      </c>
      <c r="B1295" t="n">
        <v>85</v>
      </c>
      <c r="C1295" t="inlineStr">
        <is>
          <t xml:space="preserve">CONCLUIDO	</t>
        </is>
      </c>
      <c r="D1295" t="n">
        <v>6.8931</v>
      </c>
      <c r="E1295" t="n">
        <v>14.51</v>
      </c>
      <c r="F1295" t="n">
        <v>11.8</v>
      </c>
      <c r="G1295" t="n">
        <v>70.78</v>
      </c>
      <c r="H1295" t="n">
        <v>1.07</v>
      </c>
      <c r="I1295" t="n">
        <v>10</v>
      </c>
      <c r="J1295" t="n">
        <v>182.62</v>
      </c>
      <c r="K1295" t="n">
        <v>51.39</v>
      </c>
      <c r="L1295" t="n">
        <v>11</v>
      </c>
      <c r="M1295" t="n">
        <v>8</v>
      </c>
      <c r="N1295" t="n">
        <v>35.22</v>
      </c>
      <c r="O1295" t="n">
        <v>22756.91</v>
      </c>
      <c r="P1295" t="n">
        <v>129.05</v>
      </c>
      <c r="Q1295" t="n">
        <v>460.71</v>
      </c>
      <c r="R1295" t="n">
        <v>48.98</v>
      </c>
      <c r="S1295" t="n">
        <v>32.19</v>
      </c>
      <c r="T1295" t="n">
        <v>4480.74</v>
      </c>
      <c r="U1295" t="n">
        <v>0.66</v>
      </c>
      <c r="V1295" t="n">
        <v>0.76</v>
      </c>
      <c r="W1295" t="n">
        <v>1.47</v>
      </c>
      <c r="X1295" t="n">
        <v>0.26</v>
      </c>
      <c r="Y1295" t="n">
        <v>1</v>
      </c>
      <c r="Z1295" t="n">
        <v>10</v>
      </c>
    </row>
    <row r="1296">
      <c r="A1296" t="n">
        <v>41</v>
      </c>
      <c r="B1296" t="n">
        <v>85</v>
      </c>
      <c r="C1296" t="inlineStr">
        <is>
          <t xml:space="preserve">CONCLUIDO	</t>
        </is>
      </c>
      <c r="D1296" t="n">
        <v>6.8927</v>
      </c>
      <c r="E1296" t="n">
        <v>14.51</v>
      </c>
      <c r="F1296" t="n">
        <v>11.8</v>
      </c>
      <c r="G1296" t="n">
        <v>70.78</v>
      </c>
      <c r="H1296" t="n">
        <v>1.09</v>
      </c>
      <c r="I1296" t="n">
        <v>10</v>
      </c>
      <c r="J1296" t="n">
        <v>182.99</v>
      </c>
      <c r="K1296" t="n">
        <v>51.39</v>
      </c>
      <c r="L1296" t="n">
        <v>11.25</v>
      </c>
      <c r="M1296" t="n">
        <v>8</v>
      </c>
      <c r="N1296" t="n">
        <v>35.35</v>
      </c>
      <c r="O1296" t="n">
        <v>22803.18</v>
      </c>
      <c r="P1296" t="n">
        <v>127.8</v>
      </c>
      <c r="Q1296" t="n">
        <v>460.69</v>
      </c>
      <c r="R1296" t="n">
        <v>49.02</v>
      </c>
      <c r="S1296" t="n">
        <v>32.19</v>
      </c>
      <c r="T1296" t="n">
        <v>4502.1</v>
      </c>
      <c r="U1296" t="n">
        <v>0.66</v>
      </c>
      <c r="V1296" t="n">
        <v>0.76</v>
      </c>
      <c r="W1296" t="n">
        <v>1.46</v>
      </c>
      <c r="X1296" t="n">
        <v>0.26</v>
      </c>
      <c r="Y1296" t="n">
        <v>1</v>
      </c>
      <c r="Z1296" t="n">
        <v>10</v>
      </c>
    </row>
    <row r="1297">
      <c r="A1297" t="n">
        <v>42</v>
      </c>
      <c r="B1297" t="n">
        <v>85</v>
      </c>
      <c r="C1297" t="inlineStr">
        <is>
          <t xml:space="preserve">CONCLUIDO	</t>
        </is>
      </c>
      <c r="D1297" t="n">
        <v>6.928</v>
      </c>
      <c r="E1297" t="n">
        <v>14.43</v>
      </c>
      <c r="F1297" t="n">
        <v>11.76</v>
      </c>
      <c r="G1297" t="n">
        <v>78.38</v>
      </c>
      <c r="H1297" t="n">
        <v>1.11</v>
      </c>
      <c r="I1297" t="n">
        <v>9</v>
      </c>
      <c r="J1297" t="n">
        <v>183.37</v>
      </c>
      <c r="K1297" t="n">
        <v>51.39</v>
      </c>
      <c r="L1297" t="n">
        <v>11.5</v>
      </c>
      <c r="M1297" t="n">
        <v>7</v>
      </c>
      <c r="N1297" t="n">
        <v>35.48</v>
      </c>
      <c r="O1297" t="n">
        <v>22849.49</v>
      </c>
      <c r="P1297" t="n">
        <v>126.87</v>
      </c>
      <c r="Q1297" t="n">
        <v>460.7</v>
      </c>
      <c r="R1297" t="n">
        <v>47.76</v>
      </c>
      <c r="S1297" t="n">
        <v>32.19</v>
      </c>
      <c r="T1297" t="n">
        <v>3876.84</v>
      </c>
      <c r="U1297" t="n">
        <v>0.67</v>
      </c>
      <c r="V1297" t="n">
        <v>0.76</v>
      </c>
      <c r="W1297" t="n">
        <v>1.46</v>
      </c>
      <c r="X1297" t="n">
        <v>0.22</v>
      </c>
      <c r="Y1297" t="n">
        <v>1</v>
      </c>
      <c r="Z1297" t="n">
        <v>10</v>
      </c>
    </row>
    <row r="1298">
      <c r="A1298" t="n">
        <v>43</v>
      </c>
      <c r="B1298" t="n">
        <v>85</v>
      </c>
      <c r="C1298" t="inlineStr">
        <is>
          <t xml:space="preserve">CONCLUIDO	</t>
        </is>
      </c>
      <c r="D1298" t="n">
        <v>6.9291</v>
      </c>
      <c r="E1298" t="n">
        <v>14.43</v>
      </c>
      <c r="F1298" t="n">
        <v>11.75</v>
      </c>
      <c r="G1298" t="n">
        <v>78.36</v>
      </c>
      <c r="H1298" t="n">
        <v>1.13</v>
      </c>
      <c r="I1298" t="n">
        <v>9</v>
      </c>
      <c r="J1298" t="n">
        <v>183.74</v>
      </c>
      <c r="K1298" t="n">
        <v>51.39</v>
      </c>
      <c r="L1298" t="n">
        <v>11.75</v>
      </c>
      <c r="M1298" t="n">
        <v>7</v>
      </c>
      <c r="N1298" t="n">
        <v>35.6</v>
      </c>
      <c r="O1298" t="n">
        <v>22895.85</v>
      </c>
      <c r="P1298" t="n">
        <v>126.94</v>
      </c>
      <c r="Q1298" t="n">
        <v>460.69</v>
      </c>
      <c r="R1298" t="n">
        <v>47.68</v>
      </c>
      <c r="S1298" t="n">
        <v>32.19</v>
      </c>
      <c r="T1298" t="n">
        <v>3838.4</v>
      </c>
      <c r="U1298" t="n">
        <v>0.68</v>
      </c>
      <c r="V1298" t="n">
        <v>0.76</v>
      </c>
      <c r="W1298" t="n">
        <v>1.46</v>
      </c>
      <c r="X1298" t="n">
        <v>0.22</v>
      </c>
      <c r="Y1298" t="n">
        <v>1</v>
      </c>
      <c r="Z1298" t="n">
        <v>10</v>
      </c>
    </row>
    <row r="1299">
      <c r="A1299" t="n">
        <v>44</v>
      </c>
      <c r="B1299" t="n">
        <v>85</v>
      </c>
      <c r="C1299" t="inlineStr">
        <is>
          <t xml:space="preserve">CONCLUIDO	</t>
        </is>
      </c>
      <c r="D1299" t="n">
        <v>6.9252</v>
      </c>
      <c r="E1299" t="n">
        <v>14.44</v>
      </c>
      <c r="F1299" t="n">
        <v>11.76</v>
      </c>
      <c r="G1299" t="n">
        <v>78.42</v>
      </c>
      <c r="H1299" t="n">
        <v>1.16</v>
      </c>
      <c r="I1299" t="n">
        <v>9</v>
      </c>
      <c r="J1299" t="n">
        <v>184.12</v>
      </c>
      <c r="K1299" t="n">
        <v>51.39</v>
      </c>
      <c r="L1299" t="n">
        <v>12</v>
      </c>
      <c r="M1299" t="n">
        <v>7</v>
      </c>
      <c r="N1299" t="n">
        <v>35.73</v>
      </c>
      <c r="O1299" t="n">
        <v>22942.24</v>
      </c>
      <c r="P1299" t="n">
        <v>126.93</v>
      </c>
      <c r="Q1299" t="n">
        <v>460.69</v>
      </c>
      <c r="R1299" t="n">
        <v>48.06</v>
      </c>
      <c r="S1299" t="n">
        <v>32.19</v>
      </c>
      <c r="T1299" t="n">
        <v>4028.13</v>
      </c>
      <c r="U1299" t="n">
        <v>0.67</v>
      </c>
      <c r="V1299" t="n">
        <v>0.76</v>
      </c>
      <c r="W1299" t="n">
        <v>1.46</v>
      </c>
      <c r="X1299" t="n">
        <v>0.23</v>
      </c>
      <c r="Y1299" t="n">
        <v>1</v>
      </c>
      <c r="Z1299" t="n">
        <v>10</v>
      </c>
    </row>
    <row r="1300">
      <c r="A1300" t="n">
        <v>45</v>
      </c>
      <c r="B1300" t="n">
        <v>85</v>
      </c>
      <c r="C1300" t="inlineStr">
        <is>
          <t xml:space="preserve">CONCLUIDO	</t>
        </is>
      </c>
      <c r="D1300" t="n">
        <v>6.9239</v>
      </c>
      <c r="E1300" t="n">
        <v>14.44</v>
      </c>
      <c r="F1300" t="n">
        <v>11.77</v>
      </c>
      <c r="G1300" t="n">
        <v>78.44</v>
      </c>
      <c r="H1300" t="n">
        <v>1.18</v>
      </c>
      <c r="I1300" t="n">
        <v>9</v>
      </c>
      <c r="J1300" t="n">
        <v>184.5</v>
      </c>
      <c r="K1300" t="n">
        <v>51.39</v>
      </c>
      <c r="L1300" t="n">
        <v>12.25</v>
      </c>
      <c r="M1300" t="n">
        <v>7</v>
      </c>
      <c r="N1300" t="n">
        <v>35.85</v>
      </c>
      <c r="O1300" t="n">
        <v>22988.69</v>
      </c>
      <c r="P1300" t="n">
        <v>125.77</v>
      </c>
      <c r="Q1300" t="n">
        <v>460.7</v>
      </c>
      <c r="R1300" t="n">
        <v>47.98</v>
      </c>
      <c r="S1300" t="n">
        <v>32.19</v>
      </c>
      <c r="T1300" t="n">
        <v>3989.33</v>
      </c>
      <c r="U1300" t="n">
        <v>0.67</v>
      </c>
      <c r="V1300" t="n">
        <v>0.76</v>
      </c>
      <c r="W1300" t="n">
        <v>1.46</v>
      </c>
      <c r="X1300" t="n">
        <v>0.23</v>
      </c>
      <c r="Y1300" t="n">
        <v>1</v>
      </c>
      <c r="Z1300" t="n">
        <v>10</v>
      </c>
    </row>
    <row r="1301">
      <c r="A1301" t="n">
        <v>46</v>
      </c>
      <c r="B1301" t="n">
        <v>85</v>
      </c>
      <c r="C1301" t="inlineStr">
        <is>
          <t xml:space="preserve">CONCLUIDO	</t>
        </is>
      </c>
      <c r="D1301" t="n">
        <v>6.9219</v>
      </c>
      <c r="E1301" t="n">
        <v>14.45</v>
      </c>
      <c r="F1301" t="n">
        <v>11.77</v>
      </c>
      <c r="G1301" t="n">
        <v>78.45999999999999</v>
      </c>
      <c r="H1301" t="n">
        <v>1.2</v>
      </c>
      <c r="I1301" t="n">
        <v>9</v>
      </c>
      <c r="J1301" t="n">
        <v>184.87</v>
      </c>
      <c r="K1301" t="n">
        <v>51.39</v>
      </c>
      <c r="L1301" t="n">
        <v>12.5</v>
      </c>
      <c r="M1301" t="n">
        <v>7</v>
      </c>
      <c r="N1301" t="n">
        <v>35.98</v>
      </c>
      <c r="O1301" t="n">
        <v>23035.17</v>
      </c>
      <c r="P1301" t="n">
        <v>125.46</v>
      </c>
      <c r="Q1301" t="n">
        <v>460.69</v>
      </c>
      <c r="R1301" t="n">
        <v>48.07</v>
      </c>
      <c r="S1301" t="n">
        <v>32.19</v>
      </c>
      <c r="T1301" t="n">
        <v>4033.12</v>
      </c>
      <c r="U1301" t="n">
        <v>0.67</v>
      </c>
      <c r="V1301" t="n">
        <v>0.76</v>
      </c>
      <c r="W1301" t="n">
        <v>1.47</v>
      </c>
      <c r="X1301" t="n">
        <v>0.24</v>
      </c>
      <c r="Y1301" t="n">
        <v>1</v>
      </c>
      <c r="Z1301" t="n">
        <v>10</v>
      </c>
    </row>
    <row r="1302">
      <c r="A1302" t="n">
        <v>47</v>
      </c>
      <c r="B1302" t="n">
        <v>85</v>
      </c>
      <c r="C1302" t="inlineStr">
        <is>
          <t xml:space="preserve">CONCLUIDO	</t>
        </is>
      </c>
      <c r="D1302" t="n">
        <v>6.9544</v>
      </c>
      <c r="E1302" t="n">
        <v>14.38</v>
      </c>
      <c r="F1302" t="n">
        <v>11.74</v>
      </c>
      <c r="G1302" t="n">
        <v>88.02</v>
      </c>
      <c r="H1302" t="n">
        <v>1.22</v>
      </c>
      <c r="I1302" t="n">
        <v>8</v>
      </c>
      <c r="J1302" t="n">
        <v>185.25</v>
      </c>
      <c r="K1302" t="n">
        <v>51.39</v>
      </c>
      <c r="L1302" t="n">
        <v>12.75</v>
      </c>
      <c r="M1302" t="n">
        <v>6</v>
      </c>
      <c r="N1302" t="n">
        <v>36.11</v>
      </c>
      <c r="O1302" t="n">
        <v>23081.7</v>
      </c>
      <c r="P1302" t="n">
        <v>123.66</v>
      </c>
      <c r="Q1302" t="n">
        <v>460.7</v>
      </c>
      <c r="R1302" t="n">
        <v>47.14</v>
      </c>
      <c r="S1302" t="n">
        <v>32.19</v>
      </c>
      <c r="T1302" t="n">
        <v>3574.2</v>
      </c>
      <c r="U1302" t="n">
        <v>0.68</v>
      </c>
      <c r="V1302" t="n">
        <v>0.76</v>
      </c>
      <c r="W1302" t="n">
        <v>1.46</v>
      </c>
      <c r="X1302" t="n">
        <v>0.2</v>
      </c>
      <c r="Y1302" t="n">
        <v>1</v>
      </c>
      <c r="Z1302" t="n">
        <v>10</v>
      </c>
    </row>
    <row r="1303">
      <c r="A1303" t="n">
        <v>48</v>
      </c>
      <c r="B1303" t="n">
        <v>85</v>
      </c>
      <c r="C1303" t="inlineStr">
        <is>
          <t xml:space="preserve">CONCLUIDO	</t>
        </is>
      </c>
      <c r="D1303" t="n">
        <v>6.9579</v>
      </c>
      <c r="E1303" t="n">
        <v>14.37</v>
      </c>
      <c r="F1303" t="n">
        <v>11.73</v>
      </c>
      <c r="G1303" t="n">
        <v>87.95999999999999</v>
      </c>
      <c r="H1303" t="n">
        <v>1.24</v>
      </c>
      <c r="I1303" t="n">
        <v>8</v>
      </c>
      <c r="J1303" t="n">
        <v>185.63</v>
      </c>
      <c r="K1303" t="n">
        <v>51.39</v>
      </c>
      <c r="L1303" t="n">
        <v>13</v>
      </c>
      <c r="M1303" t="n">
        <v>6</v>
      </c>
      <c r="N1303" t="n">
        <v>36.24</v>
      </c>
      <c r="O1303" t="n">
        <v>23128.27</v>
      </c>
      <c r="P1303" t="n">
        <v>123.28</v>
      </c>
      <c r="Q1303" t="n">
        <v>460.69</v>
      </c>
      <c r="R1303" t="n">
        <v>46.8</v>
      </c>
      <c r="S1303" t="n">
        <v>32.19</v>
      </c>
      <c r="T1303" t="n">
        <v>3403.51</v>
      </c>
      <c r="U1303" t="n">
        <v>0.6899999999999999</v>
      </c>
      <c r="V1303" t="n">
        <v>0.76</v>
      </c>
      <c r="W1303" t="n">
        <v>1.46</v>
      </c>
      <c r="X1303" t="n">
        <v>0.2</v>
      </c>
      <c r="Y1303" t="n">
        <v>1</v>
      </c>
      <c r="Z1303" t="n">
        <v>10</v>
      </c>
    </row>
    <row r="1304">
      <c r="A1304" t="n">
        <v>49</v>
      </c>
      <c r="B1304" t="n">
        <v>85</v>
      </c>
      <c r="C1304" t="inlineStr">
        <is>
          <t xml:space="preserve">CONCLUIDO	</t>
        </is>
      </c>
      <c r="D1304" t="n">
        <v>6.9556</v>
      </c>
      <c r="E1304" t="n">
        <v>14.38</v>
      </c>
      <c r="F1304" t="n">
        <v>11.73</v>
      </c>
      <c r="G1304" t="n">
        <v>88</v>
      </c>
      <c r="H1304" t="n">
        <v>1.26</v>
      </c>
      <c r="I1304" t="n">
        <v>8</v>
      </c>
      <c r="J1304" t="n">
        <v>186.01</v>
      </c>
      <c r="K1304" t="n">
        <v>51.39</v>
      </c>
      <c r="L1304" t="n">
        <v>13.25</v>
      </c>
      <c r="M1304" t="n">
        <v>6</v>
      </c>
      <c r="N1304" t="n">
        <v>36.36</v>
      </c>
      <c r="O1304" t="n">
        <v>23174.88</v>
      </c>
      <c r="P1304" t="n">
        <v>122.79</v>
      </c>
      <c r="Q1304" t="n">
        <v>460.69</v>
      </c>
      <c r="R1304" t="n">
        <v>46.89</v>
      </c>
      <c r="S1304" t="n">
        <v>32.19</v>
      </c>
      <c r="T1304" t="n">
        <v>3446.91</v>
      </c>
      <c r="U1304" t="n">
        <v>0.6899999999999999</v>
      </c>
      <c r="V1304" t="n">
        <v>0.76</v>
      </c>
      <c r="W1304" t="n">
        <v>1.46</v>
      </c>
      <c r="X1304" t="n">
        <v>0.2</v>
      </c>
      <c r="Y1304" t="n">
        <v>1</v>
      </c>
      <c r="Z1304" t="n">
        <v>10</v>
      </c>
    </row>
    <row r="1305">
      <c r="A1305" t="n">
        <v>50</v>
      </c>
      <c r="B1305" t="n">
        <v>85</v>
      </c>
      <c r="C1305" t="inlineStr">
        <is>
          <t xml:space="preserve">CONCLUIDO	</t>
        </is>
      </c>
      <c r="D1305" t="n">
        <v>6.9606</v>
      </c>
      <c r="E1305" t="n">
        <v>14.37</v>
      </c>
      <c r="F1305" t="n">
        <v>11.72</v>
      </c>
      <c r="G1305" t="n">
        <v>87.92</v>
      </c>
      <c r="H1305" t="n">
        <v>1.29</v>
      </c>
      <c r="I1305" t="n">
        <v>8</v>
      </c>
      <c r="J1305" t="n">
        <v>186.38</v>
      </c>
      <c r="K1305" t="n">
        <v>51.39</v>
      </c>
      <c r="L1305" t="n">
        <v>13.5</v>
      </c>
      <c r="M1305" t="n">
        <v>6</v>
      </c>
      <c r="N1305" t="n">
        <v>36.49</v>
      </c>
      <c r="O1305" t="n">
        <v>23221.54</v>
      </c>
      <c r="P1305" t="n">
        <v>122.7</v>
      </c>
      <c r="Q1305" t="n">
        <v>460.69</v>
      </c>
      <c r="R1305" t="n">
        <v>46.71</v>
      </c>
      <c r="S1305" t="n">
        <v>32.19</v>
      </c>
      <c r="T1305" t="n">
        <v>3356.8</v>
      </c>
      <c r="U1305" t="n">
        <v>0.6899999999999999</v>
      </c>
      <c r="V1305" t="n">
        <v>0.76</v>
      </c>
      <c r="W1305" t="n">
        <v>1.46</v>
      </c>
      <c r="X1305" t="n">
        <v>0.19</v>
      </c>
      <c r="Y1305" t="n">
        <v>1</v>
      </c>
      <c r="Z1305" t="n">
        <v>10</v>
      </c>
    </row>
    <row r="1306">
      <c r="A1306" t="n">
        <v>51</v>
      </c>
      <c r="B1306" t="n">
        <v>85</v>
      </c>
      <c r="C1306" t="inlineStr">
        <is>
          <t xml:space="preserve">CONCLUIDO	</t>
        </is>
      </c>
      <c r="D1306" t="n">
        <v>6.9569</v>
      </c>
      <c r="E1306" t="n">
        <v>14.37</v>
      </c>
      <c r="F1306" t="n">
        <v>11.73</v>
      </c>
      <c r="G1306" t="n">
        <v>87.98</v>
      </c>
      <c r="H1306" t="n">
        <v>1.31</v>
      </c>
      <c r="I1306" t="n">
        <v>8</v>
      </c>
      <c r="J1306" t="n">
        <v>186.76</v>
      </c>
      <c r="K1306" t="n">
        <v>51.39</v>
      </c>
      <c r="L1306" t="n">
        <v>13.75</v>
      </c>
      <c r="M1306" t="n">
        <v>6</v>
      </c>
      <c r="N1306" t="n">
        <v>36.62</v>
      </c>
      <c r="O1306" t="n">
        <v>23268.24</v>
      </c>
      <c r="P1306" t="n">
        <v>121.6</v>
      </c>
      <c r="Q1306" t="n">
        <v>460.69</v>
      </c>
      <c r="R1306" t="n">
        <v>46.91</v>
      </c>
      <c r="S1306" t="n">
        <v>32.19</v>
      </c>
      <c r="T1306" t="n">
        <v>3456.19</v>
      </c>
      <c r="U1306" t="n">
        <v>0.6899999999999999</v>
      </c>
      <c r="V1306" t="n">
        <v>0.76</v>
      </c>
      <c r="W1306" t="n">
        <v>1.46</v>
      </c>
      <c r="X1306" t="n">
        <v>0.2</v>
      </c>
      <c r="Y1306" t="n">
        <v>1</v>
      </c>
      <c r="Z1306" t="n">
        <v>10</v>
      </c>
    </row>
    <row r="1307">
      <c r="A1307" t="n">
        <v>52</v>
      </c>
      <c r="B1307" t="n">
        <v>85</v>
      </c>
      <c r="C1307" t="inlineStr">
        <is>
          <t xml:space="preserve">CONCLUIDO	</t>
        </is>
      </c>
      <c r="D1307" t="n">
        <v>6.9553</v>
      </c>
      <c r="E1307" t="n">
        <v>14.38</v>
      </c>
      <c r="F1307" t="n">
        <v>11.73</v>
      </c>
      <c r="G1307" t="n">
        <v>88</v>
      </c>
      <c r="H1307" t="n">
        <v>1.33</v>
      </c>
      <c r="I1307" t="n">
        <v>8</v>
      </c>
      <c r="J1307" t="n">
        <v>187.14</v>
      </c>
      <c r="K1307" t="n">
        <v>51.39</v>
      </c>
      <c r="L1307" t="n">
        <v>14</v>
      </c>
      <c r="M1307" t="n">
        <v>5</v>
      </c>
      <c r="N1307" t="n">
        <v>36.75</v>
      </c>
      <c r="O1307" t="n">
        <v>23314.98</v>
      </c>
      <c r="P1307" t="n">
        <v>120.61</v>
      </c>
      <c r="Q1307" t="n">
        <v>460.69</v>
      </c>
      <c r="R1307" t="n">
        <v>47.02</v>
      </c>
      <c r="S1307" t="n">
        <v>32.19</v>
      </c>
      <c r="T1307" t="n">
        <v>3514.04</v>
      </c>
      <c r="U1307" t="n">
        <v>0.68</v>
      </c>
      <c r="V1307" t="n">
        <v>0.76</v>
      </c>
      <c r="W1307" t="n">
        <v>1.46</v>
      </c>
      <c r="X1307" t="n">
        <v>0.2</v>
      </c>
      <c r="Y1307" t="n">
        <v>1</v>
      </c>
      <c r="Z1307" t="n">
        <v>10</v>
      </c>
    </row>
    <row r="1308">
      <c r="A1308" t="n">
        <v>53</v>
      </c>
      <c r="B1308" t="n">
        <v>85</v>
      </c>
      <c r="C1308" t="inlineStr">
        <is>
          <t xml:space="preserve">CONCLUIDO	</t>
        </is>
      </c>
      <c r="D1308" t="n">
        <v>6.9846</v>
      </c>
      <c r="E1308" t="n">
        <v>14.32</v>
      </c>
      <c r="F1308" t="n">
        <v>11.71</v>
      </c>
      <c r="G1308" t="n">
        <v>100.35</v>
      </c>
      <c r="H1308" t="n">
        <v>1.35</v>
      </c>
      <c r="I1308" t="n">
        <v>7</v>
      </c>
      <c r="J1308" t="n">
        <v>187.52</v>
      </c>
      <c r="K1308" t="n">
        <v>51.39</v>
      </c>
      <c r="L1308" t="n">
        <v>14.25</v>
      </c>
      <c r="M1308" t="n">
        <v>4</v>
      </c>
      <c r="N1308" t="n">
        <v>36.88</v>
      </c>
      <c r="O1308" t="n">
        <v>23361.77</v>
      </c>
      <c r="P1308" t="n">
        <v>118.92</v>
      </c>
      <c r="Q1308" t="n">
        <v>460.69</v>
      </c>
      <c r="R1308" t="n">
        <v>46.12</v>
      </c>
      <c r="S1308" t="n">
        <v>32.19</v>
      </c>
      <c r="T1308" t="n">
        <v>3066.23</v>
      </c>
      <c r="U1308" t="n">
        <v>0.7</v>
      </c>
      <c r="V1308" t="n">
        <v>0.76</v>
      </c>
      <c r="W1308" t="n">
        <v>1.46</v>
      </c>
      <c r="X1308" t="n">
        <v>0.17</v>
      </c>
      <c r="Y1308" t="n">
        <v>1</v>
      </c>
      <c r="Z1308" t="n">
        <v>10</v>
      </c>
    </row>
    <row r="1309">
      <c r="A1309" t="n">
        <v>54</v>
      </c>
      <c r="B1309" t="n">
        <v>85</v>
      </c>
      <c r="C1309" t="inlineStr">
        <is>
          <t xml:space="preserve">CONCLUIDO	</t>
        </is>
      </c>
      <c r="D1309" t="n">
        <v>6.9857</v>
      </c>
      <c r="E1309" t="n">
        <v>14.32</v>
      </c>
      <c r="F1309" t="n">
        <v>11.71</v>
      </c>
      <c r="G1309" t="n">
        <v>100.33</v>
      </c>
      <c r="H1309" t="n">
        <v>1.37</v>
      </c>
      <c r="I1309" t="n">
        <v>7</v>
      </c>
      <c r="J1309" t="n">
        <v>187.9</v>
      </c>
      <c r="K1309" t="n">
        <v>51.39</v>
      </c>
      <c r="L1309" t="n">
        <v>14.5</v>
      </c>
      <c r="M1309" t="n">
        <v>4</v>
      </c>
      <c r="N1309" t="n">
        <v>37.01</v>
      </c>
      <c r="O1309" t="n">
        <v>23408.6</v>
      </c>
      <c r="P1309" t="n">
        <v>119.72</v>
      </c>
      <c r="Q1309" t="n">
        <v>460.69</v>
      </c>
      <c r="R1309" t="n">
        <v>46.1</v>
      </c>
      <c r="S1309" t="n">
        <v>32.19</v>
      </c>
      <c r="T1309" t="n">
        <v>3057.29</v>
      </c>
      <c r="U1309" t="n">
        <v>0.7</v>
      </c>
      <c r="V1309" t="n">
        <v>0.76</v>
      </c>
      <c r="W1309" t="n">
        <v>1.46</v>
      </c>
      <c r="X1309" t="n">
        <v>0.17</v>
      </c>
      <c r="Y1309" t="n">
        <v>1</v>
      </c>
      <c r="Z1309" t="n">
        <v>10</v>
      </c>
    </row>
    <row r="1310">
      <c r="A1310" t="n">
        <v>55</v>
      </c>
      <c r="B1310" t="n">
        <v>85</v>
      </c>
      <c r="C1310" t="inlineStr">
        <is>
          <t xml:space="preserve">CONCLUIDO	</t>
        </is>
      </c>
      <c r="D1310" t="n">
        <v>6.9831</v>
      </c>
      <c r="E1310" t="n">
        <v>14.32</v>
      </c>
      <c r="F1310" t="n">
        <v>11.71</v>
      </c>
      <c r="G1310" t="n">
        <v>100.38</v>
      </c>
      <c r="H1310" t="n">
        <v>1.39</v>
      </c>
      <c r="I1310" t="n">
        <v>7</v>
      </c>
      <c r="J1310" t="n">
        <v>188.28</v>
      </c>
      <c r="K1310" t="n">
        <v>51.39</v>
      </c>
      <c r="L1310" t="n">
        <v>14.75</v>
      </c>
      <c r="M1310" t="n">
        <v>2</v>
      </c>
      <c r="N1310" t="n">
        <v>37.14</v>
      </c>
      <c r="O1310" t="n">
        <v>23455.48</v>
      </c>
      <c r="P1310" t="n">
        <v>119.59</v>
      </c>
      <c r="Q1310" t="n">
        <v>460.69</v>
      </c>
      <c r="R1310" t="n">
        <v>46.19</v>
      </c>
      <c r="S1310" t="n">
        <v>32.19</v>
      </c>
      <c r="T1310" t="n">
        <v>3101.75</v>
      </c>
      <c r="U1310" t="n">
        <v>0.7</v>
      </c>
      <c r="V1310" t="n">
        <v>0.76</v>
      </c>
      <c r="W1310" t="n">
        <v>1.46</v>
      </c>
      <c r="X1310" t="n">
        <v>0.18</v>
      </c>
      <c r="Y1310" t="n">
        <v>1</v>
      </c>
      <c r="Z1310" t="n">
        <v>10</v>
      </c>
    </row>
    <row r="1311">
      <c r="A1311" t="n">
        <v>56</v>
      </c>
      <c r="B1311" t="n">
        <v>85</v>
      </c>
      <c r="C1311" t="inlineStr">
        <is>
          <t xml:space="preserve">CONCLUIDO	</t>
        </is>
      </c>
      <c r="D1311" t="n">
        <v>6.9792</v>
      </c>
      <c r="E1311" t="n">
        <v>14.33</v>
      </c>
      <c r="F1311" t="n">
        <v>11.72</v>
      </c>
      <c r="G1311" t="n">
        <v>100.45</v>
      </c>
      <c r="H1311" t="n">
        <v>1.41</v>
      </c>
      <c r="I1311" t="n">
        <v>7</v>
      </c>
      <c r="J1311" t="n">
        <v>188.66</v>
      </c>
      <c r="K1311" t="n">
        <v>51.39</v>
      </c>
      <c r="L1311" t="n">
        <v>15</v>
      </c>
      <c r="M1311" t="n">
        <v>2</v>
      </c>
      <c r="N1311" t="n">
        <v>37.27</v>
      </c>
      <c r="O1311" t="n">
        <v>23502.4</v>
      </c>
      <c r="P1311" t="n">
        <v>119.35</v>
      </c>
      <c r="Q1311" t="n">
        <v>460.69</v>
      </c>
      <c r="R1311" t="n">
        <v>46.44</v>
      </c>
      <c r="S1311" t="n">
        <v>32.19</v>
      </c>
      <c r="T1311" t="n">
        <v>3225.22</v>
      </c>
      <c r="U1311" t="n">
        <v>0.6899999999999999</v>
      </c>
      <c r="V1311" t="n">
        <v>0.76</v>
      </c>
      <c r="W1311" t="n">
        <v>1.46</v>
      </c>
      <c r="X1311" t="n">
        <v>0.18</v>
      </c>
      <c r="Y1311" t="n">
        <v>1</v>
      </c>
      <c r="Z1311" t="n">
        <v>10</v>
      </c>
    </row>
    <row r="1312">
      <c r="A1312" t="n">
        <v>57</v>
      </c>
      <c r="B1312" t="n">
        <v>85</v>
      </c>
      <c r="C1312" t="inlineStr">
        <is>
          <t xml:space="preserve">CONCLUIDO	</t>
        </is>
      </c>
      <c r="D1312" t="n">
        <v>6.9843</v>
      </c>
      <c r="E1312" t="n">
        <v>14.32</v>
      </c>
      <c r="F1312" t="n">
        <v>11.71</v>
      </c>
      <c r="G1312" t="n">
        <v>100.35</v>
      </c>
      <c r="H1312" t="n">
        <v>1.43</v>
      </c>
      <c r="I1312" t="n">
        <v>7</v>
      </c>
      <c r="J1312" t="n">
        <v>189.04</v>
      </c>
      <c r="K1312" t="n">
        <v>51.39</v>
      </c>
      <c r="L1312" t="n">
        <v>15.25</v>
      </c>
      <c r="M1312" t="n">
        <v>2</v>
      </c>
      <c r="N1312" t="n">
        <v>37.4</v>
      </c>
      <c r="O1312" t="n">
        <v>23549.36</v>
      </c>
      <c r="P1312" t="n">
        <v>119.21</v>
      </c>
      <c r="Q1312" t="n">
        <v>460.69</v>
      </c>
      <c r="R1312" t="n">
        <v>46.02</v>
      </c>
      <c r="S1312" t="n">
        <v>32.19</v>
      </c>
      <c r="T1312" t="n">
        <v>3017.75</v>
      </c>
      <c r="U1312" t="n">
        <v>0.7</v>
      </c>
      <c r="V1312" t="n">
        <v>0.76</v>
      </c>
      <c r="W1312" t="n">
        <v>1.46</v>
      </c>
      <c r="X1312" t="n">
        <v>0.17</v>
      </c>
      <c r="Y1312" t="n">
        <v>1</v>
      </c>
      <c r="Z1312" t="n">
        <v>10</v>
      </c>
    </row>
    <row r="1313">
      <c r="A1313" t="n">
        <v>58</v>
      </c>
      <c r="B1313" t="n">
        <v>85</v>
      </c>
      <c r="C1313" t="inlineStr">
        <is>
          <t xml:space="preserve">CONCLUIDO	</t>
        </is>
      </c>
      <c r="D1313" t="n">
        <v>6.9854</v>
      </c>
      <c r="E1313" t="n">
        <v>14.32</v>
      </c>
      <c r="F1313" t="n">
        <v>11.71</v>
      </c>
      <c r="G1313" t="n">
        <v>100.34</v>
      </c>
      <c r="H1313" t="n">
        <v>1.45</v>
      </c>
      <c r="I1313" t="n">
        <v>7</v>
      </c>
      <c r="J1313" t="n">
        <v>189.42</v>
      </c>
      <c r="K1313" t="n">
        <v>51.39</v>
      </c>
      <c r="L1313" t="n">
        <v>15.5</v>
      </c>
      <c r="M1313" t="n">
        <v>2</v>
      </c>
      <c r="N1313" t="n">
        <v>37.53</v>
      </c>
      <c r="O1313" t="n">
        <v>23596.37</v>
      </c>
      <c r="P1313" t="n">
        <v>119.53</v>
      </c>
      <c r="Q1313" t="n">
        <v>460.69</v>
      </c>
      <c r="R1313" t="n">
        <v>45.93</v>
      </c>
      <c r="S1313" t="n">
        <v>32.19</v>
      </c>
      <c r="T1313" t="n">
        <v>2973.11</v>
      </c>
      <c r="U1313" t="n">
        <v>0.7</v>
      </c>
      <c r="V1313" t="n">
        <v>0.76</v>
      </c>
      <c r="W1313" t="n">
        <v>1.46</v>
      </c>
      <c r="X1313" t="n">
        <v>0.17</v>
      </c>
      <c r="Y1313" t="n">
        <v>1</v>
      </c>
      <c r="Z1313" t="n">
        <v>10</v>
      </c>
    </row>
    <row r="1314">
      <c r="A1314" t="n">
        <v>59</v>
      </c>
      <c r="B1314" t="n">
        <v>85</v>
      </c>
      <c r="C1314" t="inlineStr">
        <is>
          <t xml:space="preserve">CONCLUIDO	</t>
        </is>
      </c>
      <c r="D1314" t="n">
        <v>6.9883</v>
      </c>
      <c r="E1314" t="n">
        <v>14.31</v>
      </c>
      <c r="F1314" t="n">
        <v>11.7</v>
      </c>
      <c r="G1314" t="n">
        <v>100.29</v>
      </c>
      <c r="H1314" t="n">
        <v>1.47</v>
      </c>
      <c r="I1314" t="n">
        <v>7</v>
      </c>
      <c r="J1314" t="n">
        <v>189.81</v>
      </c>
      <c r="K1314" t="n">
        <v>51.39</v>
      </c>
      <c r="L1314" t="n">
        <v>15.75</v>
      </c>
      <c r="M1314" t="n">
        <v>2</v>
      </c>
      <c r="N1314" t="n">
        <v>37.66</v>
      </c>
      <c r="O1314" t="n">
        <v>23643.43</v>
      </c>
      <c r="P1314" t="n">
        <v>119.81</v>
      </c>
      <c r="Q1314" t="n">
        <v>460.7</v>
      </c>
      <c r="R1314" t="n">
        <v>45.71</v>
      </c>
      <c r="S1314" t="n">
        <v>32.19</v>
      </c>
      <c r="T1314" t="n">
        <v>2864.61</v>
      </c>
      <c r="U1314" t="n">
        <v>0.7</v>
      </c>
      <c r="V1314" t="n">
        <v>0.76</v>
      </c>
      <c r="W1314" t="n">
        <v>1.46</v>
      </c>
      <c r="X1314" t="n">
        <v>0.17</v>
      </c>
      <c r="Y1314" t="n">
        <v>1</v>
      </c>
      <c r="Z1314" t="n">
        <v>10</v>
      </c>
    </row>
    <row r="1315">
      <c r="A1315" t="n">
        <v>60</v>
      </c>
      <c r="B1315" t="n">
        <v>85</v>
      </c>
      <c r="C1315" t="inlineStr">
        <is>
          <t xml:space="preserve">CONCLUIDO	</t>
        </is>
      </c>
      <c r="D1315" t="n">
        <v>6.9866</v>
      </c>
      <c r="E1315" t="n">
        <v>14.31</v>
      </c>
      <c r="F1315" t="n">
        <v>11.7</v>
      </c>
      <c r="G1315" t="n">
        <v>100.31</v>
      </c>
      <c r="H1315" t="n">
        <v>1.49</v>
      </c>
      <c r="I1315" t="n">
        <v>7</v>
      </c>
      <c r="J1315" t="n">
        <v>190.19</v>
      </c>
      <c r="K1315" t="n">
        <v>51.39</v>
      </c>
      <c r="L1315" t="n">
        <v>16</v>
      </c>
      <c r="M1315" t="n">
        <v>2</v>
      </c>
      <c r="N1315" t="n">
        <v>37.79</v>
      </c>
      <c r="O1315" t="n">
        <v>23690.52</v>
      </c>
      <c r="P1315" t="n">
        <v>119.86</v>
      </c>
      <c r="Q1315" t="n">
        <v>460.72</v>
      </c>
      <c r="R1315" t="n">
        <v>45.9</v>
      </c>
      <c r="S1315" t="n">
        <v>32.19</v>
      </c>
      <c r="T1315" t="n">
        <v>2956.7</v>
      </c>
      <c r="U1315" t="n">
        <v>0.7</v>
      </c>
      <c r="V1315" t="n">
        <v>0.76</v>
      </c>
      <c r="W1315" t="n">
        <v>1.46</v>
      </c>
      <c r="X1315" t="n">
        <v>0.17</v>
      </c>
      <c r="Y1315" t="n">
        <v>1</v>
      </c>
      <c r="Z1315" t="n">
        <v>10</v>
      </c>
    </row>
    <row r="1316">
      <c r="A1316" t="n">
        <v>61</v>
      </c>
      <c r="B1316" t="n">
        <v>85</v>
      </c>
      <c r="C1316" t="inlineStr">
        <is>
          <t xml:space="preserve">CONCLUIDO	</t>
        </is>
      </c>
      <c r="D1316" t="n">
        <v>6.9807</v>
      </c>
      <c r="E1316" t="n">
        <v>14.33</v>
      </c>
      <c r="F1316" t="n">
        <v>11.72</v>
      </c>
      <c r="G1316" t="n">
        <v>100.42</v>
      </c>
      <c r="H1316" t="n">
        <v>1.51</v>
      </c>
      <c r="I1316" t="n">
        <v>7</v>
      </c>
      <c r="J1316" t="n">
        <v>190.57</v>
      </c>
      <c r="K1316" t="n">
        <v>51.39</v>
      </c>
      <c r="L1316" t="n">
        <v>16.25</v>
      </c>
      <c r="M1316" t="n">
        <v>1</v>
      </c>
      <c r="N1316" t="n">
        <v>37.93</v>
      </c>
      <c r="O1316" t="n">
        <v>23737.67</v>
      </c>
      <c r="P1316" t="n">
        <v>120.5</v>
      </c>
      <c r="Q1316" t="n">
        <v>460.69</v>
      </c>
      <c r="R1316" t="n">
        <v>46.2</v>
      </c>
      <c r="S1316" t="n">
        <v>32.19</v>
      </c>
      <c r="T1316" t="n">
        <v>3105.93</v>
      </c>
      <c r="U1316" t="n">
        <v>0.7</v>
      </c>
      <c r="V1316" t="n">
        <v>0.76</v>
      </c>
      <c r="W1316" t="n">
        <v>1.47</v>
      </c>
      <c r="X1316" t="n">
        <v>0.18</v>
      </c>
      <c r="Y1316" t="n">
        <v>1</v>
      </c>
      <c r="Z1316" t="n">
        <v>10</v>
      </c>
    </row>
    <row r="1317">
      <c r="A1317" t="n">
        <v>62</v>
      </c>
      <c r="B1317" t="n">
        <v>85</v>
      </c>
      <c r="C1317" t="inlineStr">
        <is>
          <t xml:space="preserve">CONCLUIDO	</t>
        </is>
      </c>
      <c r="D1317" t="n">
        <v>6.9812</v>
      </c>
      <c r="E1317" t="n">
        <v>14.32</v>
      </c>
      <c r="F1317" t="n">
        <v>11.71</v>
      </c>
      <c r="G1317" t="n">
        <v>100.41</v>
      </c>
      <c r="H1317" t="n">
        <v>1.53</v>
      </c>
      <c r="I1317" t="n">
        <v>7</v>
      </c>
      <c r="J1317" t="n">
        <v>190.95</v>
      </c>
      <c r="K1317" t="n">
        <v>51.39</v>
      </c>
      <c r="L1317" t="n">
        <v>16.5</v>
      </c>
      <c r="M1317" t="n">
        <v>1</v>
      </c>
      <c r="N1317" t="n">
        <v>38.06</v>
      </c>
      <c r="O1317" t="n">
        <v>23784.85</v>
      </c>
      <c r="P1317" t="n">
        <v>120.57</v>
      </c>
      <c r="Q1317" t="n">
        <v>460.69</v>
      </c>
      <c r="R1317" t="n">
        <v>46.16</v>
      </c>
      <c r="S1317" t="n">
        <v>32.19</v>
      </c>
      <c r="T1317" t="n">
        <v>3086</v>
      </c>
      <c r="U1317" t="n">
        <v>0.7</v>
      </c>
      <c r="V1317" t="n">
        <v>0.76</v>
      </c>
      <c r="W1317" t="n">
        <v>1.47</v>
      </c>
      <c r="X1317" t="n">
        <v>0.18</v>
      </c>
      <c r="Y1317" t="n">
        <v>1</v>
      </c>
      <c r="Z1317" t="n">
        <v>10</v>
      </c>
    </row>
    <row r="1318">
      <c r="A1318" t="n">
        <v>63</v>
      </c>
      <c r="B1318" t="n">
        <v>85</v>
      </c>
      <c r="C1318" t="inlineStr">
        <is>
          <t xml:space="preserve">CONCLUIDO	</t>
        </is>
      </c>
      <c r="D1318" t="n">
        <v>6.983</v>
      </c>
      <c r="E1318" t="n">
        <v>14.32</v>
      </c>
      <c r="F1318" t="n">
        <v>11.71</v>
      </c>
      <c r="G1318" t="n">
        <v>100.38</v>
      </c>
      <c r="H1318" t="n">
        <v>1.55</v>
      </c>
      <c r="I1318" t="n">
        <v>7</v>
      </c>
      <c r="J1318" t="n">
        <v>191.34</v>
      </c>
      <c r="K1318" t="n">
        <v>51.39</v>
      </c>
      <c r="L1318" t="n">
        <v>16.75</v>
      </c>
      <c r="M1318" t="n">
        <v>1</v>
      </c>
      <c r="N1318" t="n">
        <v>38.19</v>
      </c>
      <c r="O1318" t="n">
        <v>23832.09</v>
      </c>
      <c r="P1318" t="n">
        <v>120.35</v>
      </c>
      <c r="Q1318" t="n">
        <v>460.69</v>
      </c>
      <c r="R1318" t="n">
        <v>46.07</v>
      </c>
      <c r="S1318" t="n">
        <v>32.19</v>
      </c>
      <c r="T1318" t="n">
        <v>3040.5</v>
      </c>
      <c r="U1318" t="n">
        <v>0.7</v>
      </c>
      <c r="V1318" t="n">
        <v>0.76</v>
      </c>
      <c r="W1318" t="n">
        <v>1.46</v>
      </c>
      <c r="X1318" t="n">
        <v>0.18</v>
      </c>
      <c r="Y1318" t="n">
        <v>1</v>
      </c>
      <c r="Z1318" t="n">
        <v>10</v>
      </c>
    </row>
    <row r="1319">
      <c r="A1319" t="n">
        <v>64</v>
      </c>
      <c r="B1319" t="n">
        <v>85</v>
      </c>
      <c r="C1319" t="inlineStr">
        <is>
          <t xml:space="preserve">CONCLUIDO	</t>
        </is>
      </c>
      <c r="D1319" t="n">
        <v>6.9818</v>
      </c>
      <c r="E1319" t="n">
        <v>14.32</v>
      </c>
      <c r="F1319" t="n">
        <v>11.71</v>
      </c>
      <c r="G1319" t="n">
        <v>100.4</v>
      </c>
      <c r="H1319" t="n">
        <v>1.57</v>
      </c>
      <c r="I1319" t="n">
        <v>7</v>
      </c>
      <c r="J1319" t="n">
        <v>191.72</v>
      </c>
      <c r="K1319" t="n">
        <v>51.39</v>
      </c>
      <c r="L1319" t="n">
        <v>17</v>
      </c>
      <c r="M1319" t="n">
        <v>0</v>
      </c>
      <c r="N1319" t="n">
        <v>38.33</v>
      </c>
      <c r="O1319" t="n">
        <v>23879.37</v>
      </c>
      <c r="P1319" t="n">
        <v>120.55</v>
      </c>
      <c r="Q1319" t="n">
        <v>460.69</v>
      </c>
      <c r="R1319" t="n">
        <v>46.1</v>
      </c>
      <c r="S1319" t="n">
        <v>32.19</v>
      </c>
      <c r="T1319" t="n">
        <v>3056.9</v>
      </c>
      <c r="U1319" t="n">
        <v>0.7</v>
      </c>
      <c r="V1319" t="n">
        <v>0.76</v>
      </c>
      <c r="W1319" t="n">
        <v>1.47</v>
      </c>
      <c r="X1319" t="n">
        <v>0.18</v>
      </c>
      <c r="Y1319" t="n">
        <v>1</v>
      </c>
      <c r="Z1319" t="n">
        <v>10</v>
      </c>
    </row>
    <row r="1320">
      <c r="A1320" t="n">
        <v>0</v>
      </c>
      <c r="B1320" t="n">
        <v>20</v>
      </c>
      <c r="C1320" t="inlineStr">
        <is>
          <t xml:space="preserve">CONCLUIDO	</t>
        </is>
      </c>
      <c r="D1320" t="n">
        <v>6.5294</v>
      </c>
      <c r="E1320" t="n">
        <v>15.32</v>
      </c>
      <c r="F1320" t="n">
        <v>12.96</v>
      </c>
      <c r="G1320" t="n">
        <v>15.55</v>
      </c>
      <c r="H1320" t="n">
        <v>0.34</v>
      </c>
      <c r="I1320" t="n">
        <v>50</v>
      </c>
      <c r="J1320" t="n">
        <v>51.33</v>
      </c>
      <c r="K1320" t="n">
        <v>24.83</v>
      </c>
      <c r="L1320" t="n">
        <v>1</v>
      </c>
      <c r="M1320" t="n">
        <v>48</v>
      </c>
      <c r="N1320" t="n">
        <v>5.51</v>
      </c>
      <c r="O1320" t="n">
        <v>6564.78</v>
      </c>
      <c r="P1320" t="n">
        <v>67.61</v>
      </c>
      <c r="Q1320" t="n">
        <v>460.76</v>
      </c>
      <c r="R1320" t="n">
        <v>86.63</v>
      </c>
      <c r="S1320" t="n">
        <v>32.19</v>
      </c>
      <c r="T1320" t="n">
        <v>23106.95</v>
      </c>
      <c r="U1320" t="n">
        <v>0.37</v>
      </c>
      <c r="V1320" t="n">
        <v>0.6899999999999999</v>
      </c>
      <c r="W1320" t="n">
        <v>1.53</v>
      </c>
      <c r="X1320" t="n">
        <v>1.42</v>
      </c>
      <c r="Y1320" t="n">
        <v>1</v>
      </c>
      <c r="Z1320" t="n">
        <v>10</v>
      </c>
    </row>
    <row r="1321">
      <c r="A1321" t="n">
        <v>1</v>
      </c>
      <c r="B1321" t="n">
        <v>20</v>
      </c>
      <c r="C1321" t="inlineStr">
        <is>
          <t xml:space="preserve">CONCLUIDO	</t>
        </is>
      </c>
      <c r="D1321" t="n">
        <v>6.7427</v>
      </c>
      <c r="E1321" t="n">
        <v>14.83</v>
      </c>
      <c r="F1321" t="n">
        <v>12.62</v>
      </c>
      <c r="G1321" t="n">
        <v>19.92</v>
      </c>
      <c r="H1321" t="n">
        <v>0.42</v>
      </c>
      <c r="I1321" t="n">
        <v>38</v>
      </c>
      <c r="J1321" t="n">
        <v>51.62</v>
      </c>
      <c r="K1321" t="n">
        <v>24.83</v>
      </c>
      <c r="L1321" t="n">
        <v>1.25</v>
      </c>
      <c r="M1321" t="n">
        <v>36</v>
      </c>
      <c r="N1321" t="n">
        <v>5.54</v>
      </c>
      <c r="O1321" t="n">
        <v>6599.8</v>
      </c>
      <c r="P1321" t="n">
        <v>63.58</v>
      </c>
      <c r="Q1321" t="n">
        <v>460.72</v>
      </c>
      <c r="R1321" t="n">
        <v>75.53</v>
      </c>
      <c r="S1321" t="n">
        <v>32.19</v>
      </c>
      <c r="T1321" t="n">
        <v>17618.91</v>
      </c>
      <c r="U1321" t="n">
        <v>0.43</v>
      </c>
      <c r="V1321" t="n">
        <v>0.71</v>
      </c>
      <c r="W1321" t="n">
        <v>1.52</v>
      </c>
      <c r="X1321" t="n">
        <v>1.08</v>
      </c>
      <c r="Y1321" t="n">
        <v>1</v>
      </c>
      <c r="Z1321" t="n">
        <v>10</v>
      </c>
    </row>
    <row r="1322">
      <c r="A1322" t="n">
        <v>2</v>
      </c>
      <c r="B1322" t="n">
        <v>20</v>
      </c>
      <c r="C1322" t="inlineStr">
        <is>
          <t xml:space="preserve">CONCLUIDO	</t>
        </is>
      </c>
      <c r="D1322" t="n">
        <v>6.8983</v>
      </c>
      <c r="E1322" t="n">
        <v>14.5</v>
      </c>
      <c r="F1322" t="n">
        <v>12.38</v>
      </c>
      <c r="G1322" t="n">
        <v>24.76</v>
      </c>
      <c r="H1322" t="n">
        <v>0.5</v>
      </c>
      <c r="I1322" t="n">
        <v>30</v>
      </c>
      <c r="J1322" t="n">
        <v>51.9</v>
      </c>
      <c r="K1322" t="n">
        <v>24.83</v>
      </c>
      <c r="L1322" t="n">
        <v>1.5</v>
      </c>
      <c r="M1322" t="n">
        <v>25</v>
      </c>
      <c r="N1322" t="n">
        <v>5.57</v>
      </c>
      <c r="O1322" t="n">
        <v>6634.84</v>
      </c>
      <c r="P1322" t="n">
        <v>60.37</v>
      </c>
      <c r="Q1322" t="n">
        <v>460.7</v>
      </c>
      <c r="R1322" t="n">
        <v>68.15000000000001</v>
      </c>
      <c r="S1322" t="n">
        <v>32.19</v>
      </c>
      <c r="T1322" t="n">
        <v>13969.01</v>
      </c>
      <c r="U1322" t="n">
        <v>0.47</v>
      </c>
      <c r="V1322" t="n">
        <v>0.72</v>
      </c>
      <c r="W1322" t="n">
        <v>1.5</v>
      </c>
      <c r="X1322" t="n">
        <v>0.85</v>
      </c>
      <c r="Y1322" t="n">
        <v>1</v>
      </c>
      <c r="Z1322" t="n">
        <v>10</v>
      </c>
    </row>
    <row r="1323">
      <c r="A1323" t="n">
        <v>3</v>
      </c>
      <c r="B1323" t="n">
        <v>20</v>
      </c>
      <c r="C1323" t="inlineStr">
        <is>
          <t xml:space="preserve">CONCLUIDO	</t>
        </is>
      </c>
      <c r="D1323" t="n">
        <v>6.9766</v>
      </c>
      <c r="E1323" t="n">
        <v>14.33</v>
      </c>
      <c r="F1323" t="n">
        <v>12.27</v>
      </c>
      <c r="G1323" t="n">
        <v>28.31</v>
      </c>
      <c r="H1323" t="n">
        <v>0.58</v>
      </c>
      <c r="I1323" t="n">
        <v>26</v>
      </c>
      <c r="J1323" t="n">
        <v>52.19</v>
      </c>
      <c r="K1323" t="n">
        <v>24.83</v>
      </c>
      <c r="L1323" t="n">
        <v>1.75</v>
      </c>
      <c r="M1323" t="n">
        <v>12</v>
      </c>
      <c r="N1323" t="n">
        <v>5.61</v>
      </c>
      <c r="O1323" t="n">
        <v>6670.02</v>
      </c>
      <c r="P1323" t="n">
        <v>58.11</v>
      </c>
      <c r="Q1323" t="n">
        <v>460.76</v>
      </c>
      <c r="R1323" t="n">
        <v>63.92</v>
      </c>
      <c r="S1323" t="n">
        <v>32.19</v>
      </c>
      <c r="T1323" t="n">
        <v>11872.94</v>
      </c>
      <c r="U1323" t="n">
        <v>0.5</v>
      </c>
      <c r="V1323" t="n">
        <v>0.73</v>
      </c>
      <c r="W1323" t="n">
        <v>1.5</v>
      </c>
      <c r="X1323" t="n">
        <v>0.73</v>
      </c>
      <c r="Y1323" t="n">
        <v>1</v>
      </c>
      <c r="Z1323" t="n">
        <v>10</v>
      </c>
    </row>
    <row r="1324">
      <c r="A1324" t="n">
        <v>4</v>
      </c>
      <c r="B1324" t="n">
        <v>20</v>
      </c>
      <c r="C1324" t="inlineStr">
        <is>
          <t xml:space="preserve">CONCLUIDO	</t>
        </is>
      </c>
      <c r="D1324" t="n">
        <v>6.9938</v>
      </c>
      <c r="E1324" t="n">
        <v>14.3</v>
      </c>
      <c r="F1324" t="n">
        <v>12.24</v>
      </c>
      <c r="G1324" t="n">
        <v>29.39</v>
      </c>
      <c r="H1324" t="n">
        <v>0.66</v>
      </c>
      <c r="I1324" t="n">
        <v>25</v>
      </c>
      <c r="J1324" t="n">
        <v>52.47</v>
      </c>
      <c r="K1324" t="n">
        <v>24.83</v>
      </c>
      <c r="L1324" t="n">
        <v>2</v>
      </c>
      <c r="M1324" t="n">
        <v>2</v>
      </c>
      <c r="N1324" t="n">
        <v>5.64</v>
      </c>
      <c r="O1324" t="n">
        <v>6705.1</v>
      </c>
      <c r="P1324" t="n">
        <v>57.59</v>
      </c>
      <c r="Q1324" t="n">
        <v>460.74</v>
      </c>
      <c r="R1324" t="n">
        <v>62.73</v>
      </c>
      <c r="S1324" t="n">
        <v>32.19</v>
      </c>
      <c r="T1324" t="n">
        <v>11280.37</v>
      </c>
      <c r="U1324" t="n">
        <v>0.51</v>
      </c>
      <c r="V1324" t="n">
        <v>0.73</v>
      </c>
      <c r="W1324" t="n">
        <v>1.51</v>
      </c>
      <c r="X1324" t="n">
        <v>0.71</v>
      </c>
      <c r="Y1324" t="n">
        <v>1</v>
      </c>
      <c r="Z1324" t="n">
        <v>10</v>
      </c>
    </row>
    <row r="1325">
      <c r="A1325" t="n">
        <v>5</v>
      </c>
      <c r="B1325" t="n">
        <v>20</v>
      </c>
      <c r="C1325" t="inlineStr">
        <is>
          <t xml:space="preserve">CONCLUIDO	</t>
        </is>
      </c>
      <c r="D1325" t="n">
        <v>6.9937</v>
      </c>
      <c r="E1325" t="n">
        <v>14.3</v>
      </c>
      <c r="F1325" t="n">
        <v>12.25</v>
      </c>
      <c r="G1325" t="n">
        <v>29.39</v>
      </c>
      <c r="H1325" t="n">
        <v>0.74</v>
      </c>
      <c r="I1325" t="n">
        <v>25</v>
      </c>
      <c r="J1325" t="n">
        <v>52.75</v>
      </c>
      <c r="K1325" t="n">
        <v>24.83</v>
      </c>
      <c r="L1325" t="n">
        <v>2.25</v>
      </c>
      <c r="M1325" t="n">
        <v>0</v>
      </c>
      <c r="N1325" t="n">
        <v>5.68</v>
      </c>
      <c r="O1325" t="n">
        <v>6740.19</v>
      </c>
      <c r="P1325" t="n">
        <v>57.62</v>
      </c>
      <c r="Q1325" t="n">
        <v>460.74</v>
      </c>
      <c r="R1325" t="n">
        <v>62.68</v>
      </c>
      <c r="S1325" t="n">
        <v>32.19</v>
      </c>
      <c r="T1325" t="n">
        <v>11259.59</v>
      </c>
      <c r="U1325" t="n">
        <v>0.51</v>
      </c>
      <c r="V1325" t="n">
        <v>0.73</v>
      </c>
      <c r="W1325" t="n">
        <v>1.52</v>
      </c>
      <c r="X1325" t="n">
        <v>0.71</v>
      </c>
      <c r="Y1325" t="n">
        <v>1</v>
      </c>
      <c r="Z1325" t="n">
        <v>10</v>
      </c>
    </row>
    <row r="1326">
      <c r="A1326" t="n">
        <v>0</v>
      </c>
      <c r="B1326" t="n">
        <v>120</v>
      </c>
      <c r="C1326" t="inlineStr">
        <is>
          <t xml:space="preserve">CONCLUIDO	</t>
        </is>
      </c>
      <c r="D1326" t="n">
        <v>3.4032</v>
      </c>
      <c r="E1326" t="n">
        <v>29.38</v>
      </c>
      <c r="F1326" t="n">
        <v>17.56</v>
      </c>
      <c r="G1326" t="n">
        <v>5.27</v>
      </c>
      <c r="H1326" t="n">
        <v>0.08</v>
      </c>
      <c r="I1326" t="n">
        <v>200</v>
      </c>
      <c r="J1326" t="n">
        <v>232.68</v>
      </c>
      <c r="K1326" t="n">
        <v>57.72</v>
      </c>
      <c r="L1326" t="n">
        <v>1</v>
      </c>
      <c r="M1326" t="n">
        <v>198</v>
      </c>
      <c r="N1326" t="n">
        <v>53.95</v>
      </c>
      <c r="O1326" t="n">
        <v>28931.02</v>
      </c>
      <c r="P1326" t="n">
        <v>274.21</v>
      </c>
      <c r="Q1326" t="n">
        <v>460.93</v>
      </c>
      <c r="R1326" t="n">
        <v>237.2</v>
      </c>
      <c r="S1326" t="n">
        <v>32.19</v>
      </c>
      <c r="T1326" t="n">
        <v>97641.42</v>
      </c>
      <c r="U1326" t="n">
        <v>0.14</v>
      </c>
      <c r="V1326" t="n">
        <v>0.51</v>
      </c>
      <c r="W1326" t="n">
        <v>1.79</v>
      </c>
      <c r="X1326" t="n">
        <v>6.02</v>
      </c>
      <c r="Y1326" t="n">
        <v>1</v>
      </c>
      <c r="Z1326" t="n">
        <v>10</v>
      </c>
    </row>
    <row r="1327">
      <c r="A1327" t="n">
        <v>1</v>
      </c>
      <c r="B1327" t="n">
        <v>120</v>
      </c>
      <c r="C1327" t="inlineStr">
        <is>
          <t xml:space="preserve">CONCLUIDO	</t>
        </is>
      </c>
      <c r="D1327" t="n">
        <v>3.9857</v>
      </c>
      <c r="E1327" t="n">
        <v>25.09</v>
      </c>
      <c r="F1327" t="n">
        <v>15.82</v>
      </c>
      <c r="G1327" t="n">
        <v>6.59</v>
      </c>
      <c r="H1327" t="n">
        <v>0.1</v>
      </c>
      <c r="I1327" t="n">
        <v>144</v>
      </c>
      <c r="J1327" t="n">
        <v>233.1</v>
      </c>
      <c r="K1327" t="n">
        <v>57.72</v>
      </c>
      <c r="L1327" t="n">
        <v>1.25</v>
      </c>
      <c r="M1327" t="n">
        <v>142</v>
      </c>
      <c r="N1327" t="n">
        <v>54.13</v>
      </c>
      <c r="O1327" t="n">
        <v>28983.75</v>
      </c>
      <c r="P1327" t="n">
        <v>246.6</v>
      </c>
      <c r="Q1327" t="n">
        <v>460.82</v>
      </c>
      <c r="R1327" t="n">
        <v>179.8</v>
      </c>
      <c r="S1327" t="n">
        <v>32.19</v>
      </c>
      <c r="T1327" t="n">
        <v>69224.28999999999</v>
      </c>
      <c r="U1327" t="n">
        <v>0.18</v>
      </c>
      <c r="V1327" t="n">
        <v>0.5600000000000001</v>
      </c>
      <c r="W1327" t="n">
        <v>1.7</v>
      </c>
      <c r="X1327" t="n">
        <v>4.28</v>
      </c>
      <c r="Y1327" t="n">
        <v>1</v>
      </c>
      <c r="Z1327" t="n">
        <v>10</v>
      </c>
    </row>
    <row r="1328">
      <c r="A1328" t="n">
        <v>2</v>
      </c>
      <c r="B1328" t="n">
        <v>120</v>
      </c>
      <c r="C1328" t="inlineStr">
        <is>
          <t xml:space="preserve">CONCLUIDO	</t>
        </is>
      </c>
      <c r="D1328" t="n">
        <v>4.4228</v>
      </c>
      <c r="E1328" t="n">
        <v>22.61</v>
      </c>
      <c r="F1328" t="n">
        <v>14.8</v>
      </c>
      <c r="G1328" t="n">
        <v>7.93</v>
      </c>
      <c r="H1328" t="n">
        <v>0.11</v>
      </c>
      <c r="I1328" t="n">
        <v>112</v>
      </c>
      <c r="J1328" t="n">
        <v>233.53</v>
      </c>
      <c r="K1328" t="n">
        <v>57.72</v>
      </c>
      <c r="L1328" t="n">
        <v>1.5</v>
      </c>
      <c r="M1328" t="n">
        <v>110</v>
      </c>
      <c r="N1328" t="n">
        <v>54.31</v>
      </c>
      <c r="O1328" t="n">
        <v>29036.54</v>
      </c>
      <c r="P1328" t="n">
        <v>230.29</v>
      </c>
      <c r="Q1328" t="n">
        <v>460.81</v>
      </c>
      <c r="R1328" t="n">
        <v>147.5</v>
      </c>
      <c r="S1328" t="n">
        <v>32.19</v>
      </c>
      <c r="T1328" t="n">
        <v>53230.02</v>
      </c>
      <c r="U1328" t="n">
        <v>0.22</v>
      </c>
      <c r="V1328" t="n">
        <v>0.6</v>
      </c>
      <c r="W1328" t="n">
        <v>1.62</v>
      </c>
      <c r="X1328" t="n">
        <v>3.26</v>
      </c>
      <c r="Y1328" t="n">
        <v>1</v>
      </c>
      <c r="Z1328" t="n">
        <v>10</v>
      </c>
    </row>
    <row r="1329">
      <c r="A1329" t="n">
        <v>3</v>
      </c>
      <c r="B1329" t="n">
        <v>120</v>
      </c>
      <c r="C1329" t="inlineStr">
        <is>
          <t xml:space="preserve">CONCLUIDO	</t>
        </is>
      </c>
      <c r="D1329" t="n">
        <v>4.7411</v>
      </c>
      <c r="E1329" t="n">
        <v>21.09</v>
      </c>
      <c r="F1329" t="n">
        <v>14.19</v>
      </c>
      <c r="G1329" t="n">
        <v>9.26</v>
      </c>
      <c r="H1329" t="n">
        <v>0.13</v>
      </c>
      <c r="I1329" t="n">
        <v>92</v>
      </c>
      <c r="J1329" t="n">
        <v>233.96</v>
      </c>
      <c r="K1329" t="n">
        <v>57.72</v>
      </c>
      <c r="L1329" t="n">
        <v>1.75</v>
      </c>
      <c r="M1329" t="n">
        <v>90</v>
      </c>
      <c r="N1329" t="n">
        <v>54.49</v>
      </c>
      <c r="O1329" t="n">
        <v>29089.39</v>
      </c>
      <c r="P1329" t="n">
        <v>220.45</v>
      </c>
      <c r="Q1329" t="n">
        <v>460.75</v>
      </c>
      <c r="R1329" t="n">
        <v>127.37</v>
      </c>
      <c r="S1329" t="n">
        <v>32.19</v>
      </c>
      <c r="T1329" t="n">
        <v>43266.66</v>
      </c>
      <c r="U1329" t="n">
        <v>0.25</v>
      </c>
      <c r="V1329" t="n">
        <v>0.63</v>
      </c>
      <c r="W1329" t="n">
        <v>1.59</v>
      </c>
      <c r="X1329" t="n">
        <v>2.66</v>
      </c>
      <c r="Y1329" t="n">
        <v>1</v>
      </c>
      <c r="Z1329" t="n">
        <v>10</v>
      </c>
    </row>
    <row r="1330">
      <c r="A1330" t="n">
        <v>4</v>
      </c>
      <c r="B1330" t="n">
        <v>120</v>
      </c>
      <c r="C1330" t="inlineStr">
        <is>
          <t xml:space="preserve">CONCLUIDO	</t>
        </is>
      </c>
      <c r="D1330" t="n">
        <v>4.9893</v>
      </c>
      <c r="E1330" t="n">
        <v>20.04</v>
      </c>
      <c r="F1330" t="n">
        <v>13.78</v>
      </c>
      <c r="G1330" t="n">
        <v>10.6</v>
      </c>
      <c r="H1330" t="n">
        <v>0.15</v>
      </c>
      <c r="I1330" t="n">
        <v>78</v>
      </c>
      <c r="J1330" t="n">
        <v>234.39</v>
      </c>
      <c r="K1330" t="n">
        <v>57.72</v>
      </c>
      <c r="L1330" t="n">
        <v>2</v>
      </c>
      <c r="M1330" t="n">
        <v>76</v>
      </c>
      <c r="N1330" t="n">
        <v>54.67</v>
      </c>
      <c r="O1330" t="n">
        <v>29142.31</v>
      </c>
      <c r="P1330" t="n">
        <v>213.78</v>
      </c>
      <c r="Q1330" t="n">
        <v>460.8</v>
      </c>
      <c r="R1330" t="n">
        <v>113.76</v>
      </c>
      <c r="S1330" t="n">
        <v>32.19</v>
      </c>
      <c r="T1330" t="n">
        <v>36531.26</v>
      </c>
      <c r="U1330" t="n">
        <v>0.28</v>
      </c>
      <c r="V1330" t="n">
        <v>0.65</v>
      </c>
      <c r="W1330" t="n">
        <v>1.57</v>
      </c>
      <c r="X1330" t="n">
        <v>2.24</v>
      </c>
      <c r="Y1330" t="n">
        <v>1</v>
      </c>
      <c r="Z1330" t="n">
        <v>10</v>
      </c>
    </row>
    <row r="1331">
      <c r="A1331" t="n">
        <v>5</v>
      </c>
      <c r="B1331" t="n">
        <v>120</v>
      </c>
      <c r="C1331" t="inlineStr">
        <is>
          <t xml:space="preserve">CONCLUIDO	</t>
        </is>
      </c>
      <c r="D1331" t="n">
        <v>5.178</v>
      </c>
      <c r="E1331" t="n">
        <v>19.31</v>
      </c>
      <c r="F1331" t="n">
        <v>13.51</v>
      </c>
      <c r="G1331" t="n">
        <v>11.92</v>
      </c>
      <c r="H1331" t="n">
        <v>0.17</v>
      </c>
      <c r="I1331" t="n">
        <v>68</v>
      </c>
      <c r="J1331" t="n">
        <v>234.82</v>
      </c>
      <c r="K1331" t="n">
        <v>57.72</v>
      </c>
      <c r="L1331" t="n">
        <v>2.25</v>
      </c>
      <c r="M1331" t="n">
        <v>66</v>
      </c>
      <c r="N1331" t="n">
        <v>54.85</v>
      </c>
      <c r="O1331" t="n">
        <v>29195.29</v>
      </c>
      <c r="P1331" t="n">
        <v>209.18</v>
      </c>
      <c r="Q1331" t="n">
        <v>460.73</v>
      </c>
      <c r="R1331" t="n">
        <v>104.81</v>
      </c>
      <c r="S1331" t="n">
        <v>32.19</v>
      </c>
      <c r="T1331" t="n">
        <v>32104.97</v>
      </c>
      <c r="U1331" t="n">
        <v>0.31</v>
      </c>
      <c r="V1331" t="n">
        <v>0.66</v>
      </c>
      <c r="W1331" t="n">
        <v>1.56</v>
      </c>
      <c r="X1331" t="n">
        <v>1.97</v>
      </c>
      <c r="Y1331" t="n">
        <v>1</v>
      </c>
      <c r="Z1331" t="n">
        <v>10</v>
      </c>
    </row>
    <row r="1332">
      <c r="A1332" t="n">
        <v>6</v>
      </c>
      <c r="B1332" t="n">
        <v>120</v>
      </c>
      <c r="C1332" t="inlineStr">
        <is>
          <t xml:space="preserve">CONCLUIDO	</t>
        </is>
      </c>
      <c r="D1332" t="n">
        <v>5.3485</v>
      </c>
      <c r="E1332" t="n">
        <v>18.7</v>
      </c>
      <c r="F1332" t="n">
        <v>13.25</v>
      </c>
      <c r="G1332" t="n">
        <v>13.25</v>
      </c>
      <c r="H1332" t="n">
        <v>0.19</v>
      </c>
      <c r="I1332" t="n">
        <v>60</v>
      </c>
      <c r="J1332" t="n">
        <v>235.25</v>
      </c>
      <c r="K1332" t="n">
        <v>57.72</v>
      </c>
      <c r="L1332" t="n">
        <v>2.5</v>
      </c>
      <c r="M1332" t="n">
        <v>58</v>
      </c>
      <c r="N1332" t="n">
        <v>55.03</v>
      </c>
      <c r="O1332" t="n">
        <v>29248.33</v>
      </c>
      <c r="P1332" t="n">
        <v>204.91</v>
      </c>
      <c r="Q1332" t="n">
        <v>460.75</v>
      </c>
      <c r="R1332" t="n">
        <v>96.42</v>
      </c>
      <c r="S1332" t="n">
        <v>32.19</v>
      </c>
      <c r="T1332" t="n">
        <v>27954.64</v>
      </c>
      <c r="U1332" t="n">
        <v>0.33</v>
      </c>
      <c r="V1332" t="n">
        <v>0.67</v>
      </c>
      <c r="W1332" t="n">
        <v>1.55</v>
      </c>
      <c r="X1332" t="n">
        <v>1.72</v>
      </c>
      <c r="Y1332" t="n">
        <v>1</v>
      </c>
      <c r="Z1332" t="n">
        <v>10</v>
      </c>
    </row>
    <row r="1333">
      <c r="A1333" t="n">
        <v>7</v>
      </c>
      <c r="B1333" t="n">
        <v>120</v>
      </c>
      <c r="C1333" t="inlineStr">
        <is>
          <t xml:space="preserve">CONCLUIDO	</t>
        </is>
      </c>
      <c r="D1333" t="n">
        <v>5.4803</v>
      </c>
      <c r="E1333" t="n">
        <v>18.25</v>
      </c>
      <c r="F1333" t="n">
        <v>13.08</v>
      </c>
      <c r="G1333" t="n">
        <v>14.53</v>
      </c>
      <c r="H1333" t="n">
        <v>0.21</v>
      </c>
      <c r="I1333" t="n">
        <v>54</v>
      </c>
      <c r="J1333" t="n">
        <v>235.68</v>
      </c>
      <c r="K1333" t="n">
        <v>57.72</v>
      </c>
      <c r="L1333" t="n">
        <v>2.75</v>
      </c>
      <c r="M1333" t="n">
        <v>52</v>
      </c>
      <c r="N1333" t="n">
        <v>55.21</v>
      </c>
      <c r="O1333" t="n">
        <v>29301.44</v>
      </c>
      <c r="P1333" t="n">
        <v>201.89</v>
      </c>
      <c r="Q1333" t="n">
        <v>460.84</v>
      </c>
      <c r="R1333" t="n">
        <v>90.75</v>
      </c>
      <c r="S1333" t="n">
        <v>32.19</v>
      </c>
      <c r="T1333" t="n">
        <v>25147.13</v>
      </c>
      <c r="U1333" t="n">
        <v>0.35</v>
      </c>
      <c r="V1333" t="n">
        <v>0.68</v>
      </c>
      <c r="W1333" t="n">
        <v>1.54</v>
      </c>
      <c r="X1333" t="n">
        <v>1.54</v>
      </c>
      <c r="Y1333" t="n">
        <v>1</v>
      </c>
      <c r="Z1333" t="n">
        <v>10</v>
      </c>
    </row>
    <row r="1334">
      <c r="A1334" t="n">
        <v>8</v>
      </c>
      <c r="B1334" t="n">
        <v>120</v>
      </c>
      <c r="C1334" t="inlineStr">
        <is>
          <t xml:space="preserve">CONCLUIDO	</t>
        </is>
      </c>
      <c r="D1334" t="n">
        <v>5.5913</v>
      </c>
      <c r="E1334" t="n">
        <v>17.89</v>
      </c>
      <c r="F1334" t="n">
        <v>12.94</v>
      </c>
      <c r="G1334" t="n">
        <v>15.85</v>
      </c>
      <c r="H1334" t="n">
        <v>0.23</v>
      </c>
      <c r="I1334" t="n">
        <v>49</v>
      </c>
      <c r="J1334" t="n">
        <v>236.11</v>
      </c>
      <c r="K1334" t="n">
        <v>57.72</v>
      </c>
      <c r="L1334" t="n">
        <v>3</v>
      </c>
      <c r="M1334" t="n">
        <v>47</v>
      </c>
      <c r="N1334" t="n">
        <v>55.39</v>
      </c>
      <c r="O1334" t="n">
        <v>29354.61</v>
      </c>
      <c r="P1334" t="n">
        <v>199.58</v>
      </c>
      <c r="Q1334" t="n">
        <v>460.76</v>
      </c>
      <c r="R1334" t="n">
        <v>86.17</v>
      </c>
      <c r="S1334" t="n">
        <v>32.19</v>
      </c>
      <c r="T1334" t="n">
        <v>22882.74</v>
      </c>
      <c r="U1334" t="n">
        <v>0.37</v>
      </c>
      <c r="V1334" t="n">
        <v>0.6899999999999999</v>
      </c>
      <c r="W1334" t="n">
        <v>1.53</v>
      </c>
      <c r="X1334" t="n">
        <v>1.41</v>
      </c>
      <c r="Y1334" t="n">
        <v>1</v>
      </c>
      <c r="Z1334" t="n">
        <v>10</v>
      </c>
    </row>
    <row r="1335">
      <c r="A1335" t="n">
        <v>9</v>
      </c>
      <c r="B1335" t="n">
        <v>120</v>
      </c>
      <c r="C1335" t="inlineStr">
        <is>
          <t xml:space="preserve">CONCLUIDO	</t>
        </is>
      </c>
      <c r="D1335" t="n">
        <v>5.6958</v>
      </c>
      <c r="E1335" t="n">
        <v>17.56</v>
      </c>
      <c r="F1335" t="n">
        <v>12.8</v>
      </c>
      <c r="G1335" t="n">
        <v>17.06</v>
      </c>
      <c r="H1335" t="n">
        <v>0.24</v>
      </c>
      <c r="I1335" t="n">
        <v>45</v>
      </c>
      <c r="J1335" t="n">
        <v>236.54</v>
      </c>
      <c r="K1335" t="n">
        <v>57.72</v>
      </c>
      <c r="L1335" t="n">
        <v>3.25</v>
      </c>
      <c r="M1335" t="n">
        <v>43</v>
      </c>
      <c r="N1335" t="n">
        <v>55.57</v>
      </c>
      <c r="O1335" t="n">
        <v>29407.85</v>
      </c>
      <c r="P1335" t="n">
        <v>197.06</v>
      </c>
      <c r="Q1335" t="n">
        <v>460.73</v>
      </c>
      <c r="R1335" t="n">
        <v>81.77</v>
      </c>
      <c r="S1335" t="n">
        <v>32.19</v>
      </c>
      <c r="T1335" t="n">
        <v>20702.4</v>
      </c>
      <c r="U1335" t="n">
        <v>0.39</v>
      </c>
      <c r="V1335" t="n">
        <v>0.7</v>
      </c>
      <c r="W1335" t="n">
        <v>1.52</v>
      </c>
      <c r="X1335" t="n">
        <v>1.26</v>
      </c>
      <c r="Y1335" t="n">
        <v>1</v>
      </c>
      <c r="Z1335" t="n">
        <v>10</v>
      </c>
    </row>
    <row r="1336">
      <c r="A1336" t="n">
        <v>10</v>
      </c>
      <c r="B1336" t="n">
        <v>120</v>
      </c>
      <c r="C1336" t="inlineStr">
        <is>
          <t xml:space="preserve">CONCLUIDO	</t>
        </is>
      </c>
      <c r="D1336" t="n">
        <v>5.7975</v>
      </c>
      <c r="E1336" t="n">
        <v>17.25</v>
      </c>
      <c r="F1336" t="n">
        <v>12.67</v>
      </c>
      <c r="G1336" t="n">
        <v>18.54</v>
      </c>
      <c r="H1336" t="n">
        <v>0.26</v>
      </c>
      <c r="I1336" t="n">
        <v>41</v>
      </c>
      <c r="J1336" t="n">
        <v>236.98</v>
      </c>
      <c r="K1336" t="n">
        <v>57.72</v>
      </c>
      <c r="L1336" t="n">
        <v>3.5</v>
      </c>
      <c r="M1336" t="n">
        <v>39</v>
      </c>
      <c r="N1336" t="n">
        <v>55.75</v>
      </c>
      <c r="O1336" t="n">
        <v>29461.15</v>
      </c>
      <c r="P1336" t="n">
        <v>194.68</v>
      </c>
      <c r="Q1336" t="n">
        <v>460.81</v>
      </c>
      <c r="R1336" t="n">
        <v>77.40000000000001</v>
      </c>
      <c r="S1336" t="n">
        <v>32.19</v>
      </c>
      <c r="T1336" t="n">
        <v>18538.32</v>
      </c>
      <c r="U1336" t="n">
        <v>0.42</v>
      </c>
      <c r="V1336" t="n">
        <v>0.71</v>
      </c>
      <c r="W1336" t="n">
        <v>1.52</v>
      </c>
      <c r="X1336" t="n">
        <v>1.14</v>
      </c>
      <c r="Y1336" t="n">
        <v>1</v>
      </c>
      <c r="Z1336" t="n">
        <v>10</v>
      </c>
    </row>
    <row r="1337">
      <c r="A1337" t="n">
        <v>11</v>
      </c>
      <c r="B1337" t="n">
        <v>120</v>
      </c>
      <c r="C1337" t="inlineStr">
        <is>
          <t xml:space="preserve">CONCLUIDO	</t>
        </is>
      </c>
      <c r="D1337" t="n">
        <v>5.8703</v>
      </c>
      <c r="E1337" t="n">
        <v>17.04</v>
      </c>
      <c r="F1337" t="n">
        <v>12.6</v>
      </c>
      <c r="G1337" t="n">
        <v>19.89</v>
      </c>
      <c r="H1337" t="n">
        <v>0.28</v>
      </c>
      <c r="I1337" t="n">
        <v>38</v>
      </c>
      <c r="J1337" t="n">
        <v>237.41</v>
      </c>
      <c r="K1337" t="n">
        <v>57.72</v>
      </c>
      <c r="L1337" t="n">
        <v>3.75</v>
      </c>
      <c r="M1337" t="n">
        <v>36</v>
      </c>
      <c r="N1337" t="n">
        <v>55.93</v>
      </c>
      <c r="O1337" t="n">
        <v>29514.51</v>
      </c>
      <c r="P1337" t="n">
        <v>193.25</v>
      </c>
      <c r="Q1337" t="n">
        <v>460.79</v>
      </c>
      <c r="R1337" t="n">
        <v>75.13</v>
      </c>
      <c r="S1337" t="n">
        <v>32.19</v>
      </c>
      <c r="T1337" t="n">
        <v>17418.27</v>
      </c>
      <c r="U1337" t="n">
        <v>0.43</v>
      </c>
      <c r="V1337" t="n">
        <v>0.71</v>
      </c>
      <c r="W1337" t="n">
        <v>1.51</v>
      </c>
      <c r="X1337" t="n">
        <v>1.06</v>
      </c>
      <c r="Y1337" t="n">
        <v>1</v>
      </c>
      <c r="Z1337" t="n">
        <v>10</v>
      </c>
    </row>
    <row r="1338">
      <c r="A1338" t="n">
        <v>12</v>
      </c>
      <c r="B1338" t="n">
        <v>120</v>
      </c>
      <c r="C1338" t="inlineStr">
        <is>
          <t xml:space="preserve">CONCLUIDO	</t>
        </is>
      </c>
      <c r="D1338" t="n">
        <v>5.9136</v>
      </c>
      <c r="E1338" t="n">
        <v>16.91</v>
      </c>
      <c r="F1338" t="n">
        <v>12.56</v>
      </c>
      <c r="G1338" t="n">
        <v>20.94</v>
      </c>
      <c r="H1338" t="n">
        <v>0.3</v>
      </c>
      <c r="I1338" t="n">
        <v>36</v>
      </c>
      <c r="J1338" t="n">
        <v>237.84</v>
      </c>
      <c r="K1338" t="n">
        <v>57.72</v>
      </c>
      <c r="L1338" t="n">
        <v>4</v>
      </c>
      <c r="M1338" t="n">
        <v>34</v>
      </c>
      <c r="N1338" t="n">
        <v>56.12</v>
      </c>
      <c r="O1338" t="n">
        <v>29567.95</v>
      </c>
      <c r="P1338" t="n">
        <v>192.5</v>
      </c>
      <c r="Q1338" t="n">
        <v>460.69</v>
      </c>
      <c r="R1338" t="n">
        <v>73.81</v>
      </c>
      <c r="S1338" t="n">
        <v>32.19</v>
      </c>
      <c r="T1338" t="n">
        <v>16766.68</v>
      </c>
      <c r="U1338" t="n">
        <v>0.44</v>
      </c>
      <c r="V1338" t="n">
        <v>0.71</v>
      </c>
      <c r="W1338" t="n">
        <v>1.51</v>
      </c>
      <c r="X1338" t="n">
        <v>1.03</v>
      </c>
      <c r="Y1338" t="n">
        <v>1</v>
      </c>
      <c r="Z1338" t="n">
        <v>10</v>
      </c>
    </row>
    <row r="1339">
      <c r="A1339" t="n">
        <v>13</v>
      </c>
      <c r="B1339" t="n">
        <v>120</v>
      </c>
      <c r="C1339" t="inlineStr">
        <is>
          <t xml:space="preserve">CONCLUIDO	</t>
        </is>
      </c>
      <c r="D1339" t="n">
        <v>5.97</v>
      </c>
      <c r="E1339" t="n">
        <v>16.75</v>
      </c>
      <c r="F1339" t="n">
        <v>12.49</v>
      </c>
      <c r="G1339" t="n">
        <v>22.05</v>
      </c>
      <c r="H1339" t="n">
        <v>0.32</v>
      </c>
      <c r="I1339" t="n">
        <v>34</v>
      </c>
      <c r="J1339" t="n">
        <v>238.28</v>
      </c>
      <c r="K1339" t="n">
        <v>57.72</v>
      </c>
      <c r="L1339" t="n">
        <v>4.25</v>
      </c>
      <c r="M1339" t="n">
        <v>32</v>
      </c>
      <c r="N1339" t="n">
        <v>56.3</v>
      </c>
      <c r="O1339" t="n">
        <v>29621.44</v>
      </c>
      <c r="P1339" t="n">
        <v>191.01</v>
      </c>
      <c r="Q1339" t="n">
        <v>460.72</v>
      </c>
      <c r="R1339" t="n">
        <v>71.89</v>
      </c>
      <c r="S1339" t="n">
        <v>32.19</v>
      </c>
      <c r="T1339" t="n">
        <v>15816.42</v>
      </c>
      <c r="U1339" t="n">
        <v>0.45</v>
      </c>
      <c r="V1339" t="n">
        <v>0.72</v>
      </c>
      <c r="W1339" t="n">
        <v>1.5</v>
      </c>
      <c r="X1339" t="n">
        <v>0.96</v>
      </c>
      <c r="Y1339" t="n">
        <v>1</v>
      </c>
      <c r="Z1339" t="n">
        <v>10</v>
      </c>
    </row>
    <row r="1340">
      <c r="A1340" t="n">
        <v>14</v>
      </c>
      <c r="B1340" t="n">
        <v>120</v>
      </c>
      <c r="C1340" t="inlineStr">
        <is>
          <t xml:space="preserve">CONCLUIDO	</t>
        </is>
      </c>
      <c r="D1340" t="n">
        <v>6.0138</v>
      </c>
      <c r="E1340" t="n">
        <v>16.63</v>
      </c>
      <c r="F1340" t="n">
        <v>12.46</v>
      </c>
      <c r="G1340" t="n">
        <v>23.37</v>
      </c>
      <c r="H1340" t="n">
        <v>0.34</v>
      </c>
      <c r="I1340" t="n">
        <v>32</v>
      </c>
      <c r="J1340" t="n">
        <v>238.71</v>
      </c>
      <c r="K1340" t="n">
        <v>57.72</v>
      </c>
      <c r="L1340" t="n">
        <v>4.5</v>
      </c>
      <c r="M1340" t="n">
        <v>30</v>
      </c>
      <c r="N1340" t="n">
        <v>56.49</v>
      </c>
      <c r="O1340" t="n">
        <v>29675.01</v>
      </c>
      <c r="P1340" t="n">
        <v>190.37</v>
      </c>
      <c r="Q1340" t="n">
        <v>460.72</v>
      </c>
      <c r="R1340" t="n">
        <v>70.78</v>
      </c>
      <c r="S1340" t="n">
        <v>32.19</v>
      </c>
      <c r="T1340" t="n">
        <v>15272.8</v>
      </c>
      <c r="U1340" t="n">
        <v>0.45</v>
      </c>
      <c r="V1340" t="n">
        <v>0.72</v>
      </c>
      <c r="W1340" t="n">
        <v>1.5</v>
      </c>
      <c r="X1340" t="n">
        <v>0.93</v>
      </c>
      <c r="Y1340" t="n">
        <v>1</v>
      </c>
      <c r="Z1340" t="n">
        <v>10</v>
      </c>
    </row>
    <row r="1341">
      <c r="A1341" t="n">
        <v>15</v>
      </c>
      <c r="B1341" t="n">
        <v>120</v>
      </c>
      <c r="C1341" t="inlineStr">
        <is>
          <t xml:space="preserve">CONCLUIDO	</t>
        </is>
      </c>
      <c r="D1341" t="n">
        <v>6.0777</v>
      </c>
      <c r="E1341" t="n">
        <v>16.45</v>
      </c>
      <c r="F1341" t="n">
        <v>12.38</v>
      </c>
      <c r="G1341" t="n">
        <v>24.76</v>
      </c>
      <c r="H1341" t="n">
        <v>0.35</v>
      </c>
      <c r="I1341" t="n">
        <v>30</v>
      </c>
      <c r="J1341" t="n">
        <v>239.14</v>
      </c>
      <c r="K1341" t="n">
        <v>57.72</v>
      </c>
      <c r="L1341" t="n">
        <v>4.75</v>
      </c>
      <c r="M1341" t="n">
        <v>28</v>
      </c>
      <c r="N1341" t="n">
        <v>56.67</v>
      </c>
      <c r="O1341" t="n">
        <v>29728.63</v>
      </c>
      <c r="P1341" t="n">
        <v>188.8</v>
      </c>
      <c r="Q1341" t="n">
        <v>460.75</v>
      </c>
      <c r="R1341" t="n">
        <v>67.90000000000001</v>
      </c>
      <c r="S1341" t="n">
        <v>32.19</v>
      </c>
      <c r="T1341" t="n">
        <v>13843.36</v>
      </c>
      <c r="U1341" t="n">
        <v>0.47</v>
      </c>
      <c r="V1341" t="n">
        <v>0.72</v>
      </c>
      <c r="W1341" t="n">
        <v>1.5</v>
      </c>
      <c r="X1341" t="n">
        <v>0.84</v>
      </c>
      <c r="Y1341" t="n">
        <v>1</v>
      </c>
      <c r="Z1341" t="n">
        <v>10</v>
      </c>
    </row>
    <row r="1342">
      <c r="A1342" t="n">
        <v>16</v>
      </c>
      <c r="B1342" t="n">
        <v>120</v>
      </c>
      <c r="C1342" t="inlineStr">
        <is>
          <t xml:space="preserve">CONCLUIDO	</t>
        </is>
      </c>
      <c r="D1342" t="n">
        <v>6.1421</v>
      </c>
      <c r="E1342" t="n">
        <v>16.28</v>
      </c>
      <c r="F1342" t="n">
        <v>12.3</v>
      </c>
      <c r="G1342" t="n">
        <v>26.35</v>
      </c>
      <c r="H1342" t="n">
        <v>0.37</v>
      </c>
      <c r="I1342" t="n">
        <v>28</v>
      </c>
      <c r="J1342" t="n">
        <v>239.58</v>
      </c>
      <c r="K1342" t="n">
        <v>57.72</v>
      </c>
      <c r="L1342" t="n">
        <v>5</v>
      </c>
      <c r="M1342" t="n">
        <v>26</v>
      </c>
      <c r="N1342" t="n">
        <v>56.86</v>
      </c>
      <c r="O1342" t="n">
        <v>29782.33</v>
      </c>
      <c r="P1342" t="n">
        <v>187.32</v>
      </c>
      <c r="Q1342" t="n">
        <v>460.71</v>
      </c>
      <c r="R1342" t="n">
        <v>65.33</v>
      </c>
      <c r="S1342" t="n">
        <v>32.19</v>
      </c>
      <c r="T1342" t="n">
        <v>12568.52</v>
      </c>
      <c r="U1342" t="n">
        <v>0.49</v>
      </c>
      <c r="V1342" t="n">
        <v>0.73</v>
      </c>
      <c r="W1342" t="n">
        <v>1.49</v>
      </c>
      <c r="X1342" t="n">
        <v>0.76</v>
      </c>
      <c r="Y1342" t="n">
        <v>1</v>
      </c>
      <c r="Z1342" t="n">
        <v>10</v>
      </c>
    </row>
    <row r="1343">
      <c r="A1343" t="n">
        <v>17</v>
      </c>
      <c r="B1343" t="n">
        <v>120</v>
      </c>
      <c r="C1343" t="inlineStr">
        <is>
          <t xml:space="preserve">CONCLUIDO	</t>
        </is>
      </c>
      <c r="D1343" t="n">
        <v>6.1628</v>
      </c>
      <c r="E1343" t="n">
        <v>16.23</v>
      </c>
      <c r="F1343" t="n">
        <v>12.29</v>
      </c>
      <c r="G1343" t="n">
        <v>27.31</v>
      </c>
      <c r="H1343" t="n">
        <v>0.39</v>
      </c>
      <c r="I1343" t="n">
        <v>27</v>
      </c>
      <c r="J1343" t="n">
        <v>240.02</v>
      </c>
      <c r="K1343" t="n">
        <v>57.72</v>
      </c>
      <c r="L1343" t="n">
        <v>5.25</v>
      </c>
      <c r="M1343" t="n">
        <v>25</v>
      </c>
      <c r="N1343" t="n">
        <v>57.04</v>
      </c>
      <c r="O1343" t="n">
        <v>29836.09</v>
      </c>
      <c r="P1343" t="n">
        <v>187.02</v>
      </c>
      <c r="Q1343" t="n">
        <v>460.71</v>
      </c>
      <c r="R1343" t="n">
        <v>65.13</v>
      </c>
      <c r="S1343" t="n">
        <v>32.19</v>
      </c>
      <c r="T1343" t="n">
        <v>12471.99</v>
      </c>
      <c r="U1343" t="n">
        <v>0.49</v>
      </c>
      <c r="V1343" t="n">
        <v>0.73</v>
      </c>
      <c r="W1343" t="n">
        <v>1.49</v>
      </c>
      <c r="X1343" t="n">
        <v>0.75</v>
      </c>
      <c r="Y1343" t="n">
        <v>1</v>
      </c>
      <c r="Z1343" t="n">
        <v>10</v>
      </c>
    </row>
    <row r="1344">
      <c r="A1344" t="n">
        <v>18</v>
      </c>
      <c r="B1344" t="n">
        <v>120</v>
      </c>
      <c r="C1344" t="inlineStr">
        <is>
          <t xml:space="preserve">CONCLUIDO	</t>
        </is>
      </c>
      <c r="D1344" t="n">
        <v>6.1921</v>
      </c>
      <c r="E1344" t="n">
        <v>16.15</v>
      </c>
      <c r="F1344" t="n">
        <v>12.26</v>
      </c>
      <c r="G1344" t="n">
        <v>28.28</v>
      </c>
      <c r="H1344" t="n">
        <v>0.41</v>
      </c>
      <c r="I1344" t="n">
        <v>26</v>
      </c>
      <c r="J1344" t="n">
        <v>240.45</v>
      </c>
      <c r="K1344" t="n">
        <v>57.72</v>
      </c>
      <c r="L1344" t="n">
        <v>5.5</v>
      </c>
      <c r="M1344" t="n">
        <v>24</v>
      </c>
      <c r="N1344" t="n">
        <v>57.23</v>
      </c>
      <c r="O1344" t="n">
        <v>29890.04</v>
      </c>
      <c r="P1344" t="n">
        <v>185.99</v>
      </c>
      <c r="Q1344" t="n">
        <v>460.69</v>
      </c>
      <c r="R1344" t="n">
        <v>64.28</v>
      </c>
      <c r="S1344" t="n">
        <v>32.19</v>
      </c>
      <c r="T1344" t="n">
        <v>12052.33</v>
      </c>
      <c r="U1344" t="n">
        <v>0.5</v>
      </c>
      <c r="V1344" t="n">
        <v>0.73</v>
      </c>
      <c r="W1344" t="n">
        <v>1.48</v>
      </c>
      <c r="X1344" t="n">
        <v>0.72</v>
      </c>
      <c r="Y1344" t="n">
        <v>1</v>
      </c>
      <c r="Z1344" t="n">
        <v>10</v>
      </c>
    </row>
    <row r="1345">
      <c r="A1345" t="n">
        <v>19</v>
      </c>
      <c r="B1345" t="n">
        <v>120</v>
      </c>
      <c r="C1345" t="inlineStr">
        <is>
          <t xml:space="preserve">CONCLUIDO	</t>
        </is>
      </c>
      <c r="D1345" t="n">
        <v>6.2531</v>
      </c>
      <c r="E1345" t="n">
        <v>15.99</v>
      </c>
      <c r="F1345" t="n">
        <v>12.19</v>
      </c>
      <c r="G1345" t="n">
        <v>30.47</v>
      </c>
      <c r="H1345" t="n">
        <v>0.42</v>
      </c>
      <c r="I1345" t="n">
        <v>24</v>
      </c>
      <c r="J1345" t="n">
        <v>240.89</v>
      </c>
      <c r="K1345" t="n">
        <v>57.72</v>
      </c>
      <c r="L1345" t="n">
        <v>5.75</v>
      </c>
      <c r="M1345" t="n">
        <v>22</v>
      </c>
      <c r="N1345" t="n">
        <v>57.42</v>
      </c>
      <c r="O1345" t="n">
        <v>29943.94</v>
      </c>
      <c r="P1345" t="n">
        <v>184.52</v>
      </c>
      <c r="Q1345" t="n">
        <v>460.74</v>
      </c>
      <c r="R1345" t="n">
        <v>61.87</v>
      </c>
      <c r="S1345" t="n">
        <v>32.19</v>
      </c>
      <c r="T1345" t="n">
        <v>10858.25</v>
      </c>
      <c r="U1345" t="n">
        <v>0.52</v>
      </c>
      <c r="V1345" t="n">
        <v>0.73</v>
      </c>
      <c r="W1345" t="n">
        <v>1.48</v>
      </c>
      <c r="X1345" t="n">
        <v>0.65</v>
      </c>
      <c r="Y1345" t="n">
        <v>1</v>
      </c>
      <c r="Z1345" t="n">
        <v>10</v>
      </c>
    </row>
    <row r="1346">
      <c r="A1346" t="n">
        <v>20</v>
      </c>
      <c r="B1346" t="n">
        <v>120</v>
      </c>
      <c r="C1346" t="inlineStr">
        <is>
          <t xml:space="preserve">CONCLUIDO	</t>
        </is>
      </c>
      <c r="D1346" t="n">
        <v>6.2858</v>
      </c>
      <c r="E1346" t="n">
        <v>15.91</v>
      </c>
      <c r="F1346" t="n">
        <v>12.15</v>
      </c>
      <c r="G1346" t="n">
        <v>31.7</v>
      </c>
      <c r="H1346" t="n">
        <v>0.44</v>
      </c>
      <c r="I1346" t="n">
        <v>23</v>
      </c>
      <c r="J1346" t="n">
        <v>241.33</v>
      </c>
      <c r="K1346" t="n">
        <v>57.72</v>
      </c>
      <c r="L1346" t="n">
        <v>6</v>
      </c>
      <c r="M1346" t="n">
        <v>21</v>
      </c>
      <c r="N1346" t="n">
        <v>57.6</v>
      </c>
      <c r="O1346" t="n">
        <v>29997.9</v>
      </c>
      <c r="P1346" t="n">
        <v>183.88</v>
      </c>
      <c r="Q1346" t="n">
        <v>460.72</v>
      </c>
      <c r="R1346" t="n">
        <v>60.6</v>
      </c>
      <c r="S1346" t="n">
        <v>32.19</v>
      </c>
      <c r="T1346" t="n">
        <v>10228.27</v>
      </c>
      <c r="U1346" t="n">
        <v>0.53</v>
      </c>
      <c r="V1346" t="n">
        <v>0.74</v>
      </c>
      <c r="W1346" t="n">
        <v>1.48</v>
      </c>
      <c r="X1346" t="n">
        <v>0.62</v>
      </c>
      <c r="Y1346" t="n">
        <v>1</v>
      </c>
      <c r="Z1346" t="n">
        <v>10</v>
      </c>
    </row>
    <row r="1347">
      <c r="A1347" t="n">
        <v>21</v>
      </c>
      <c r="B1347" t="n">
        <v>120</v>
      </c>
      <c r="C1347" t="inlineStr">
        <is>
          <t xml:space="preserve">CONCLUIDO	</t>
        </is>
      </c>
      <c r="D1347" t="n">
        <v>6.2754</v>
      </c>
      <c r="E1347" t="n">
        <v>15.94</v>
      </c>
      <c r="F1347" t="n">
        <v>12.18</v>
      </c>
      <c r="G1347" t="n">
        <v>31.77</v>
      </c>
      <c r="H1347" t="n">
        <v>0.46</v>
      </c>
      <c r="I1347" t="n">
        <v>23</v>
      </c>
      <c r="J1347" t="n">
        <v>241.77</v>
      </c>
      <c r="K1347" t="n">
        <v>57.72</v>
      </c>
      <c r="L1347" t="n">
        <v>6.25</v>
      </c>
      <c r="M1347" t="n">
        <v>21</v>
      </c>
      <c r="N1347" t="n">
        <v>57.79</v>
      </c>
      <c r="O1347" t="n">
        <v>30051.93</v>
      </c>
      <c r="P1347" t="n">
        <v>184.08</v>
      </c>
      <c r="Q1347" t="n">
        <v>460.72</v>
      </c>
      <c r="R1347" t="n">
        <v>61.3</v>
      </c>
      <c r="S1347" t="n">
        <v>32.19</v>
      </c>
      <c r="T1347" t="n">
        <v>10578.55</v>
      </c>
      <c r="U1347" t="n">
        <v>0.53</v>
      </c>
      <c r="V1347" t="n">
        <v>0.73</v>
      </c>
      <c r="W1347" t="n">
        <v>1.49</v>
      </c>
      <c r="X1347" t="n">
        <v>0.64</v>
      </c>
      <c r="Y1347" t="n">
        <v>1</v>
      </c>
      <c r="Z1347" t="n">
        <v>10</v>
      </c>
    </row>
    <row r="1348">
      <c r="A1348" t="n">
        <v>22</v>
      </c>
      <c r="B1348" t="n">
        <v>120</v>
      </c>
      <c r="C1348" t="inlineStr">
        <is>
          <t xml:space="preserve">CONCLUIDO	</t>
        </is>
      </c>
      <c r="D1348" t="n">
        <v>6.3079</v>
      </c>
      <c r="E1348" t="n">
        <v>15.85</v>
      </c>
      <c r="F1348" t="n">
        <v>12.14</v>
      </c>
      <c r="G1348" t="n">
        <v>33.11</v>
      </c>
      <c r="H1348" t="n">
        <v>0.48</v>
      </c>
      <c r="I1348" t="n">
        <v>22</v>
      </c>
      <c r="J1348" t="n">
        <v>242.2</v>
      </c>
      <c r="K1348" t="n">
        <v>57.72</v>
      </c>
      <c r="L1348" t="n">
        <v>6.5</v>
      </c>
      <c r="M1348" t="n">
        <v>20</v>
      </c>
      <c r="N1348" t="n">
        <v>57.98</v>
      </c>
      <c r="O1348" t="n">
        <v>30106.03</v>
      </c>
      <c r="P1348" t="n">
        <v>183.07</v>
      </c>
      <c r="Q1348" t="n">
        <v>460.71</v>
      </c>
      <c r="R1348" t="n">
        <v>60.33</v>
      </c>
      <c r="S1348" t="n">
        <v>32.19</v>
      </c>
      <c r="T1348" t="n">
        <v>10097.65</v>
      </c>
      <c r="U1348" t="n">
        <v>0.53</v>
      </c>
      <c r="V1348" t="n">
        <v>0.74</v>
      </c>
      <c r="W1348" t="n">
        <v>1.48</v>
      </c>
      <c r="X1348" t="n">
        <v>0.61</v>
      </c>
      <c r="Y1348" t="n">
        <v>1</v>
      </c>
      <c r="Z1348" t="n">
        <v>10</v>
      </c>
    </row>
    <row r="1349">
      <c r="A1349" t="n">
        <v>23</v>
      </c>
      <c r="B1349" t="n">
        <v>120</v>
      </c>
      <c r="C1349" t="inlineStr">
        <is>
          <t xml:space="preserve">CONCLUIDO	</t>
        </is>
      </c>
      <c r="D1349" t="n">
        <v>6.3439</v>
      </c>
      <c r="E1349" t="n">
        <v>15.76</v>
      </c>
      <c r="F1349" t="n">
        <v>12.1</v>
      </c>
      <c r="G1349" t="n">
        <v>34.56</v>
      </c>
      <c r="H1349" t="n">
        <v>0.49</v>
      </c>
      <c r="I1349" t="n">
        <v>21</v>
      </c>
      <c r="J1349" t="n">
        <v>242.64</v>
      </c>
      <c r="K1349" t="n">
        <v>57.72</v>
      </c>
      <c r="L1349" t="n">
        <v>6.75</v>
      </c>
      <c r="M1349" t="n">
        <v>19</v>
      </c>
      <c r="N1349" t="n">
        <v>58.17</v>
      </c>
      <c r="O1349" t="n">
        <v>30160.2</v>
      </c>
      <c r="P1349" t="n">
        <v>182.06</v>
      </c>
      <c r="Q1349" t="n">
        <v>460.73</v>
      </c>
      <c r="R1349" t="n">
        <v>58.75</v>
      </c>
      <c r="S1349" t="n">
        <v>32.19</v>
      </c>
      <c r="T1349" t="n">
        <v>9313</v>
      </c>
      <c r="U1349" t="n">
        <v>0.55</v>
      </c>
      <c r="V1349" t="n">
        <v>0.74</v>
      </c>
      <c r="W1349" t="n">
        <v>1.48</v>
      </c>
      <c r="X1349" t="n">
        <v>0.5600000000000001</v>
      </c>
      <c r="Y1349" t="n">
        <v>1</v>
      </c>
      <c r="Z1349" t="n">
        <v>10</v>
      </c>
    </row>
    <row r="1350">
      <c r="A1350" t="n">
        <v>24</v>
      </c>
      <c r="B1350" t="n">
        <v>120</v>
      </c>
      <c r="C1350" t="inlineStr">
        <is>
          <t xml:space="preserve">CONCLUIDO	</t>
        </is>
      </c>
      <c r="D1350" t="n">
        <v>6.3717</v>
      </c>
      <c r="E1350" t="n">
        <v>15.69</v>
      </c>
      <c r="F1350" t="n">
        <v>12.07</v>
      </c>
      <c r="G1350" t="n">
        <v>36.22</v>
      </c>
      <c r="H1350" t="n">
        <v>0.51</v>
      </c>
      <c r="I1350" t="n">
        <v>20</v>
      </c>
      <c r="J1350" t="n">
        <v>243.08</v>
      </c>
      <c r="K1350" t="n">
        <v>57.72</v>
      </c>
      <c r="L1350" t="n">
        <v>7</v>
      </c>
      <c r="M1350" t="n">
        <v>18</v>
      </c>
      <c r="N1350" t="n">
        <v>58.36</v>
      </c>
      <c r="O1350" t="n">
        <v>30214.44</v>
      </c>
      <c r="P1350" t="n">
        <v>181.82</v>
      </c>
      <c r="Q1350" t="n">
        <v>460.69</v>
      </c>
      <c r="R1350" t="n">
        <v>58.04</v>
      </c>
      <c r="S1350" t="n">
        <v>32.19</v>
      </c>
      <c r="T1350" t="n">
        <v>8960.41</v>
      </c>
      <c r="U1350" t="n">
        <v>0.55</v>
      </c>
      <c r="V1350" t="n">
        <v>0.74</v>
      </c>
      <c r="W1350" t="n">
        <v>1.48</v>
      </c>
      <c r="X1350" t="n">
        <v>0.54</v>
      </c>
      <c r="Y1350" t="n">
        <v>1</v>
      </c>
      <c r="Z1350" t="n">
        <v>10</v>
      </c>
    </row>
    <row r="1351">
      <c r="A1351" t="n">
        <v>25</v>
      </c>
      <c r="B1351" t="n">
        <v>120</v>
      </c>
      <c r="C1351" t="inlineStr">
        <is>
          <t xml:space="preserve">CONCLUIDO	</t>
        </is>
      </c>
      <c r="D1351" t="n">
        <v>6.3966</v>
      </c>
      <c r="E1351" t="n">
        <v>15.63</v>
      </c>
      <c r="F1351" t="n">
        <v>12.06</v>
      </c>
      <c r="G1351" t="n">
        <v>38.08</v>
      </c>
      <c r="H1351" t="n">
        <v>0.53</v>
      </c>
      <c r="I1351" t="n">
        <v>19</v>
      </c>
      <c r="J1351" t="n">
        <v>243.52</v>
      </c>
      <c r="K1351" t="n">
        <v>57.72</v>
      </c>
      <c r="L1351" t="n">
        <v>7.25</v>
      </c>
      <c r="M1351" t="n">
        <v>17</v>
      </c>
      <c r="N1351" t="n">
        <v>58.55</v>
      </c>
      <c r="O1351" t="n">
        <v>30268.74</v>
      </c>
      <c r="P1351" t="n">
        <v>181.07</v>
      </c>
      <c r="Q1351" t="n">
        <v>460.74</v>
      </c>
      <c r="R1351" t="n">
        <v>57.68</v>
      </c>
      <c r="S1351" t="n">
        <v>32.19</v>
      </c>
      <c r="T1351" t="n">
        <v>8787.610000000001</v>
      </c>
      <c r="U1351" t="n">
        <v>0.5600000000000001</v>
      </c>
      <c r="V1351" t="n">
        <v>0.74</v>
      </c>
      <c r="W1351" t="n">
        <v>1.48</v>
      </c>
      <c r="X1351" t="n">
        <v>0.52</v>
      </c>
      <c r="Y1351" t="n">
        <v>1</v>
      </c>
      <c r="Z1351" t="n">
        <v>10</v>
      </c>
    </row>
    <row r="1352">
      <c r="A1352" t="n">
        <v>26</v>
      </c>
      <c r="B1352" t="n">
        <v>120</v>
      </c>
      <c r="C1352" t="inlineStr">
        <is>
          <t xml:space="preserve">CONCLUIDO	</t>
        </is>
      </c>
      <c r="D1352" t="n">
        <v>6.3987</v>
      </c>
      <c r="E1352" t="n">
        <v>15.63</v>
      </c>
      <c r="F1352" t="n">
        <v>12.05</v>
      </c>
      <c r="G1352" t="n">
        <v>38.06</v>
      </c>
      <c r="H1352" t="n">
        <v>0.55</v>
      </c>
      <c r="I1352" t="n">
        <v>19</v>
      </c>
      <c r="J1352" t="n">
        <v>243.96</v>
      </c>
      <c r="K1352" t="n">
        <v>57.72</v>
      </c>
      <c r="L1352" t="n">
        <v>7.5</v>
      </c>
      <c r="M1352" t="n">
        <v>17</v>
      </c>
      <c r="N1352" t="n">
        <v>58.74</v>
      </c>
      <c r="O1352" t="n">
        <v>30323.11</v>
      </c>
      <c r="P1352" t="n">
        <v>180.51</v>
      </c>
      <c r="Q1352" t="n">
        <v>460.69</v>
      </c>
      <c r="R1352" t="n">
        <v>57.61</v>
      </c>
      <c r="S1352" t="n">
        <v>32.19</v>
      </c>
      <c r="T1352" t="n">
        <v>8751.709999999999</v>
      </c>
      <c r="U1352" t="n">
        <v>0.5600000000000001</v>
      </c>
      <c r="V1352" t="n">
        <v>0.74</v>
      </c>
      <c r="W1352" t="n">
        <v>1.47</v>
      </c>
      <c r="X1352" t="n">
        <v>0.52</v>
      </c>
      <c r="Y1352" t="n">
        <v>1</v>
      </c>
      <c r="Z1352" t="n">
        <v>10</v>
      </c>
    </row>
    <row r="1353">
      <c r="A1353" t="n">
        <v>27</v>
      </c>
      <c r="B1353" t="n">
        <v>120</v>
      </c>
      <c r="C1353" t="inlineStr">
        <is>
          <t xml:space="preserve">CONCLUIDO	</t>
        </is>
      </c>
      <c r="D1353" t="n">
        <v>6.428</v>
      </c>
      <c r="E1353" t="n">
        <v>15.56</v>
      </c>
      <c r="F1353" t="n">
        <v>12.03</v>
      </c>
      <c r="G1353" t="n">
        <v>40.09</v>
      </c>
      <c r="H1353" t="n">
        <v>0.5600000000000001</v>
      </c>
      <c r="I1353" t="n">
        <v>18</v>
      </c>
      <c r="J1353" t="n">
        <v>244.41</v>
      </c>
      <c r="K1353" t="n">
        <v>57.72</v>
      </c>
      <c r="L1353" t="n">
        <v>7.75</v>
      </c>
      <c r="M1353" t="n">
        <v>16</v>
      </c>
      <c r="N1353" t="n">
        <v>58.93</v>
      </c>
      <c r="O1353" t="n">
        <v>30377.55</v>
      </c>
      <c r="P1353" t="n">
        <v>180.14</v>
      </c>
      <c r="Q1353" t="n">
        <v>460.74</v>
      </c>
      <c r="R1353" t="n">
        <v>56.48</v>
      </c>
      <c r="S1353" t="n">
        <v>32.19</v>
      </c>
      <c r="T1353" t="n">
        <v>8194.809999999999</v>
      </c>
      <c r="U1353" t="n">
        <v>0.57</v>
      </c>
      <c r="V1353" t="n">
        <v>0.74</v>
      </c>
      <c r="W1353" t="n">
        <v>1.48</v>
      </c>
      <c r="X1353" t="n">
        <v>0.49</v>
      </c>
      <c r="Y1353" t="n">
        <v>1</v>
      </c>
      <c r="Z1353" t="n">
        <v>10</v>
      </c>
    </row>
    <row r="1354">
      <c r="A1354" t="n">
        <v>28</v>
      </c>
      <c r="B1354" t="n">
        <v>120</v>
      </c>
      <c r="C1354" t="inlineStr">
        <is>
          <t xml:space="preserve">CONCLUIDO	</t>
        </is>
      </c>
      <c r="D1354" t="n">
        <v>6.462</v>
      </c>
      <c r="E1354" t="n">
        <v>15.48</v>
      </c>
      <c r="F1354" t="n">
        <v>11.99</v>
      </c>
      <c r="G1354" t="n">
        <v>42.32</v>
      </c>
      <c r="H1354" t="n">
        <v>0.58</v>
      </c>
      <c r="I1354" t="n">
        <v>17</v>
      </c>
      <c r="J1354" t="n">
        <v>244.85</v>
      </c>
      <c r="K1354" t="n">
        <v>57.72</v>
      </c>
      <c r="L1354" t="n">
        <v>8</v>
      </c>
      <c r="M1354" t="n">
        <v>15</v>
      </c>
      <c r="N1354" t="n">
        <v>59.12</v>
      </c>
      <c r="O1354" t="n">
        <v>30432.06</v>
      </c>
      <c r="P1354" t="n">
        <v>178.65</v>
      </c>
      <c r="Q1354" t="n">
        <v>460.69</v>
      </c>
      <c r="R1354" t="n">
        <v>55.45</v>
      </c>
      <c r="S1354" t="n">
        <v>32.19</v>
      </c>
      <c r="T1354" t="n">
        <v>7681.71</v>
      </c>
      <c r="U1354" t="n">
        <v>0.58</v>
      </c>
      <c r="V1354" t="n">
        <v>0.75</v>
      </c>
      <c r="W1354" t="n">
        <v>1.47</v>
      </c>
      <c r="X1354" t="n">
        <v>0.46</v>
      </c>
      <c r="Y1354" t="n">
        <v>1</v>
      </c>
      <c r="Z1354" t="n">
        <v>10</v>
      </c>
    </row>
    <row r="1355">
      <c r="A1355" t="n">
        <v>29</v>
      </c>
      <c r="B1355" t="n">
        <v>120</v>
      </c>
      <c r="C1355" t="inlineStr">
        <is>
          <t xml:space="preserve">CONCLUIDO	</t>
        </is>
      </c>
      <c r="D1355" t="n">
        <v>6.4692</v>
      </c>
      <c r="E1355" t="n">
        <v>15.46</v>
      </c>
      <c r="F1355" t="n">
        <v>11.97</v>
      </c>
      <c r="G1355" t="n">
        <v>42.26</v>
      </c>
      <c r="H1355" t="n">
        <v>0.6</v>
      </c>
      <c r="I1355" t="n">
        <v>17</v>
      </c>
      <c r="J1355" t="n">
        <v>245.29</v>
      </c>
      <c r="K1355" t="n">
        <v>57.72</v>
      </c>
      <c r="L1355" t="n">
        <v>8.25</v>
      </c>
      <c r="M1355" t="n">
        <v>15</v>
      </c>
      <c r="N1355" t="n">
        <v>59.32</v>
      </c>
      <c r="O1355" t="n">
        <v>30486.64</v>
      </c>
      <c r="P1355" t="n">
        <v>178.54</v>
      </c>
      <c r="Q1355" t="n">
        <v>460.7</v>
      </c>
      <c r="R1355" t="n">
        <v>54.87</v>
      </c>
      <c r="S1355" t="n">
        <v>32.19</v>
      </c>
      <c r="T1355" t="n">
        <v>7394.08</v>
      </c>
      <c r="U1355" t="n">
        <v>0.59</v>
      </c>
      <c r="V1355" t="n">
        <v>0.75</v>
      </c>
      <c r="W1355" t="n">
        <v>1.47</v>
      </c>
      <c r="X1355" t="n">
        <v>0.44</v>
      </c>
      <c r="Y1355" t="n">
        <v>1</v>
      </c>
      <c r="Z1355" t="n">
        <v>10</v>
      </c>
    </row>
    <row r="1356">
      <c r="A1356" t="n">
        <v>30</v>
      </c>
      <c r="B1356" t="n">
        <v>120</v>
      </c>
      <c r="C1356" t="inlineStr">
        <is>
          <t xml:space="preserve">CONCLUIDO	</t>
        </is>
      </c>
      <c r="D1356" t="n">
        <v>6.4895</v>
      </c>
      <c r="E1356" t="n">
        <v>15.41</v>
      </c>
      <c r="F1356" t="n">
        <v>11.97</v>
      </c>
      <c r="G1356" t="n">
        <v>44.89</v>
      </c>
      <c r="H1356" t="n">
        <v>0.62</v>
      </c>
      <c r="I1356" t="n">
        <v>16</v>
      </c>
      <c r="J1356" t="n">
        <v>245.73</v>
      </c>
      <c r="K1356" t="n">
        <v>57.72</v>
      </c>
      <c r="L1356" t="n">
        <v>8.5</v>
      </c>
      <c r="M1356" t="n">
        <v>14</v>
      </c>
      <c r="N1356" t="n">
        <v>59.51</v>
      </c>
      <c r="O1356" t="n">
        <v>30541.29</v>
      </c>
      <c r="P1356" t="n">
        <v>177.96</v>
      </c>
      <c r="Q1356" t="n">
        <v>460.7</v>
      </c>
      <c r="R1356" t="n">
        <v>54.72</v>
      </c>
      <c r="S1356" t="n">
        <v>32.19</v>
      </c>
      <c r="T1356" t="n">
        <v>7324.34</v>
      </c>
      <c r="U1356" t="n">
        <v>0.59</v>
      </c>
      <c r="V1356" t="n">
        <v>0.75</v>
      </c>
      <c r="W1356" t="n">
        <v>1.47</v>
      </c>
      <c r="X1356" t="n">
        <v>0.44</v>
      </c>
      <c r="Y1356" t="n">
        <v>1</v>
      </c>
      <c r="Z1356" t="n">
        <v>10</v>
      </c>
    </row>
    <row r="1357">
      <c r="A1357" t="n">
        <v>31</v>
      </c>
      <c r="B1357" t="n">
        <v>120</v>
      </c>
      <c r="C1357" t="inlineStr">
        <is>
          <t xml:space="preserve">CONCLUIDO	</t>
        </is>
      </c>
      <c r="D1357" t="n">
        <v>6.4903</v>
      </c>
      <c r="E1357" t="n">
        <v>15.41</v>
      </c>
      <c r="F1357" t="n">
        <v>11.97</v>
      </c>
      <c r="G1357" t="n">
        <v>44.89</v>
      </c>
      <c r="H1357" t="n">
        <v>0.63</v>
      </c>
      <c r="I1357" t="n">
        <v>16</v>
      </c>
      <c r="J1357" t="n">
        <v>246.18</v>
      </c>
      <c r="K1357" t="n">
        <v>57.72</v>
      </c>
      <c r="L1357" t="n">
        <v>8.75</v>
      </c>
      <c r="M1357" t="n">
        <v>14</v>
      </c>
      <c r="N1357" t="n">
        <v>59.7</v>
      </c>
      <c r="O1357" t="n">
        <v>30596.01</v>
      </c>
      <c r="P1357" t="n">
        <v>177.69</v>
      </c>
      <c r="Q1357" t="n">
        <v>460.73</v>
      </c>
      <c r="R1357" t="n">
        <v>54.61</v>
      </c>
      <c r="S1357" t="n">
        <v>32.19</v>
      </c>
      <c r="T1357" t="n">
        <v>7269.62</v>
      </c>
      <c r="U1357" t="n">
        <v>0.59</v>
      </c>
      <c r="V1357" t="n">
        <v>0.75</v>
      </c>
      <c r="W1357" t="n">
        <v>1.47</v>
      </c>
      <c r="X1357" t="n">
        <v>0.44</v>
      </c>
      <c r="Y1357" t="n">
        <v>1</v>
      </c>
      <c r="Z1357" t="n">
        <v>10</v>
      </c>
    </row>
    <row r="1358">
      <c r="A1358" t="n">
        <v>32</v>
      </c>
      <c r="B1358" t="n">
        <v>120</v>
      </c>
      <c r="C1358" t="inlineStr">
        <is>
          <t xml:space="preserve">CONCLUIDO	</t>
        </is>
      </c>
      <c r="D1358" t="n">
        <v>6.4956</v>
      </c>
      <c r="E1358" t="n">
        <v>15.4</v>
      </c>
      <c r="F1358" t="n">
        <v>11.96</v>
      </c>
      <c r="G1358" t="n">
        <v>44.84</v>
      </c>
      <c r="H1358" t="n">
        <v>0.65</v>
      </c>
      <c r="I1358" t="n">
        <v>16</v>
      </c>
      <c r="J1358" t="n">
        <v>246.62</v>
      </c>
      <c r="K1358" t="n">
        <v>57.72</v>
      </c>
      <c r="L1358" t="n">
        <v>9</v>
      </c>
      <c r="M1358" t="n">
        <v>14</v>
      </c>
      <c r="N1358" t="n">
        <v>59.9</v>
      </c>
      <c r="O1358" t="n">
        <v>30650.8</v>
      </c>
      <c r="P1358" t="n">
        <v>177.29</v>
      </c>
      <c r="Q1358" t="n">
        <v>460.7</v>
      </c>
      <c r="R1358" t="n">
        <v>54.37</v>
      </c>
      <c r="S1358" t="n">
        <v>32.19</v>
      </c>
      <c r="T1358" t="n">
        <v>7148.1</v>
      </c>
      <c r="U1358" t="n">
        <v>0.59</v>
      </c>
      <c r="V1358" t="n">
        <v>0.75</v>
      </c>
      <c r="W1358" t="n">
        <v>1.47</v>
      </c>
      <c r="X1358" t="n">
        <v>0.42</v>
      </c>
      <c r="Y1358" t="n">
        <v>1</v>
      </c>
      <c r="Z1358" t="n">
        <v>10</v>
      </c>
    </row>
    <row r="1359">
      <c r="A1359" t="n">
        <v>33</v>
      </c>
      <c r="B1359" t="n">
        <v>120</v>
      </c>
      <c r="C1359" t="inlineStr">
        <is>
          <t xml:space="preserve">CONCLUIDO	</t>
        </is>
      </c>
      <c r="D1359" t="n">
        <v>6.5245</v>
      </c>
      <c r="E1359" t="n">
        <v>15.33</v>
      </c>
      <c r="F1359" t="n">
        <v>11.93</v>
      </c>
      <c r="G1359" t="n">
        <v>47.74</v>
      </c>
      <c r="H1359" t="n">
        <v>0.67</v>
      </c>
      <c r="I1359" t="n">
        <v>15</v>
      </c>
      <c r="J1359" t="n">
        <v>247.07</v>
      </c>
      <c r="K1359" t="n">
        <v>57.72</v>
      </c>
      <c r="L1359" t="n">
        <v>9.25</v>
      </c>
      <c r="M1359" t="n">
        <v>13</v>
      </c>
      <c r="N1359" t="n">
        <v>60.09</v>
      </c>
      <c r="O1359" t="n">
        <v>30705.66</v>
      </c>
      <c r="P1359" t="n">
        <v>176.64</v>
      </c>
      <c r="Q1359" t="n">
        <v>460.69</v>
      </c>
      <c r="R1359" t="n">
        <v>53.67</v>
      </c>
      <c r="S1359" t="n">
        <v>32.19</v>
      </c>
      <c r="T1359" t="n">
        <v>6802.43</v>
      </c>
      <c r="U1359" t="n">
        <v>0.6</v>
      </c>
      <c r="V1359" t="n">
        <v>0.75</v>
      </c>
      <c r="W1359" t="n">
        <v>1.47</v>
      </c>
      <c r="X1359" t="n">
        <v>0.4</v>
      </c>
      <c r="Y1359" t="n">
        <v>1</v>
      </c>
      <c r="Z1359" t="n">
        <v>10</v>
      </c>
    </row>
    <row r="1360">
      <c r="A1360" t="n">
        <v>34</v>
      </c>
      <c r="B1360" t="n">
        <v>120</v>
      </c>
      <c r="C1360" t="inlineStr">
        <is>
          <t xml:space="preserve">CONCLUIDO	</t>
        </is>
      </c>
      <c r="D1360" t="n">
        <v>6.5307</v>
      </c>
      <c r="E1360" t="n">
        <v>15.31</v>
      </c>
      <c r="F1360" t="n">
        <v>11.92</v>
      </c>
      <c r="G1360" t="n">
        <v>47.68</v>
      </c>
      <c r="H1360" t="n">
        <v>0.68</v>
      </c>
      <c r="I1360" t="n">
        <v>15</v>
      </c>
      <c r="J1360" t="n">
        <v>247.51</v>
      </c>
      <c r="K1360" t="n">
        <v>57.72</v>
      </c>
      <c r="L1360" t="n">
        <v>9.5</v>
      </c>
      <c r="M1360" t="n">
        <v>13</v>
      </c>
      <c r="N1360" t="n">
        <v>60.29</v>
      </c>
      <c r="O1360" t="n">
        <v>30760.6</v>
      </c>
      <c r="P1360" t="n">
        <v>176.55</v>
      </c>
      <c r="Q1360" t="n">
        <v>460.74</v>
      </c>
      <c r="R1360" t="n">
        <v>53.09</v>
      </c>
      <c r="S1360" t="n">
        <v>32.19</v>
      </c>
      <c r="T1360" t="n">
        <v>6512.86</v>
      </c>
      <c r="U1360" t="n">
        <v>0.61</v>
      </c>
      <c r="V1360" t="n">
        <v>0.75</v>
      </c>
      <c r="W1360" t="n">
        <v>1.47</v>
      </c>
      <c r="X1360" t="n">
        <v>0.39</v>
      </c>
      <c r="Y1360" t="n">
        <v>1</v>
      </c>
      <c r="Z1360" t="n">
        <v>10</v>
      </c>
    </row>
    <row r="1361">
      <c r="A1361" t="n">
        <v>35</v>
      </c>
      <c r="B1361" t="n">
        <v>120</v>
      </c>
      <c r="C1361" t="inlineStr">
        <is>
          <t xml:space="preserve">CONCLUIDO	</t>
        </is>
      </c>
      <c r="D1361" t="n">
        <v>6.5622</v>
      </c>
      <c r="E1361" t="n">
        <v>15.24</v>
      </c>
      <c r="F1361" t="n">
        <v>11.89</v>
      </c>
      <c r="G1361" t="n">
        <v>50.97</v>
      </c>
      <c r="H1361" t="n">
        <v>0.7</v>
      </c>
      <c r="I1361" t="n">
        <v>14</v>
      </c>
      <c r="J1361" t="n">
        <v>247.96</v>
      </c>
      <c r="K1361" t="n">
        <v>57.72</v>
      </c>
      <c r="L1361" t="n">
        <v>9.75</v>
      </c>
      <c r="M1361" t="n">
        <v>12</v>
      </c>
      <c r="N1361" t="n">
        <v>60.48</v>
      </c>
      <c r="O1361" t="n">
        <v>30815.6</v>
      </c>
      <c r="P1361" t="n">
        <v>175.71</v>
      </c>
      <c r="Q1361" t="n">
        <v>460.7</v>
      </c>
      <c r="R1361" t="n">
        <v>52.23</v>
      </c>
      <c r="S1361" t="n">
        <v>32.19</v>
      </c>
      <c r="T1361" t="n">
        <v>6087.08</v>
      </c>
      <c r="U1361" t="n">
        <v>0.62</v>
      </c>
      <c r="V1361" t="n">
        <v>0.75</v>
      </c>
      <c r="W1361" t="n">
        <v>1.47</v>
      </c>
      <c r="X1361" t="n">
        <v>0.36</v>
      </c>
      <c r="Y1361" t="n">
        <v>1</v>
      </c>
      <c r="Z1361" t="n">
        <v>10</v>
      </c>
    </row>
    <row r="1362">
      <c r="A1362" t="n">
        <v>36</v>
      </c>
      <c r="B1362" t="n">
        <v>120</v>
      </c>
      <c r="C1362" t="inlineStr">
        <is>
          <t xml:space="preserve">CONCLUIDO	</t>
        </is>
      </c>
      <c r="D1362" t="n">
        <v>6.5563</v>
      </c>
      <c r="E1362" t="n">
        <v>15.25</v>
      </c>
      <c r="F1362" t="n">
        <v>11.91</v>
      </c>
      <c r="G1362" t="n">
        <v>51.02</v>
      </c>
      <c r="H1362" t="n">
        <v>0.72</v>
      </c>
      <c r="I1362" t="n">
        <v>14</v>
      </c>
      <c r="J1362" t="n">
        <v>248.4</v>
      </c>
      <c r="K1362" t="n">
        <v>57.72</v>
      </c>
      <c r="L1362" t="n">
        <v>10</v>
      </c>
      <c r="M1362" t="n">
        <v>12</v>
      </c>
      <c r="N1362" t="n">
        <v>60.68</v>
      </c>
      <c r="O1362" t="n">
        <v>30870.67</v>
      </c>
      <c r="P1362" t="n">
        <v>175.82</v>
      </c>
      <c r="Q1362" t="n">
        <v>460.69</v>
      </c>
      <c r="R1362" t="n">
        <v>52.53</v>
      </c>
      <c r="S1362" t="n">
        <v>32.19</v>
      </c>
      <c r="T1362" t="n">
        <v>6239.19</v>
      </c>
      <c r="U1362" t="n">
        <v>0.61</v>
      </c>
      <c r="V1362" t="n">
        <v>0.75</v>
      </c>
      <c r="W1362" t="n">
        <v>1.47</v>
      </c>
      <c r="X1362" t="n">
        <v>0.37</v>
      </c>
      <c r="Y1362" t="n">
        <v>1</v>
      </c>
      <c r="Z1362" t="n">
        <v>10</v>
      </c>
    </row>
    <row r="1363">
      <c r="A1363" t="n">
        <v>37</v>
      </c>
      <c r="B1363" t="n">
        <v>120</v>
      </c>
      <c r="C1363" t="inlineStr">
        <is>
          <t xml:space="preserve">CONCLUIDO	</t>
        </is>
      </c>
      <c r="D1363" t="n">
        <v>6.5562</v>
      </c>
      <c r="E1363" t="n">
        <v>15.25</v>
      </c>
      <c r="F1363" t="n">
        <v>11.91</v>
      </c>
      <c r="G1363" t="n">
        <v>51.03</v>
      </c>
      <c r="H1363" t="n">
        <v>0.73</v>
      </c>
      <c r="I1363" t="n">
        <v>14</v>
      </c>
      <c r="J1363" t="n">
        <v>248.85</v>
      </c>
      <c r="K1363" t="n">
        <v>57.72</v>
      </c>
      <c r="L1363" t="n">
        <v>10.25</v>
      </c>
      <c r="M1363" t="n">
        <v>12</v>
      </c>
      <c r="N1363" t="n">
        <v>60.88</v>
      </c>
      <c r="O1363" t="n">
        <v>30925.82</v>
      </c>
      <c r="P1363" t="n">
        <v>175.15</v>
      </c>
      <c r="Q1363" t="n">
        <v>460.69</v>
      </c>
      <c r="R1363" t="n">
        <v>52.69</v>
      </c>
      <c r="S1363" t="n">
        <v>32.19</v>
      </c>
      <c r="T1363" t="n">
        <v>6319.85</v>
      </c>
      <c r="U1363" t="n">
        <v>0.61</v>
      </c>
      <c r="V1363" t="n">
        <v>0.75</v>
      </c>
      <c r="W1363" t="n">
        <v>1.47</v>
      </c>
      <c r="X1363" t="n">
        <v>0.37</v>
      </c>
      <c r="Y1363" t="n">
        <v>1</v>
      </c>
      <c r="Z1363" t="n">
        <v>10</v>
      </c>
    </row>
    <row r="1364">
      <c r="A1364" t="n">
        <v>38</v>
      </c>
      <c r="B1364" t="n">
        <v>120</v>
      </c>
      <c r="C1364" t="inlineStr">
        <is>
          <t xml:space="preserve">CONCLUIDO	</t>
        </is>
      </c>
      <c r="D1364" t="n">
        <v>6.5848</v>
      </c>
      <c r="E1364" t="n">
        <v>15.19</v>
      </c>
      <c r="F1364" t="n">
        <v>11.89</v>
      </c>
      <c r="G1364" t="n">
        <v>54.86</v>
      </c>
      <c r="H1364" t="n">
        <v>0.75</v>
      </c>
      <c r="I1364" t="n">
        <v>13</v>
      </c>
      <c r="J1364" t="n">
        <v>249.3</v>
      </c>
      <c r="K1364" t="n">
        <v>57.72</v>
      </c>
      <c r="L1364" t="n">
        <v>10.5</v>
      </c>
      <c r="M1364" t="n">
        <v>11</v>
      </c>
      <c r="N1364" t="n">
        <v>61.07</v>
      </c>
      <c r="O1364" t="n">
        <v>30981.04</v>
      </c>
      <c r="P1364" t="n">
        <v>174.71</v>
      </c>
      <c r="Q1364" t="n">
        <v>460.71</v>
      </c>
      <c r="R1364" t="n">
        <v>51.95</v>
      </c>
      <c r="S1364" t="n">
        <v>32.19</v>
      </c>
      <c r="T1364" t="n">
        <v>5951.87</v>
      </c>
      <c r="U1364" t="n">
        <v>0.62</v>
      </c>
      <c r="V1364" t="n">
        <v>0.75</v>
      </c>
      <c r="W1364" t="n">
        <v>1.47</v>
      </c>
      <c r="X1364" t="n">
        <v>0.35</v>
      </c>
      <c r="Y1364" t="n">
        <v>1</v>
      </c>
      <c r="Z1364" t="n">
        <v>10</v>
      </c>
    </row>
    <row r="1365">
      <c r="A1365" t="n">
        <v>39</v>
      </c>
      <c r="B1365" t="n">
        <v>120</v>
      </c>
      <c r="C1365" t="inlineStr">
        <is>
          <t xml:space="preserve">CONCLUIDO	</t>
        </is>
      </c>
      <c r="D1365" t="n">
        <v>6.5873</v>
      </c>
      <c r="E1365" t="n">
        <v>15.18</v>
      </c>
      <c r="F1365" t="n">
        <v>11.88</v>
      </c>
      <c r="G1365" t="n">
        <v>54.83</v>
      </c>
      <c r="H1365" t="n">
        <v>0.77</v>
      </c>
      <c r="I1365" t="n">
        <v>13</v>
      </c>
      <c r="J1365" t="n">
        <v>249.75</v>
      </c>
      <c r="K1365" t="n">
        <v>57.72</v>
      </c>
      <c r="L1365" t="n">
        <v>10.75</v>
      </c>
      <c r="M1365" t="n">
        <v>11</v>
      </c>
      <c r="N1365" t="n">
        <v>61.27</v>
      </c>
      <c r="O1365" t="n">
        <v>31036.33</v>
      </c>
      <c r="P1365" t="n">
        <v>174.62</v>
      </c>
      <c r="Q1365" t="n">
        <v>460.72</v>
      </c>
      <c r="R1365" t="n">
        <v>51.62</v>
      </c>
      <c r="S1365" t="n">
        <v>32.19</v>
      </c>
      <c r="T1365" t="n">
        <v>5788.12</v>
      </c>
      <c r="U1365" t="n">
        <v>0.62</v>
      </c>
      <c r="V1365" t="n">
        <v>0.75</v>
      </c>
      <c r="W1365" t="n">
        <v>1.47</v>
      </c>
      <c r="X1365" t="n">
        <v>0.35</v>
      </c>
      <c r="Y1365" t="n">
        <v>1</v>
      </c>
      <c r="Z1365" t="n">
        <v>10</v>
      </c>
    </row>
    <row r="1366">
      <c r="A1366" t="n">
        <v>40</v>
      </c>
      <c r="B1366" t="n">
        <v>120</v>
      </c>
      <c r="C1366" t="inlineStr">
        <is>
          <t xml:space="preserve">CONCLUIDO	</t>
        </is>
      </c>
      <c r="D1366" t="n">
        <v>6.5887</v>
      </c>
      <c r="E1366" t="n">
        <v>15.18</v>
      </c>
      <c r="F1366" t="n">
        <v>11.88</v>
      </c>
      <c r="G1366" t="n">
        <v>54.81</v>
      </c>
      <c r="H1366" t="n">
        <v>0.78</v>
      </c>
      <c r="I1366" t="n">
        <v>13</v>
      </c>
      <c r="J1366" t="n">
        <v>250.2</v>
      </c>
      <c r="K1366" t="n">
        <v>57.72</v>
      </c>
      <c r="L1366" t="n">
        <v>11</v>
      </c>
      <c r="M1366" t="n">
        <v>11</v>
      </c>
      <c r="N1366" t="n">
        <v>61.47</v>
      </c>
      <c r="O1366" t="n">
        <v>31091.69</v>
      </c>
      <c r="P1366" t="n">
        <v>174.31</v>
      </c>
      <c r="Q1366" t="n">
        <v>460.7</v>
      </c>
      <c r="R1366" t="n">
        <v>51.6</v>
      </c>
      <c r="S1366" t="n">
        <v>32.19</v>
      </c>
      <c r="T1366" t="n">
        <v>5776.99</v>
      </c>
      <c r="U1366" t="n">
        <v>0.62</v>
      </c>
      <c r="V1366" t="n">
        <v>0.75</v>
      </c>
      <c r="W1366" t="n">
        <v>1.47</v>
      </c>
      <c r="X1366" t="n">
        <v>0.34</v>
      </c>
      <c r="Y1366" t="n">
        <v>1</v>
      </c>
      <c r="Z1366" t="n">
        <v>10</v>
      </c>
    </row>
    <row r="1367">
      <c r="A1367" t="n">
        <v>41</v>
      </c>
      <c r="B1367" t="n">
        <v>120</v>
      </c>
      <c r="C1367" t="inlineStr">
        <is>
          <t xml:space="preserve">CONCLUIDO	</t>
        </is>
      </c>
      <c r="D1367" t="n">
        <v>6.6259</v>
      </c>
      <c r="E1367" t="n">
        <v>15.09</v>
      </c>
      <c r="F1367" t="n">
        <v>11.84</v>
      </c>
      <c r="G1367" t="n">
        <v>59.18</v>
      </c>
      <c r="H1367" t="n">
        <v>0.8</v>
      </c>
      <c r="I1367" t="n">
        <v>12</v>
      </c>
      <c r="J1367" t="n">
        <v>250.65</v>
      </c>
      <c r="K1367" t="n">
        <v>57.72</v>
      </c>
      <c r="L1367" t="n">
        <v>11.25</v>
      </c>
      <c r="M1367" t="n">
        <v>10</v>
      </c>
      <c r="N1367" t="n">
        <v>61.67</v>
      </c>
      <c r="O1367" t="n">
        <v>31147.12</v>
      </c>
      <c r="P1367" t="n">
        <v>172.68</v>
      </c>
      <c r="Q1367" t="n">
        <v>460.69</v>
      </c>
      <c r="R1367" t="n">
        <v>50.35</v>
      </c>
      <c r="S1367" t="n">
        <v>32.19</v>
      </c>
      <c r="T1367" t="n">
        <v>5157.24</v>
      </c>
      <c r="U1367" t="n">
        <v>0.64</v>
      </c>
      <c r="V1367" t="n">
        <v>0.75</v>
      </c>
      <c r="W1367" t="n">
        <v>1.47</v>
      </c>
      <c r="X1367" t="n">
        <v>0.3</v>
      </c>
      <c r="Y1367" t="n">
        <v>1</v>
      </c>
      <c r="Z1367" t="n">
        <v>10</v>
      </c>
    </row>
    <row r="1368">
      <c r="A1368" t="n">
        <v>42</v>
      </c>
      <c r="B1368" t="n">
        <v>120</v>
      </c>
      <c r="C1368" t="inlineStr">
        <is>
          <t xml:space="preserve">CONCLUIDO	</t>
        </is>
      </c>
      <c r="D1368" t="n">
        <v>6.6232</v>
      </c>
      <c r="E1368" t="n">
        <v>15.1</v>
      </c>
      <c r="F1368" t="n">
        <v>11.84</v>
      </c>
      <c r="G1368" t="n">
        <v>59.21</v>
      </c>
      <c r="H1368" t="n">
        <v>0.8100000000000001</v>
      </c>
      <c r="I1368" t="n">
        <v>12</v>
      </c>
      <c r="J1368" t="n">
        <v>251.1</v>
      </c>
      <c r="K1368" t="n">
        <v>57.72</v>
      </c>
      <c r="L1368" t="n">
        <v>11.5</v>
      </c>
      <c r="M1368" t="n">
        <v>10</v>
      </c>
      <c r="N1368" t="n">
        <v>61.87</v>
      </c>
      <c r="O1368" t="n">
        <v>31202.63</v>
      </c>
      <c r="P1368" t="n">
        <v>172.84</v>
      </c>
      <c r="Q1368" t="n">
        <v>460.69</v>
      </c>
      <c r="R1368" t="n">
        <v>50.69</v>
      </c>
      <c r="S1368" t="n">
        <v>32.19</v>
      </c>
      <c r="T1368" t="n">
        <v>5327.51</v>
      </c>
      <c r="U1368" t="n">
        <v>0.63</v>
      </c>
      <c r="V1368" t="n">
        <v>0.75</v>
      </c>
      <c r="W1368" t="n">
        <v>1.46</v>
      </c>
      <c r="X1368" t="n">
        <v>0.31</v>
      </c>
      <c r="Y1368" t="n">
        <v>1</v>
      </c>
      <c r="Z1368" t="n">
        <v>10</v>
      </c>
    </row>
    <row r="1369">
      <c r="A1369" t="n">
        <v>43</v>
      </c>
      <c r="B1369" t="n">
        <v>120</v>
      </c>
      <c r="C1369" t="inlineStr">
        <is>
          <t xml:space="preserve">CONCLUIDO	</t>
        </is>
      </c>
      <c r="D1369" t="n">
        <v>6.6232</v>
      </c>
      <c r="E1369" t="n">
        <v>15.1</v>
      </c>
      <c r="F1369" t="n">
        <v>11.84</v>
      </c>
      <c r="G1369" t="n">
        <v>59.21</v>
      </c>
      <c r="H1369" t="n">
        <v>0.83</v>
      </c>
      <c r="I1369" t="n">
        <v>12</v>
      </c>
      <c r="J1369" t="n">
        <v>251.55</v>
      </c>
      <c r="K1369" t="n">
        <v>57.72</v>
      </c>
      <c r="L1369" t="n">
        <v>11.75</v>
      </c>
      <c r="M1369" t="n">
        <v>10</v>
      </c>
      <c r="N1369" t="n">
        <v>62.07</v>
      </c>
      <c r="O1369" t="n">
        <v>31258.21</v>
      </c>
      <c r="P1369" t="n">
        <v>172.9</v>
      </c>
      <c r="Q1369" t="n">
        <v>460.7</v>
      </c>
      <c r="R1369" t="n">
        <v>50.62</v>
      </c>
      <c r="S1369" t="n">
        <v>32.19</v>
      </c>
      <c r="T1369" t="n">
        <v>5290.47</v>
      </c>
      <c r="U1369" t="n">
        <v>0.64</v>
      </c>
      <c r="V1369" t="n">
        <v>0.75</v>
      </c>
      <c r="W1369" t="n">
        <v>1.46</v>
      </c>
      <c r="X1369" t="n">
        <v>0.31</v>
      </c>
      <c r="Y1369" t="n">
        <v>1</v>
      </c>
      <c r="Z1369" t="n">
        <v>10</v>
      </c>
    </row>
    <row r="1370">
      <c r="A1370" t="n">
        <v>44</v>
      </c>
      <c r="B1370" t="n">
        <v>120</v>
      </c>
      <c r="C1370" t="inlineStr">
        <is>
          <t xml:space="preserve">CONCLUIDO	</t>
        </is>
      </c>
      <c r="D1370" t="n">
        <v>6.6254</v>
      </c>
      <c r="E1370" t="n">
        <v>15.09</v>
      </c>
      <c r="F1370" t="n">
        <v>11.84</v>
      </c>
      <c r="G1370" t="n">
        <v>59.19</v>
      </c>
      <c r="H1370" t="n">
        <v>0.85</v>
      </c>
      <c r="I1370" t="n">
        <v>12</v>
      </c>
      <c r="J1370" t="n">
        <v>252</v>
      </c>
      <c r="K1370" t="n">
        <v>57.72</v>
      </c>
      <c r="L1370" t="n">
        <v>12</v>
      </c>
      <c r="M1370" t="n">
        <v>10</v>
      </c>
      <c r="N1370" t="n">
        <v>62.27</v>
      </c>
      <c r="O1370" t="n">
        <v>31313.87</v>
      </c>
      <c r="P1370" t="n">
        <v>172.06</v>
      </c>
      <c r="Q1370" t="n">
        <v>460.69</v>
      </c>
      <c r="R1370" t="n">
        <v>50.39</v>
      </c>
      <c r="S1370" t="n">
        <v>32.19</v>
      </c>
      <c r="T1370" t="n">
        <v>5178.19</v>
      </c>
      <c r="U1370" t="n">
        <v>0.64</v>
      </c>
      <c r="V1370" t="n">
        <v>0.75</v>
      </c>
      <c r="W1370" t="n">
        <v>1.46</v>
      </c>
      <c r="X1370" t="n">
        <v>0.3</v>
      </c>
      <c r="Y1370" t="n">
        <v>1</v>
      </c>
      <c r="Z1370" t="n">
        <v>10</v>
      </c>
    </row>
    <row r="1371">
      <c r="A1371" t="n">
        <v>45</v>
      </c>
      <c r="B1371" t="n">
        <v>120</v>
      </c>
      <c r="C1371" t="inlineStr">
        <is>
          <t xml:space="preserve">CONCLUIDO	</t>
        </is>
      </c>
      <c r="D1371" t="n">
        <v>6.6164</v>
      </c>
      <c r="E1371" t="n">
        <v>15.11</v>
      </c>
      <c r="F1371" t="n">
        <v>11.86</v>
      </c>
      <c r="G1371" t="n">
        <v>59.29</v>
      </c>
      <c r="H1371" t="n">
        <v>0.86</v>
      </c>
      <c r="I1371" t="n">
        <v>12</v>
      </c>
      <c r="J1371" t="n">
        <v>252.45</v>
      </c>
      <c r="K1371" t="n">
        <v>57.72</v>
      </c>
      <c r="L1371" t="n">
        <v>12.25</v>
      </c>
      <c r="M1371" t="n">
        <v>10</v>
      </c>
      <c r="N1371" t="n">
        <v>62.48</v>
      </c>
      <c r="O1371" t="n">
        <v>31369.6</v>
      </c>
      <c r="P1371" t="n">
        <v>171.91</v>
      </c>
      <c r="Q1371" t="n">
        <v>460.7</v>
      </c>
      <c r="R1371" t="n">
        <v>50.93</v>
      </c>
      <c r="S1371" t="n">
        <v>32.19</v>
      </c>
      <c r="T1371" t="n">
        <v>5446.3</v>
      </c>
      <c r="U1371" t="n">
        <v>0.63</v>
      </c>
      <c r="V1371" t="n">
        <v>0.75</v>
      </c>
      <c r="W1371" t="n">
        <v>1.47</v>
      </c>
      <c r="X1371" t="n">
        <v>0.32</v>
      </c>
      <c r="Y1371" t="n">
        <v>1</v>
      </c>
      <c r="Z1371" t="n">
        <v>10</v>
      </c>
    </row>
    <row r="1372">
      <c r="A1372" t="n">
        <v>46</v>
      </c>
      <c r="B1372" t="n">
        <v>120</v>
      </c>
      <c r="C1372" t="inlineStr">
        <is>
          <t xml:space="preserve">CONCLUIDO	</t>
        </is>
      </c>
      <c r="D1372" t="n">
        <v>6.6557</v>
      </c>
      <c r="E1372" t="n">
        <v>15.02</v>
      </c>
      <c r="F1372" t="n">
        <v>11.81</v>
      </c>
      <c r="G1372" t="n">
        <v>64.44</v>
      </c>
      <c r="H1372" t="n">
        <v>0.88</v>
      </c>
      <c r="I1372" t="n">
        <v>11</v>
      </c>
      <c r="J1372" t="n">
        <v>252.9</v>
      </c>
      <c r="K1372" t="n">
        <v>57.72</v>
      </c>
      <c r="L1372" t="n">
        <v>12.5</v>
      </c>
      <c r="M1372" t="n">
        <v>9</v>
      </c>
      <c r="N1372" t="n">
        <v>62.68</v>
      </c>
      <c r="O1372" t="n">
        <v>31425.4</v>
      </c>
      <c r="P1372" t="n">
        <v>170.62</v>
      </c>
      <c r="Q1372" t="n">
        <v>460.69</v>
      </c>
      <c r="R1372" t="n">
        <v>49.6</v>
      </c>
      <c r="S1372" t="n">
        <v>32.19</v>
      </c>
      <c r="T1372" t="n">
        <v>4787.93</v>
      </c>
      <c r="U1372" t="n">
        <v>0.65</v>
      </c>
      <c r="V1372" t="n">
        <v>0.76</v>
      </c>
      <c r="W1372" t="n">
        <v>1.47</v>
      </c>
      <c r="X1372" t="n">
        <v>0.28</v>
      </c>
      <c r="Y1372" t="n">
        <v>1</v>
      </c>
      <c r="Z1372" t="n">
        <v>10</v>
      </c>
    </row>
    <row r="1373">
      <c r="A1373" t="n">
        <v>47</v>
      </c>
      <c r="B1373" t="n">
        <v>120</v>
      </c>
      <c r="C1373" t="inlineStr">
        <is>
          <t xml:space="preserve">CONCLUIDO	</t>
        </is>
      </c>
      <c r="D1373" t="n">
        <v>6.6572</v>
      </c>
      <c r="E1373" t="n">
        <v>15.02</v>
      </c>
      <c r="F1373" t="n">
        <v>11.81</v>
      </c>
      <c r="G1373" t="n">
        <v>64.43000000000001</v>
      </c>
      <c r="H1373" t="n">
        <v>0.9</v>
      </c>
      <c r="I1373" t="n">
        <v>11</v>
      </c>
      <c r="J1373" t="n">
        <v>253.35</v>
      </c>
      <c r="K1373" t="n">
        <v>57.72</v>
      </c>
      <c r="L1373" t="n">
        <v>12.75</v>
      </c>
      <c r="M1373" t="n">
        <v>9</v>
      </c>
      <c r="N1373" t="n">
        <v>62.88</v>
      </c>
      <c r="O1373" t="n">
        <v>31481.28</v>
      </c>
      <c r="P1373" t="n">
        <v>171.03</v>
      </c>
      <c r="Q1373" t="n">
        <v>460.69</v>
      </c>
      <c r="R1373" t="n">
        <v>49.63</v>
      </c>
      <c r="S1373" t="n">
        <v>32.19</v>
      </c>
      <c r="T1373" t="n">
        <v>4800.38</v>
      </c>
      <c r="U1373" t="n">
        <v>0.65</v>
      </c>
      <c r="V1373" t="n">
        <v>0.76</v>
      </c>
      <c r="W1373" t="n">
        <v>1.46</v>
      </c>
      <c r="X1373" t="n">
        <v>0.28</v>
      </c>
      <c r="Y1373" t="n">
        <v>1</v>
      </c>
      <c r="Z1373" t="n">
        <v>10</v>
      </c>
    </row>
    <row r="1374">
      <c r="A1374" t="n">
        <v>48</v>
      </c>
      <c r="B1374" t="n">
        <v>120</v>
      </c>
      <c r="C1374" t="inlineStr">
        <is>
          <t xml:space="preserve">CONCLUIDO	</t>
        </is>
      </c>
      <c r="D1374" t="n">
        <v>6.6578</v>
      </c>
      <c r="E1374" t="n">
        <v>15.02</v>
      </c>
      <c r="F1374" t="n">
        <v>11.81</v>
      </c>
      <c r="G1374" t="n">
        <v>64.42</v>
      </c>
      <c r="H1374" t="n">
        <v>0.91</v>
      </c>
      <c r="I1374" t="n">
        <v>11</v>
      </c>
      <c r="J1374" t="n">
        <v>253.81</v>
      </c>
      <c r="K1374" t="n">
        <v>57.72</v>
      </c>
      <c r="L1374" t="n">
        <v>13</v>
      </c>
      <c r="M1374" t="n">
        <v>9</v>
      </c>
      <c r="N1374" t="n">
        <v>63.08</v>
      </c>
      <c r="O1374" t="n">
        <v>31537.23</v>
      </c>
      <c r="P1374" t="n">
        <v>171.08</v>
      </c>
      <c r="Q1374" t="n">
        <v>460.7</v>
      </c>
      <c r="R1374" t="n">
        <v>49.43</v>
      </c>
      <c r="S1374" t="n">
        <v>32.19</v>
      </c>
      <c r="T1374" t="n">
        <v>4703.58</v>
      </c>
      <c r="U1374" t="n">
        <v>0.65</v>
      </c>
      <c r="V1374" t="n">
        <v>0.76</v>
      </c>
      <c r="W1374" t="n">
        <v>1.47</v>
      </c>
      <c r="X1374" t="n">
        <v>0.28</v>
      </c>
      <c r="Y1374" t="n">
        <v>1</v>
      </c>
      <c r="Z1374" t="n">
        <v>10</v>
      </c>
    </row>
    <row r="1375">
      <c r="A1375" t="n">
        <v>49</v>
      </c>
      <c r="B1375" t="n">
        <v>120</v>
      </c>
      <c r="C1375" t="inlineStr">
        <is>
          <t xml:space="preserve">CONCLUIDO	</t>
        </is>
      </c>
      <c r="D1375" t="n">
        <v>6.6532</v>
      </c>
      <c r="E1375" t="n">
        <v>15.03</v>
      </c>
      <c r="F1375" t="n">
        <v>11.82</v>
      </c>
      <c r="G1375" t="n">
        <v>64.47</v>
      </c>
      <c r="H1375" t="n">
        <v>0.93</v>
      </c>
      <c r="I1375" t="n">
        <v>11</v>
      </c>
      <c r="J1375" t="n">
        <v>254.26</v>
      </c>
      <c r="K1375" t="n">
        <v>57.72</v>
      </c>
      <c r="L1375" t="n">
        <v>13.25</v>
      </c>
      <c r="M1375" t="n">
        <v>9</v>
      </c>
      <c r="N1375" t="n">
        <v>63.29</v>
      </c>
      <c r="O1375" t="n">
        <v>31593.26</v>
      </c>
      <c r="P1375" t="n">
        <v>170.66</v>
      </c>
      <c r="Q1375" t="n">
        <v>460.69</v>
      </c>
      <c r="R1375" t="n">
        <v>49.74</v>
      </c>
      <c r="S1375" t="n">
        <v>32.19</v>
      </c>
      <c r="T1375" t="n">
        <v>4856.71</v>
      </c>
      <c r="U1375" t="n">
        <v>0.65</v>
      </c>
      <c r="V1375" t="n">
        <v>0.76</v>
      </c>
      <c r="W1375" t="n">
        <v>1.47</v>
      </c>
      <c r="X1375" t="n">
        <v>0.29</v>
      </c>
      <c r="Y1375" t="n">
        <v>1</v>
      </c>
      <c r="Z1375" t="n">
        <v>10</v>
      </c>
    </row>
    <row r="1376">
      <c r="A1376" t="n">
        <v>50</v>
      </c>
      <c r="B1376" t="n">
        <v>120</v>
      </c>
      <c r="C1376" t="inlineStr">
        <is>
          <t xml:space="preserve">CONCLUIDO	</t>
        </is>
      </c>
      <c r="D1376" t="n">
        <v>6.6906</v>
      </c>
      <c r="E1376" t="n">
        <v>14.95</v>
      </c>
      <c r="F1376" t="n">
        <v>11.78</v>
      </c>
      <c r="G1376" t="n">
        <v>70.69</v>
      </c>
      <c r="H1376" t="n">
        <v>0.9399999999999999</v>
      </c>
      <c r="I1376" t="n">
        <v>10</v>
      </c>
      <c r="J1376" t="n">
        <v>254.72</v>
      </c>
      <c r="K1376" t="n">
        <v>57.72</v>
      </c>
      <c r="L1376" t="n">
        <v>13.5</v>
      </c>
      <c r="M1376" t="n">
        <v>8</v>
      </c>
      <c r="N1376" t="n">
        <v>63.49</v>
      </c>
      <c r="O1376" t="n">
        <v>31649.36</v>
      </c>
      <c r="P1376" t="n">
        <v>169.58</v>
      </c>
      <c r="Q1376" t="n">
        <v>460.72</v>
      </c>
      <c r="R1376" t="n">
        <v>48.54</v>
      </c>
      <c r="S1376" t="n">
        <v>32.19</v>
      </c>
      <c r="T1376" t="n">
        <v>4262.23</v>
      </c>
      <c r="U1376" t="n">
        <v>0.66</v>
      </c>
      <c r="V1376" t="n">
        <v>0.76</v>
      </c>
      <c r="W1376" t="n">
        <v>1.46</v>
      </c>
      <c r="X1376" t="n">
        <v>0.25</v>
      </c>
      <c r="Y1376" t="n">
        <v>1</v>
      </c>
      <c r="Z1376" t="n">
        <v>10</v>
      </c>
    </row>
    <row r="1377">
      <c r="A1377" t="n">
        <v>51</v>
      </c>
      <c r="B1377" t="n">
        <v>120</v>
      </c>
      <c r="C1377" t="inlineStr">
        <is>
          <t xml:space="preserve">CONCLUIDO	</t>
        </is>
      </c>
      <c r="D1377" t="n">
        <v>6.6916</v>
      </c>
      <c r="E1377" t="n">
        <v>14.94</v>
      </c>
      <c r="F1377" t="n">
        <v>11.78</v>
      </c>
      <c r="G1377" t="n">
        <v>70.68000000000001</v>
      </c>
      <c r="H1377" t="n">
        <v>0.96</v>
      </c>
      <c r="I1377" t="n">
        <v>10</v>
      </c>
      <c r="J1377" t="n">
        <v>255.17</v>
      </c>
      <c r="K1377" t="n">
        <v>57.72</v>
      </c>
      <c r="L1377" t="n">
        <v>13.75</v>
      </c>
      <c r="M1377" t="n">
        <v>8</v>
      </c>
      <c r="N1377" t="n">
        <v>63.7</v>
      </c>
      <c r="O1377" t="n">
        <v>31705.54</v>
      </c>
      <c r="P1377" t="n">
        <v>169.35</v>
      </c>
      <c r="Q1377" t="n">
        <v>460.69</v>
      </c>
      <c r="R1377" t="n">
        <v>48.47</v>
      </c>
      <c r="S1377" t="n">
        <v>32.19</v>
      </c>
      <c r="T1377" t="n">
        <v>4228.02</v>
      </c>
      <c r="U1377" t="n">
        <v>0.66</v>
      </c>
      <c r="V1377" t="n">
        <v>0.76</v>
      </c>
      <c r="W1377" t="n">
        <v>1.46</v>
      </c>
      <c r="X1377" t="n">
        <v>0.25</v>
      </c>
      <c r="Y1377" t="n">
        <v>1</v>
      </c>
      <c r="Z1377" t="n">
        <v>10</v>
      </c>
    </row>
    <row r="1378">
      <c r="A1378" t="n">
        <v>52</v>
      </c>
      <c r="B1378" t="n">
        <v>120</v>
      </c>
      <c r="C1378" t="inlineStr">
        <is>
          <t xml:space="preserve">CONCLUIDO	</t>
        </is>
      </c>
      <c r="D1378" t="n">
        <v>6.6842</v>
      </c>
      <c r="E1378" t="n">
        <v>14.96</v>
      </c>
      <c r="F1378" t="n">
        <v>11.8</v>
      </c>
      <c r="G1378" t="n">
        <v>70.78</v>
      </c>
      <c r="H1378" t="n">
        <v>0.97</v>
      </c>
      <c r="I1378" t="n">
        <v>10</v>
      </c>
      <c r="J1378" t="n">
        <v>255.63</v>
      </c>
      <c r="K1378" t="n">
        <v>57.72</v>
      </c>
      <c r="L1378" t="n">
        <v>14</v>
      </c>
      <c r="M1378" t="n">
        <v>8</v>
      </c>
      <c r="N1378" t="n">
        <v>63.91</v>
      </c>
      <c r="O1378" t="n">
        <v>31761.8</v>
      </c>
      <c r="P1378" t="n">
        <v>169.1</v>
      </c>
      <c r="Q1378" t="n">
        <v>460.69</v>
      </c>
      <c r="R1378" t="n">
        <v>49.12</v>
      </c>
      <c r="S1378" t="n">
        <v>32.19</v>
      </c>
      <c r="T1378" t="n">
        <v>4552.12</v>
      </c>
      <c r="U1378" t="n">
        <v>0.66</v>
      </c>
      <c r="V1378" t="n">
        <v>0.76</v>
      </c>
      <c r="W1378" t="n">
        <v>1.46</v>
      </c>
      <c r="X1378" t="n">
        <v>0.26</v>
      </c>
      <c r="Y1378" t="n">
        <v>1</v>
      </c>
      <c r="Z1378" t="n">
        <v>10</v>
      </c>
    </row>
    <row r="1379">
      <c r="A1379" t="n">
        <v>53</v>
      </c>
      <c r="B1379" t="n">
        <v>120</v>
      </c>
      <c r="C1379" t="inlineStr">
        <is>
          <t xml:space="preserve">CONCLUIDO	</t>
        </is>
      </c>
      <c r="D1379" t="n">
        <v>6.6846</v>
      </c>
      <c r="E1379" t="n">
        <v>14.96</v>
      </c>
      <c r="F1379" t="n">
        <v>11.8</v>
      </c>
      <c r="G1379" t="n">
        <v>70.77</v>
      </c>
      <c r="H1379" t="n">
        <v>0.99</v>
      </c>
      <c r="I1379" t="n">
        <v>10</v>
      </c>
      <c r="J1379" t="n">
        <v>256.09</v>
      </c>
      <c r="K1379" t="n">
        <v>57.72</v>
      </c>
      <c r="L1379" t="n">
        <v>14.25</v>
      </c>
      <c r="M1379" t="n">
        <v>8</v>
      </c>
      <c r="N1379" t="n">
        <v>64.11</v>
      </c>
      <c r="O1379" t="n">
        <v>31818.13</v>
      </c>
      <c r="P1379" t="n">
        <v>169.19</v>
      </c>
      <c r="Q1379" t="n">
        <v>460.72</v>
      </c>
      <c r="R1379" t="n">
        <v>48.99</v>
      </c>
      <c r="S1379" t="n">
        <v>32.19</v>
      </c>
      <c r="T1379" t="n">
        <v>4485.17</v>
      </c>
      <c r="U1379" t="n">
        <v>0.66</v>
      </c>
      <c r="V1379" t="n">
        <v>0.76</v>
      </c>
      <c r="W1379" t="n">
        <v>1.46</v>
      </c>
      <c r="X1379" t="n">
        <v>0.26</v>
      </c>
      <c r="Y1379" t="n">
        <v>1</v>
      </c>
      <c r="Z1379" t="n">
        <v>10</v>
      </c>
    </row>
    <row r="1380">
      <c r="A1380" t="n">
        <v>54</v>
      </c>
      <c r="B1380" t="n">
        <v>120</v>
      </c>
      <c r="C1380" t="inlineStr">
        <is>
          <t xml:space="preserve">CONCLUIDO	</t>
        </is>
      </c>
      <c r="D1380" t="n">
        <v>6.6877</v>
      </c>
      <c r="E1380" t="n">
        <v>14.95</v>
      </c>
      <c r="F1380" t="n">
        <v>11.79</v>
      </c>
      <c r="G1380" t="n">
        <v>70.73</v>
      </c>
      <c r="H1380" t="n">
        <v>1.01</v>
      </c>
      <c r="I1380" t="n">
        <v>10</v>
      </c>
      <c r="J1380" t="n">
        <v>256.54</v>
      </c>
      <c r="K1380" t="n">
        <v>57.72</v>
      </c>
      <c r="L1380" t="n">
        <v>14.5</v>
      </c>
      <c r="M1380" t="n">
        <v>8</v>
      </c>
      <c r="N1380" t="n">
        <v>64.31999999999999</v>
      </c>
      <c r="O1380" t="n">
        <v>31874.54</v>
      </c>
      <c r="P1380" t="n">
        <v>168.38</v>
      </c>
      <c r="Q1380" t="n">
        <v>460.71</v>
      </c>
      <c r="R1380" t="n">
        <v>48.78</v>
      </c>
      <c r="S1380" t="n">
        <v>32.19</v>
      </c>
      <c r="T1380" t="n">
        <v>4381.87</v>
      </c>
      <c r="U1380" t="n">
        <v>0.66</v>
      </c>
      <c r="V1380" t="n">
        <v>0.76</v>
      </c>
      <c r="W1380" t="n">
        <v>1.46</v>
      </c>
      <c r="X1380" t="n">
        <v>0.25</v>
      </c>
      <c r="Y1380" t="n">
        <v>1</v>
      </c>
      <c r="Z1380" t="n">
        <v>10</v>
      </c>
    </row>
    <row r="1381">
      <c r="A1381" t="n">
        <v>55</v>
      </c>
      <c r="B1381" t="n">
        <v>120</v>
      </c>
      <c r="C1381" t="inlineStr">
        <is>
          <t xml:space="preserve">CONCLUIDO	</t>
        </is>
      </c>
      <c r="D1381" t="n">
        <v>6.6841</v>
      </c>
      <c r="E1381" t="n">
        <v>14.96</v>
      </c>
      <c r="F1381" t="n">
        <v>11.8</v>
      </c>
      <c r="G1381" t="n">
        <v>70.78</v>
      </c>
      <c r="H1381" t="n">
        <v>1.02</v>
      </c>
      <c r="I1381" t="n">
        <v>10</v>
      </c>
      <c r="J1381" t="n">
        <v>257</v>
      </c>
      <c r="K1381" t="n">
        <v>57.72</v>
      </c>
      <c r="L1381" t="n">
        <v>14.75</v>
      </c>
      <c r="M1381" t="n">
        <v>8</v>
      </c>
      <c r="N1381" t="n">
        <v>64.53</v>
      </c>
      <c r="O1381" t="n">
        <v>31931.15</v>
      </c>
      <c r="P1381" t="n">
        <v>167.52</v>
      </c>
      <c r="Q1381" t="n">
        <v>460.69</v>
      </c>
      <c r="R1381" t="n">
        <v>49.04</v>
      </c>
      <c r="S1381" t="n">
        <v>32.19</v>
      </c>
      <c r="T1381" t="n">
        <v>4512.09</v>
      </c>
      <c r="U1381" t="n">
        <v>0.66</v>
      </c>
      <c r="V1381" t="n">
        <v>0.76</v>
      </c>
      <c r="W1381" t="n">
        <v>1.46</v>
      </c>
      <c r="X1381" t="n">
        <v>0.26</v>
      </c>
      <c r="Y1381" t="n">
        <v>1</v>
      </c>
      <c r="Z1381" t="n">
        <v>10</v>
      </c>
    </row>
    <row r="1382">
      <c r="A1382" t="n">
        <v>56</v>
      </c>
      <c r="B1382" t="n">
        <v>120</v>
      </c>
      <c r="C1382" t="inlineStr">
        <is>
          <t xml:space="preserve">CONCLUIDO	</t>
        </is>
      </c>
      <c r="D1382" t="n">
        <v>6.726</v>
      </c>
      <c r="E1382" t="n">
        <v>14.87</v>
      </c>
      <c r="F1382" t="n">
        <v>11.75</v>
      </c>
      <c r="G1382" t="n">
        <v>78.33</v>
      </c>
      <c r="H1382" t="n">
        <v>1.04</v>
      </c>
      <c r="I1382" t="n">
        <v>9</v>
      </c>
      <c r="J1382" t="n">
        <v>257.46</v>
      </c>
      <c r="K1382" t="n">
        <v>57.72</v>
      </c>
      <c r="L1382" t="n">
        <v>15</v>
      </c>
      <c r="M1382" t="n">
        <v>7</v>
      </c>
      <c r="N1382" t="n">
        <v>64.73999999999999</v>
      </c>
      <c r="O1382" t="n">
        <v>31987.71</v>
      </c>
      <c r="P1382" t="n">
        <v>166.52</v>
      </c>
      <c r="Q1382" t="n">
        <v>460.69</v>
      </c>
      <c r="R1382" t="n">
        <v>47.47</v>
      </c>
      <c r="S1382" t="n">
        <v>32.19</v>
      </c>
      <c r="T1382" t="n">
        <v>3732.87</v>
      </c>
      <c r="U1382" t="n">
        <v>0.68</v>
      </c>
      <c r="V1382" t="n">
        <v>0.76</v>
      </c>
      <c r="W1382" t="n">
        <v>1.46</v>
      </c>
      <c r="X1382" t="n">
        <v>0.22</v>
      </c>
      <c r="Y1382" t="n">
        <v>1</v>
      </c>
      <c r="Z1382" t="n">
        <v>10</v>
      </c>
    </row>
    <row r="1383">
      <c r="A1383" t="n">
        <v>57</v>
      </c>
      <c r="B1383" t="n">
        <v>120</v>
      </c>
      <c r="C1383" t="inlineStr">
        <is>
          <t xml:space="preserve">CONCLUIDO	</t>
        </is>
      </c>
      <c r="D1383" t="n">
        <v>6.7202</v>
      </c>
      <c r="E1383" t="n">
        <v>14.88</v>
      </c>
      <c r="F1383" t="n">
        <v>11.76</v>
      </c>
      <c r="G1383" t="n">
        <v>78.41</v>
      </c>
      <c r="H1383" t="n">
        <v>1.05</v>
      </c>
      <c r="I1383" t="n">
        <v>9</v>
      </c>
      <c r="J1383" t="n">
        <v>257.92</v>
      </c>
      <c r="K1383" t="n">
        <v>57.72</v>
      </c>
      <c r="L1383" t="n">
        <v>15.25</v>
      </c>
      <c r="M1383" t="n">
        <v>7</v>
      </c>
      <c r="N1383" t="n">
        <v>64.95</v>
      </c>
      <c r="O1383" t="n">
        <v>32044.35</v>
      </c>
      <c r="P1383" t="n">
        <v>166.72</v>
      </c>
      <c r="Q1383" t="n">
        <v>460.69</v>
      </c>
      <c r="R1383" t="n">
        <v>47.93</v>
      </c>
      <c r="S1383" t="n">
        <v>32.19</v>
      </c>
      <c r="T1383" t="n">
        <v>3960.18</v>
      </c>
      <c r="U1383" t="n">
        <v>0.67</v>
      </c>
      <c r="V1383" t="n">
        <v>0.76</v>
      </c>
      <c r="W1383" t="n">
        <v>1.46</v>
      </c>
      <c r="X1383" t="n">
        <v>0.23</v>
      </c>
      <c r="Y1383" t="n">
        <v>1</v>
      </c>
      <c r="Z1383" t="n">
        <v>10</v>
      </c>
    </row>
    <row r="1384">
      <c r="A1384" t="n">
        <v>58</v>
      </c>
      <c r="B1384" t="n">
        <v>120</v>
      </c>
      <c r="C1384" t="inlineStr">
        <is>
          <t xml:space="preserve">CONCLUIDO	</t>
        </is>
      </c>
      <c r="D1384" t="n">
        <v>6.7244</v>
      </c>
      <c r="E1384" t="n">
        <v>14.87</v>
      </c>
      <c r="F1384" t="n">
        <v>11.75</v>
      </c>
      <c r="G1384" t="n">
        <v>78.34999999999999</v>
      </c>
      <c r="H1384" t="n">
        <v>1.07</v>
      </c>
      <c r="I1384" t="n">
        <v>9</v>
      </c>
      <c r="J1384" t="n">
        <v>258.38</v>
      </c>
      <c r="K1384" t="n">
        <v>57.72</v>
      </c>
      <c r="L1384" t="n">
        <v>15.5</v>
      </c>
      <c r="M1384" t="n">
        <v>7</v>
      </c>
      <c r="N1384" t="n">
        <v>65.16</v>
      </c>
      <c r="O1384" t="n">
        <v>32101.07</v>
      </c>
      <c r="P1384" t="n">
        <v>166.88</v>
      </c>
      <c r="Q1384" t="n">
        <v>460.71</v>
      </c>
      <c r="R1384" t="n">
        <v>47.52</v>
      </c>
      <c r="S1384" t="n">
        <v>32.19</v>
      </c>
      <c r="T1384" t="n">
        <v>3758.82</v>
      </c>
      <c r="U1384" t="n">
        <v>0.68</v>
      </c>
      <c r="V1384" t="n">
        <v>0.76</v>
      </c>
      <c r="W1384" t="n">
        <v>1.46</v>
      </c>
      <c r="X1384" t="n">
        <v>0.22</v>
      </c>
      <c r="Y1384" t="n">
        <v>1</v>
      </c>
      <c r="Z1384" t="n">
        <v>10</v>
      </c>
    </row>
    <row r="1385">
      <c r="A1385" t="n">
        <v>59</v>
      </c>
      <c r="B1385" t="n">
        <v>120</v>
      </c>
      <c r="C1385" t="inlineStr">
        <is>
          <t xml:space="preserve">CONCLUIDO	</t>
        </is>
      </c>
      <c r="D1385" t="n">
        <v>6.7153</v>
      </c>
      <c r="E1385" t="n">
        <v>14.89</v>
      </c>
      <c r="F1385" t="n">
        <v>11.77</v>
      </c>
      <c r="G1385" t="n">
        <v>78.48</v>
      </c>
      <c r="H1385" t="n">
        <v>1.08</v>
      </c>
      <c r="I1385" t="n">
        <v>9</v>
      </c>
      <c r="J1385" t="n">
        <v>258.84</v>
      </c>
      <c r="K1385" t="n">
        <v>57.72</v>
      </c>
      <c r="L1385" t="n">
        <v>15.75</v>
      </c>
      <c r="M1385" t="n">
        <v>7</v>
      </c>
      <c r="N1385" t="n">
        <v>65.37</v>
      </c>
      <c r="O1385" t="n">
        <v>32157.87</v>
      </c>
      <c r="P1385" t="n">
        <v>167.22</v>
      </c>
      <c r="Q1385" t="n">
        <v>460.69</v>
      </c>
      <c r="R1385" t="n">
        <v>48.18</v>
      </c>
      <c r="S1385" t="n">
        <v>32.19</v>
      </c>
      <c r="T1385" t="n">
        <v>4085.5</v>
      </c>
      <c r="U1385" t="n">
        <v>0.67</v>
      </c>
      <c r="V1385" t="n">
        <v>0.76</v>
      </c>
      <c r="W1385" t="n">
        <v>1.47</v>
      </c>
      <c r="X1385" t="n">
        <v>0.24</v>
      </c>
      <c r="Y1385" t="n">
        <v>1</v>
      </c>
      <c r="Z1385" t="n">
        <v>10</v>
      </c>
    </row>
    <row r="1386">
      <c r="A1386" t="n">
        <v>60</v>
      </c>
      <c r="B1386" t="n">
        <v>120</v>
      </c>
      <c r="C1386" t="inlineStr">
        <is>
          <t xml:space="preserve">CONCLUIDO	</t>
        </is>
      </c>
      <c r="D1386" t="n">
        <v>6.7182</v>
      </c>
      <c r="E1386" t="n">
        <v>14.88</v>
      </c>
      <c r="F1386" t="n">
        <v>11.77</v>
      </c>
      <c r="G1386" t="n">
        <v>78.44</v>
      </c>
      <c r="H1386" t="n">
        <v>1.1</v>
      </c>
      <c r="I1386" t="n">
        <v>9</v>
      </c>
      <c r="J1386" t="n">
        <v>259.3</v>
      </c>
      <c r="K1386" t="n">
        <v>57.72</v>
      </c>
      <c r="L1386" t="n">
        <v>16</v>
      </c>
      <c r="M1386" t="n">
        <v>7</v>
      </c>
      <c r="N1386" t="n">
        <v>65.58</v>
      </c>
      <c r="O1386" t="n">
        <v>32214.75</v>
      </c>
      <c r="P1386" t="n">
        <v>167.21</v>
      </c>
      <c r="Q1386" t="n">
        <v>460.69</v>
      </c>
      <c r="R1386" t="n">
        <v>47.98</v>
      </c>
      <c r="S1386" t="n">
        <v>32.19</v>
      </c>
      <c r="T1386" t="n">
        <v>3987.35</v>
      </c>
      <c r="U1386" t="n">
        <v>0.67</v>
      </c>
      <c r="V1386" t="n">
        <v>0.76</v>
      </c>
      <c r="W1386" t="n">
        <v>1.46</v>
      </c>
      <c r="X1386" t="n">
        <v>0.23</v>
      </c>
      <c r="Y1386" t="n">
        <v>1</v>
      </c>
      <c r="Z1386" t="n">
        <v>10</v>
      </c>
    </row>
    <row r="1387">
      <c r="A1387" t="n">
        <v>61</v>
      </c>
      <c r="B1387" t="n">
        <v>120</v>
      </c>
      <c r="C1387" t="inlineStr">
        <is>
          <t xml:space="preserve">CONCLUIDO	</t>
        </is>
      </c>
      <c r="D1387" t="n">
        <v>6.7179</v>
      </c>
      <c r="E1387" t="n">
        <v>14.89</v>
      </c>
      <c r="F1387" t="n">
        <v>11.77</v>
      </c>
      <c r="G1387" t="n">
        <v>78.44</v>
      </c>
      <c r="H1387" t="n">
        <v>1.11</v>
      </c>
      <c r="I1387" t="n">
        <v>9</v>
      </c>
      <c r="J1387" t="n">
        <v>259.76</v>
      </c>
      <c r="K1387" t="n">
        <v>57.72</v>
      </c>
      <c r="L1387" t="n">
        <v>16.25</v>
      </c>
      <c r="M1387" t="n">
        <v>7</v>
      </c>
      <c r="N1387" t="n">
        <v>65.79000000000001</v>
      </c>
      <c r="O1387" t="n">
        <v>32271.71</v>
      </c>
      <c r="P1387" t="n">
        <v>166.08</v>
      </c>
      <c r="Q1387" t="n">
        <v>460.69</v>
      </c>
      <c r="R1387" t="n">
        <v>48.01</v>
      </c>
      <c r="S1387" t="n">
        <v>32.19</v>
      </c>
      <c r="T1387" t="n">
        <v>4000.83</v>
      </c>
      <c r="U1387" t="n">
        <v>0.67</v>
      </c>
      <c r="V1387" t="n">
        <v>0.76</v>
      </c>
      <c r="W1387" t="n">
        <v>1.46</v>
      </c>
      <c r="X1387" t="n">
        <v>0.23</v>
      </c>
      <c r="Y1387" t="n">
        <v>1</v>
      </c>
      <c r="Z1387" t="n">
        <v>10</v>
      </c>
    </row>
    <row r="1388">
      <c r="A1388" t="n">
        <v>62</v>
      </c>
      <c r="B1388" t="n">
        <v>120</v>
      </c>
      <c r="C1388" t="inlineStr">
        <is>
          <t xml:space="preserve">CONCLUIDO	</t>
        </is>
      </c>
      <c r="D1388" t="n">
        <v>6.7177</v>
      </c>
      <c r="E1388" t="n">
        <v>14.89</v>
      </c>
      <c r="F1388" t="n">
        <v>11.77</v>
      </c>
      <c r="G1388" t="n">
        <v>78.45</v>
      </c>
      <c r="H1388" t="n">
        <v>1.13</v>
      </c>
      <c r="I1388" t="n">
        <v>9</v>
      </c>
      <c r="J1388" t="n">
        <v>260.23</v>
      </c>
      <c r="K1388" t="n">
        <v>57.72</v>
      </c>
      <c r="L1388" t="n">
        <v>16.5</v>
      </c>
      <c r="M1388" t="n">
        <v>7</v>
      </c>
      <c r="N1388" t="n">
        <v>66</v>
      </c>
      <c r="O1388" t="n">
        <v>32328.74</v>
      </c>
      <c r="P1388" t="n">
        <v>165.91</v>
      </c>
      <c r="Q1388" t="n">
        <v>460.71</v>
      </c>
      <c r="R1388" t="n">
        <v>48.13</v>
      </c>
      <c r="S1388" t="n">
        <v>32.19</v>
      </c>
      <c r="T1388" t="n">
        <v>4061.93</v>
      </c>
      <c r="U1388" t="n">
        <v>0.67</v>
      </c>
      <c r="V1388" t="n">
        <v>0.76</v>
      </c>
      <c r="W1388" t="n">
        <v>1.46</v>
      </c>
      <c r="X1388" t="n">
        <v>0.23</v>
      </c>
      <c r="Y1388" t="n">
        <v>1</v>
      </c>
      <c r="Z1388" t="n">
        <v>10</v>
      </c>
    </row>
    <row r="1389">
      <c r="A1389" t="n">
        <v>63</v>
      </c>
      <c r="B1389" t="n">
        <v>120</v>
      </c>
      <c r="C1389" t="inlineStr">
        <is>
          <t xml:space="preserve">CONCLUIDO	</t>
        </is>
      </c>
      <c r="D1389" t="n">
        <v>6.7199</v>
      </c>
      <c r="E1389" t="n">
        <v>14.88</v>
      </c>
      <c r="F1389" t="n">
        <v>11.76</v>
      </c>
      <c r="G1389" t="n">
        <v>78.41</v>
      </c>
      <c r="H1389" t="n">
        <v>1.14</v>
      </c>
      <c r="I1389" t="n">
        <v>9</v>
      </c>
      <c r="J1389" t="n">
        <v>260.69</v>
      </c>
      <c r="K1389" t="n">
        <v>57.72</v>
      </c>
      <c r="L1389" t="n">
        <v>16.75</v>
      </c>
      <c r="M1389" t="n">
        <v>7</v>
      </c>
      <c r="N1389" t="n">
        <v>66.20999999999999</v>
      </c>
      <c r="O1389" t="n">
        <v>32385.86</v>
      </c>
      <c r="P1389" t="n">
        <v>165.2</v>
      </c>
      <c r="Q1389" t="n">
        <v>460.69</v>
      </c>
      <c r="R1389" t="n">
        <v>47.91</v>
      </c>
      <c r="S1389" t="n">
        <v>32.19</v>
      </c>
      <c r="T1389" t="n">
        <v>3950.38</v>
      </c>
      <c r="U1389" t="n">
        <v>0.67</v>
      </c>
      <c r="V1389" t="n">
        <v>0.76</v>
      </c>
      <c r="W1389" t="n">
        <v>1.46</v>
      </c>
      <c r="X1389" t="n">
        <v>0.23</v>
      </c>
      <c r="Y1389" t="n">
        <v>1</v>
      </c>
      <c r="Z1389" t="n">
        <v>10</v>
      </c>
    </row>
    <row r="1390">
      <c r="A1390" t="n">
        <v>64</v>
      </c>
      <c r="B1390" t="n">
        <v>120</v>
      </c>
      <c r="C1390" t="inlineStr">
        <is>
          <t xml:space="preserve">CONCLUIDO	</t>
        </is>
      </c>
      <c r="D1390" t="n">
        <v>6.7521</v>
      </c>
      <c r="E1390" t="n">
        <v>14.81</v>
      </c>
      <c r="F1390" t="n">
        <v>11.74</v>
      </c>
      <c r="G1390" t="n">
        <v>88.03</v>
      </c>
      <c r="H1390" t="n">
        <v>1.16</v>
      </c>
      <c r="I1390" t="n">
        <v>8</v>
      </c>
      <c r="J1390" t="n">
        <v>261.15</v>
      </c>
      <c r="K1390" t="n">
        <v>57.72</v>
      </c>
      <c r="L1390" t="n">
        <v>17</v>
      </c>
      <c r="M1390" t="n">
        <v>6</v>
      </c>
      <c r="N1390" t="n">
        <v>66.43000000000001</v>
      </c>
      <c r="O1390" t="n">
        <v>32443.05</v>
      </c>
      <c r="P1390" t="n">
        <v>164.28</v>
      </c>
      <c r="Q1390" t="n">
        <v>460.69</v>
      </c>
      <c r="R1390" t="n">
        <v>47.14</v>
      </c>
      <c r="S1390" t="n">
        <v>32.19</v>
      </c>
      <c r="T1390" t="n">
        <v>3571.71</v>
      </c>
      <c r="U1390" t="n">
        <v>0.68</v>
      </c>
      <c r="V1390" t="n">
        <v>0.76</v>
      </c>
      <c r="W1390" t="n">
        <v>1.46</v>
      </c>
      <c r="X1390" t="n">
        <v>0.2</v>
      </c>
      <c r="Y1390" t="n">
        <v>1</v>
      </c>
      <c r="Z1390" t="n">
        <v>10</v>
      </c>
    </row>
    <row r="1391">
      <c r="A1391" t="n">
        <v>65</v>
      </c>
      <c r="B1391" t="n">
        <v>120</v>
      </c>
      <c r="C1391" t="inlineStr">
        <is>
          <t xml:space="preserve">CONCLUIDO	</t>
        </is>
      </c>
      <c r="D1391" t="n">
        <v>6.7578</v>
      </c>
      <c r="E1391" t="n">
        <v>14.8</v>
      </c>
      <c r="F1391" t="n">
        <v>11.72</v>
      </c>
      <c r="G1391" t="n">
        <v>87.93000000000001</v>
      </c>
      <c r="H1391" t="n">
        <v>1.17</v>
      </c>
      <c r="I1391" t="n">
        <v>8</v>
      </c>
      <c r="J1391" t="n">
        <v>261.62</v>
      </c>
      <c r="K1391" t="n">
        <v>57.72</v>
      </c>
      <c r="L1391" t="n">
        <v>17.25</v>
      </c>
      <c r="M1391" t="n">
        <v>6</v>
      </c>
      <c r="N1391" t="n">
        <v>66.64</v>
      </c>
      <c r="O1391" t="n">
        <v>32500.33</v>
      </c>
      <c r="P1391" t="n">
        <v>164</v>
      </c>
      <c r="Q1391" t="n">
        <v>460.69</v>
      </c>
      <c r="R1391" t="n">
        <v>46.72</v>
      </c>
      <c r="S1391" t="n">
        <v>32.19</v>
      </c>
      <c r="T1391" t="n">
        <v>3361.26</v>
      </c>
      <c r="U1391" t="n">
        <v>0.6899999999999999</v>
      </c>
      <c r="V1391" t="n">
        <v>0.76</v>
      </c>
      <c r="W1391" t="n">
        <v>1.46</v>
      </c>
      <c r="X1391" t="n">
        <v>0.19</v>
      </c>
      <c r="Y1391" t="n">
        <v>1</v>
      </c>
      <c r="Z1391" t="n">
        <v>10</v>
      </c>
    </row>
    <row r="1392">
      <c r="A1392" t="n">
        <v>66</v>
      </c>
      <c r="B1392" t="n">
        <v>120</v>
      </c>
      <c r="C1392" t="inlineStr">
        <is>
          <t xml:space="preserve">CONCLUIDO	</t>
        </is>
      </c>
      <c r="D1392" t="n">
        <v>6.757</v>
      </c>
      <c r="E1392" t="n">
        <v>14.8</v>
      </c>
      <c r="F1392" t="n">
        <v>11.73</v>
      </c>
      <c r="G1392" t="n">
        <v>87.95</v>
      </c>
      <c r="H1392" t="n">
        <v>1.19</v>
      </c>
      <c r="I1392" t="n">
        <v>8</v>
      </c>
      <c r="J1392" t="n">
        <v>262.08</v>
      </c>
      <c r="K1392" t="n">
        <v>57.72</v>
      </c>
      <c r="L1392" t="n">
        <v>17.5</v>
      </c>
      <c r="M1392" t="n">
        <v>6</v>
      </c>
      <c r="N1392" t="n">
        <v>66.86</v>
      </c>
      <c r="O1392" t="n">
        <v>32557.69</v>
      </c>
      <c r="P1392" t="n">
        <v>164.21</v>
      </c>
      <c r="Q1392" t="n">
        <v>460.69</v>
      </c>
      <c r="R1392" t="n">
        <v>46.81</v>
      </c>
      <c r="S1392" t="n">
        <v>32.19</v>
      </c>
      <c r="T1392" t="n">
        <v>3409.77</v>
      </c>
      <c r="U1392" t="n">
        <v>0.6899999999999999</v>
      </c>
      <c r="V1392" t="n">
        <v>0.76</v>
      </c>
      <c r="W1392" t="n">
        <v>1.46</v>
      </c>
      <c r="X1392" t="n">
        <v>0.19</v>
      </c>
      <c r="Y1392" t="n">
        <v>1</v>
      </c>
      <c r="Z1392" t="n">
        <v>10</v>
      </c>
    </row>
    <row r="1393">
      <c r="A1393" t="n">
        <v>67</v>
      </c>
      <c r="B1393" t="n">
        <v>120</v>
      </c>
      <c r="C1393" t="inlineStr">
        <is>
          <t xml:space="preserve">CONCLUIDO	</t>
        </is>
      </c>
      <c r="D1393" t="n">
        <v>6.756</v>
      </c>
      <c r="E1393" t="n">
        <v>14.8</v>
      </c>
      <c r="F1393" t="n">
        <v>11.73</v>
      </c>
      <c r="G1393" t="n">
        <v>87.95999999999999</v>
      </c>
      <c r="H1393" t="n">
        <v>1.2</v>
      </c>
      <c r="I1393" t="n">
        <v>8</v>
      </c>
      <c r="J1393" t="n">
        <v>262.55</v>
      </c>
      <c r="K1393" t="n">
        <v>57.72</v>
      </c>
      <c r="L1393" t="n">
        <v>17.75</v>
      </c>
      <c r="M1393" t="n">
        <v>6</v>
      </c>
      <c r="N1393" t="n">
        <v>67.06999999999999</v>
      </c>
      <c r="O1393" t="n">
        <v>32615.12</v>
      </c>
      <c r="P1393" t="n">
        <v>163.65</v>
      </c>
      <c r="Q1393" t="n">
        <v>460.69</v>
      </c>
      <c r="R1393" t="n">
        <v>46.74</v>
      </c>
      <c r="S1393" t="n">
        <v>32.19</v>
      </c>
      <c r="T1393" t="n">
        <v>3373.03</v>
      </c>
      <c r="U1393" t="n">
        <v>0.6899999999999999</v>
      </c>
      <c r="V1393" t="n">
        <v>0.76</v>
      </c>
      <c r="W1393" t="n">
        <v>1.46</v>
      </c>
      <c r="X1393" t="n">
        <v>0.19</v>
      </c>
      <c r="Y1393" t="n">
        <v>1</v>
      </c>
      <c r="Z1393" t="n">
        <v>10</v>
      </c>
    </row>
    <row r="1394">
      <c r="A1394" t="n">
        <v>68</v>
      </c>
      <c r="B1394" t="n">
        <v>120</v>
      </c>
      <c r="C1394" t="inlineStr">
        <is>
          <t xml:space="preserve">CONCLUIDO	</t>
        </is>
      </c>
      <c r="D1394" t="n">
        <v>6.7552</v>
      </c>
      <c r="E1394" t="n">
        <v>14.8</v>
      </c>
      <c r="F1394" t="n">
        <v>11.73</v>
      </c>
      <c r="G1394" t="n">
        <v>87.97</v>
      </c>
      <c r="H1394" t="n">
        <v>1.22</v>
      </c>
      <c r="I1394" t="n">
        <v>8</v>
      </c>
      <c r="J1394" t="n">
        <v>263.01</v>
      </c>
      <c r="K1394" t="n">
        <v>57.72</v>
      </c>
      <c r="L1394" t="n">
        <v>18</v>
      </c>
      <c r="M1394" t="n">
        <v>6</v>
      </c>
      <c r="N1394" t="n">
        <v>67.29000000000001</v>
      </c>
      <c r="O1394" t="n">
        <v>32672.64</v>
      </c>
      <c r="P1394" t="n">
        <v>163.71</v>
      </c>
      <c r="Q1394" t="n">
        <v>460.71</v>
      </c>
      <c r="R1394" t="n">
        <v>46.96</v>
      </c>
      <c r="S1394" t="n">
        <v>32.19</v>
      </c>
      <c r="T1394" t="n">
        <v>3482.06</v>
      </c>
      <c r="U1394" t="n">
        <v>0.6899999999999999</v>
      </c>
      <c r="V1394" t="n">
        <v>0.76</v>
      </c>
      <c r="W1394" t="n">
        <v>1.46</v>
      </c>
      <c r="X1394" t="n">
        <v>0.2</v>
      </c>
      <c r="Y1394" t="n">
        <v>1</v>
      </c>
      <c r="Z1394" t="n">
        <v>10</v>
      </c>
    </row>
    <row r="1395">
      <c r="A1395" t="n">
        <v>69</v>
      </c>
      <c r="B1395" t="n">
        <v>120</v>
      </c>
      <c r="C1395" t="inlineStr">
        <is>
          <t xml:space="preserve">CONCLUIDO	</t>
        </is>
      </c>
      <c r="D1395" t="n">
        <v>6.7559</v>
      </c>
      <c r="E1395" t="n">
        <v>14.8</v>
      </c>
      <c r="F1395" t="n">
        <v>11.73</v>
      </c>
      <c r="G1395" t="n">
        <v>87.95999999999999</v>
      </c>
      <c r="H1395" t="n">
        <v>1.23</v>
      </c>
      <c r="I1395" t="n">
        <v>8</v>
      </c>
      <c r="J1395" t="n">
        <v>263.48</v>
      </c>
      <c r="K1395" t="n">
        <v>57.72</v>
      </c>
      <c r="L1395" t="n">
        <v>18.25</v>
      </c>
      <c r="M1395" t="n">
        <v>6</v>
      </c>
      <c r="N1395" t="n">
        <v>67.51000000000001</v>
      </c>
      <c r="O1395" t="n">
        <v>32730.24</v>
      </c>
      <c r="P1395" t="n">
        <v>163.52</v>
      </c>
      <c r="Q1395" t="n">
        <v>460.71</v>
      </c>
      <c r="R1395" t="n">
        <v>46.9</v>
      </c>
      <c r="S1395" t="n">
        <v>32.19</v>
      </c>
      <c r="T1395" t="n">
        <v>3454.24</v>
      </c>
      <c r="U1395" t="n">
        <v>0.6899999999999999</v>
      </c>
      <c r="V1395" t="n">
        <v>0.76</v>
      </c>
      <c r="W1395" t="n">
        <v>1.46</v>
      </c>
      <c r="X1395" t="n">
        <v>0.19</v>
      </c>
      <c r="Y1395" t="n">
        <v>1</v>
      </c>
      <c r="Z1395" t="n">
        <v>10</v>
      </c>
    </row>
    <row r="1396">
      <c r="A1396" t="n">
        <v>70</v>
      </c>
      <c r="B1396" t="n">
        <v>120</v>
      </c>
      <c r="C1396" t="inlineStr">
        <is>
          <t xml:space="preserve">CONCLUIDO	</t>
        </is>
      </c>
      <c r="D1396" t="n">
        <v>6.7531</v>
      </c>
      <c r="E1396" t="n">
        <v>14.81</v>
      </c>
      <c r="F1396" t="n">
        <v>11.73</v>
      </c>
      <c r="G1396" t="n">
        <v>88.01000000000001</v>
      </c>
      <c r="H1396" t="n">
        <v>1.25</v>
      </c>
      <c r="I1396" t="n">
        <v>8</v>
      </c>
      <c r="J1396" t="n">
        <v>263.95</v>
      </c>
      <c r="K1396" t="n">
        <v>57.72</v>
      </c>
      <c r="L1396" t="n">
        <v>18.5</v>
      </c>
      <c r="M1396" t="n">
        <v>6</v>
      </c>
      <c r="N1396" t="n">
        <v>67.72</v>
      </c>
      <c r="O1396" t="n">
        <v>32787.92</v>
      </c>
      <c r="P1396" t="n">
        <v>162.91</v>
      </c>
      <c r="Q1396" t="n">
        <v>460.7</v>
      </c>
      <c r="R1396" t="n">
        <v>46.86</v>
      </c>
      <c r="S1396" t="n">
        <v>32.19</v>
      </c>
      <c r="T1396" t="n">
        <v>3432.61</v>
      </c>
      <c r="U1396" t="n">
        <v>0.6899999999999999</v>
      </c>
      <c r="V1396" t="n">
        <v>0.76</v>
      </c>
      <c r="W1396" t="n">
        <v>1.46</v>
      </c>
      <c r="X1396" t="n">
        <v>0.2</v>
      </c>
      <c r="Y1396" t="n">
        <v>1</v>
      </c>
      <c r="Z1396" t="n">
        <v>10</v>
      </c>
    </row>
    <row r="1397">
      <c r="A1397" t="n">
        <v>71</v>
      </c>
      <c r="B1397" t="n">
        <v>120</v>
      </c>
      <c r="C1397" t="inlineStr">
        <is>
          <t xml:space="preserve">CONCLUIDO	</t>
        </is>
      </c>
      <c r="D1397" t="n">
        <v>6.7549</v>
      </c>
      <c r="E1397" t="n">
        <v>14.8</v>
      </c>
      <c r="F1397" t="n">
        <v>11.73</v>
      </c>
      <c r="G1397" t="n">
        <v>87.98</v>
      </c>
      <c r="H1397" t="n">
        <v>1.26</v>
      </c>
      <c r="I1397" t="n">
        <v>8</v>
      </c>
      <c r="J1397" t="n">
        <v>264.42</v>
      </c>
      <c r="K1397" t="n">
        <v>57.72</v>
      </c>
      <c r="L1397" t="n">
        <v>18.75</v>
      </c>
      <c r="M1397" t="n">
        <v>6</v>
      </c>
      <c r="N1397" t="n">
        <v>67.94</v>
      </c>
      <c r="O1397" t="n">
        <v>32845.69</v>
      </c>
      <c r="P1397" t="n">
        <v>162.29</v>
      </c>
      <c r="Q1397" t="n">
        <v>460.69</v>
      </c>
      <c r="R1397" t="n">
        <v>46.93</v>
      </c>
      <c r="S1397" t="n">
        <v>32.19</v>
      </c>
      <c r="T1397" t="n">
        <v>3468.1</v>
      </c>
      <c r="U1397" t="n">
        <v>0.6899999999999999</v>
      </c>
      <c r="V1397" t="n">
        <v>0.76</v>
      </c>
      <c r="W1397" t="n">
        <v>1.46</v>
      </c>
      <c r="X1397" t="n">
        <v>0.2</v>
      </c>
      <c r="Y1397" t="n">
        <v>1</v>
      </c>
      <c r="Z1397" t="n">
        <v>10</v>
      </c>
    </row>
    <row r="1398">
      <c r="A1398" t="n">
        <v>72</v>
      </c>
      <c r="B1398" t="n">
        <v>120</v>
      </c>
      <c r="C1398" t="inlineStr">
        <is>
          <t xml:space="preserve">CONCLUIDO	</t>
        </is>
      </c>
      <c r="D1398" t="n">
        <v>6.7497</v>
      </c>
      <c r="E1398" t="n">
        <v>14.82</v>
      </c>
      <c r="F1398" t="n">
        <v>11.74</v>
      </c>
      <c r="G1398" t="n">
        <v>88.06999999999999</v>
      </c>
      <c r="H1398" t="n">
        <v>1.28</v>
      </c>
      <c r="I1398" t="n">
        <v>8</v>
      </c>
      <c r="J1398" t="n">
        <v>264.89</v>
      </c>
      <c r="K1398" t="n">
        <v>57.72</v>
      </c>
      <c r="L1398" t="n">
        <v>19</v>
      </c>
      <c r="M1398" t="n">
        <v>6</v>
      </c>
      <c r="N1398" t="n">
        <v>68.16</v>
      </c>
      <c r="O1398" t="n">
        <v>32903.54</v>
      </c>
      <c r="P1398" t="n">
        <v>161.36</v>
      </c>
      <c r="Q1398" t="n">
        <v>460.69</v>
      </c>
      <c r="R1398" t="n">
        <v>47.2</v>
      </c>
      <c r="S1398" t="n">
        <v>32.19</v>
      </c>
      <c r="T1398" t="n">
        <v>3600.63</v>
      </c>
      <c r="U1398" t="n">
        <v>0.68</v>
      </c>
      <c r="V1398" t="n">
        <v>0.76</v>
      </c>
      <c r="W1398" t="n">
        <v>1.46</v>
      </c>
      <c r="X1398" t="n">
        <v>0.21</v>
      </c>
      <c r="Y1398" t="n">
        <v>1</v>
      </c>
      <c r="Z1398" t="n">
        <v>10</v>
      </c>
    </row>
    <row r="1399">
      <c r="A1399" t="n">
        <v>73</v>
      </c>
      <c r="B1399" t="n">
        <v>120</v>
      </c>
      <c r="C1399" t="inlineStr">
        <is>
          <t xml:space="preserve">CONCLUIDO	</t>
        </is>
      </c>
      <c r="D1399" t="n">
        <v>6.7823</v>
      </c>
      <c r="E1399" t="n">
        <v>14.74</v>
      </c>
      <c r="F1399" t="n">
        <v>11.72</v>
      </c>
      <c r="G1399" t="n">
        <v>100.43</v>
      </c>
      <c r="H1399" t="n">
        <v>1.29</v>
      </c>
      <c r="I1399" t="n">
        <v>7</v>
      </c>
      <c r="J1399" t="n">
        <v>265.36</v>
      </c>
      <c r="K1399" t="n">
        <v>57.72</v>
      </c>
      <c r="L1399" t="n">
        <v>19.25</v>
      </c>
      <c r="M1399" t="n">
        <v>5</v>
      </c>
      <c r="N1399" t="n">
        <v>68.38</v>
      </c>
      <c r="O1399" t="n">
        <v>32961.47</v>
      </c>
      <c r="P1399" t="n">
        <v>160.87</v>
      </c>
      <c r="Q1399" t="n">
        <v>460.7</v>
      </c>
      <c r="R1399" t="n">
        <v>46.53</v>
      </c>
      <c r="S1399" t="n">
        <v>32.19</v>
      </c>
      <c r="T1399" t="n">
        <v>3272.02</v>
      </c>
      <c r="U1399" t="n">
        <v>0.6899999999999999</v>
      </c>
      <c r="V1399" t="n">
        <v>0.76</v>
      </c>
      <c r="W1399" t="n">
        <v>1.46</v>
      </c>
      <c r="X1399" t="n">
        <v>0.18</v>
      </c>
      <c r="Y1399" t="n">
        <v>1</v>
      </c>
      <c r="Z1399" t="n">
        <v>10</v>
      </c>
    </row>
    <row r="1400">
      <c r="A1400" t="n">
        <v>74</v>
      </c>
      <c r="B1400" t="n">
        <v>120</v>
      </c>
      <c r="C1400" t="inlineStr">
        <is>
          <t xml:space="preserve">CONCLUIDO	</t>
        </is>
      </c>
      <c r="D1400" t="n">
        <v>6.7858</v>
      </c>
      <c r="E1400" t="n">
        <v>14.74</v>
      </c>
      <c r="F1400" t="n">
        <v>11.71</v>
      </c>
      <c r="G1400" t="n">
        <v>100.36</v>
      </c>
      <c r="H1400" t="n">
        <v>1.31</v>
      </c>
      <c r="I1400" t="n">
        <v>7</v>
      </c>
      <c r="J1400" t="n">
        <v>265.83</v>
      </c>
      <c r="K1400" t="n">
        <v>57.72</v>
      </c>
      <c r="L1400" t="n">
        <v>19.5</v>
      </c>
      <c r="M1400" t="n">
        <v>5</v>
      </c>
      <c r="N1400" t="n">
        <v>68.59999999999999</v>
      </c>
      <c r="O1400" t="n">
        <v>33019.48</v>
      </c>
      <c r="P1400" t="n">
        <v>160.97</v>
      </c>
      <c r="Q1400" t="n">
        <v>460.69</v>
      </c>
      <c r="R1400" t="n">
        <v>46.29</v>
      </c>
      <c r="S1400" t="n">
        <v>32.19</v>
      </c>
      <c r="T1400" t="n">
        <v>3150.23</v>
      </c>
      <c r="U1400" t="n">
        <v>0.7</v>
      </c>
      <c r="V1400" t="n">
        <v>0.76</v>
      </c>
      <c r="W1400" t="n">
        <v>1.46</v>
      </c>
      <c r="X1400" t="n">
        <v>0.18</v>
      </c>
      <c r="Y1400" t="n">
        <v>1</v>
      </c>
      <c r="Z1400" t="n">
        <v>10</v>
      </c>
    </row>
    <row r="1401">
      <c r="A1401" t="n">
        <v>75</v>
      </c>
      <c r="B1401" t="n">
        <v>120</v>
      </c>
      <c r="C1401" t="inlineStr">
        <is>
          <t xml:space="preserve">CONCLUIDO	</t>
        </is>
      </c>
      <c r="D1401" t="n">
        <v>6.7878</v>
      </c>
      <c r="E1401" t="n">
        <v>14.73</v>
      </c>
      <c r="F1401" t="n">
        <v>11.7</v>
      </c>
      <c r="G1401" t="n">
        <v>100.32</v>
      </c>
      <c r="H1401" t="n">
        <v>1.32</v>
      </c>
      <c r="I1401" t="n">
        <v>7</v>
      </c>
      <c r="J1401" t="n">
        <v>266.3</v>
      </c>
      <c r="K1401" t="n">
        <v>57.72</v>
      </c>
      <c r="L1401" t="n">
        <v>19.75</v>
      </c>
      <c r="M1401" t="n">
        <v>5</v>
      </c>
      <c r="N1401" t="n">
        <v>68.81999999999999</v>
      </c>
      <c r="O1401" t="n">
        <v>33077.58</v>
      </c>
      <c r="P1401" t="n">
        <v>160.88</v>
      </c>
      <c r="Q1401" t="n">
        <v>460.7</v>
      </c>
      <c r="R1401" t="n">
        <v>46.07</v>
      </c>
      <c r="S1401" t="n">
        <v>32.19</v>
      </c>
      <c r="T1401" t="n">
        <v>3042.77</v>
      </c>
      <c r="U1401" t="n">
        <v>0.7</v>
      </c>
      <c r="V1401" t="n">
        <v>0.76</v>
      </c>
      <c r="W1401" t="n">
        <v>1.46</v>
      </c>
      <c r="X1401" t="n">
        <v>0.17</v>
      </c>
      <c r="Y1401" t="n">
        <v>1</v>
      </c>
      <c r="Z1401" t="n">
        <v>10</v>
      </c>
    </row>
    <row r="1402">
      <c r="A1402" t="n">
        <v>76</v>
      </c>
      <c r="B1402" t="n">
        <v>120</v>
      </c>
      <c r="C1402" t="inlineStr">
        <is>
          <t xml:space="preserve">CONCLUIDO	</t>
        </is>
      </c>
      <c r="D1402" t="n">
        <v>6.7843</v>
      </c>
      <c r="E1402" t="n">
        <v>14.74</v>
      </c>
      <c r="F1402" t="n">
        <v>11.71</v>
      </c>
      <c r="G1402" t="n">
        <v>100.39</v>
      </c>
      <c r="H1402" t="n">
        <v>1.33</v>
      </c>
      <c r="I1402" t="n">
        <v>7</v>
      </c>
      <c r="J1402" t="n">
        <v>266.77</v>
      </c>
      <c r="K1402" t="n">
        <v>57.72</v>
      </c>
      <c r="L1402" t="n">
        <v>20</v>
      </c>
      <c r="M1402" t="n">
        <v>5</v>
      </c>
      <c r="N1402" t="n">
        <v>69.05</v>
      </c>
      <c r="O1402" t="n">
        <v>33135.76</v>
      </c>
      <c r="P1402" t="n">
        <v>161.35</v>
      </c>
      <c r="Q1402" t="n">
        <v>460.69</v>
      </c>
      <c r="R1402" t="n">
        <v>46.24</v>
      </c>
      <c r="S1402" t="n">
        <v>32.19</v>
      </c>
      <c r="T1402" t="n">
        <v>3127.81</v>
      </c>
      <c r="U1402" t="n">
        <v>0.7</v>
      </c>
      <c r="V1402" t="n">
        <v>0.76</v>
      </c>
      <c r="W1402" t="n">
        <v>1.46</v>
      </c>
      <c r="X1402" t="n">
        <v>0.18</v>
      </c>
      <c r="Y1402" t="n">
        <v>1</v>
      </c>
      <c r="Z1402" t="n">
        <v>10</v>
      </c>
    </row>
    <row r="1403">
      <c r="A1403" t="n">
        <v>77</v>
      </c>
      <c r="B1403" t="n">
        <v>120</v>
      </c>
      <c r="C1403" t="inlineStr">
        <is>
          <t xml:space="preserve">CONCLUIDO	</t>
        </is>
      </c>
      <c r="D1403" t="n">
        <v>6.7899</v>
      </c>
      <c r="E1403" t="n">
        <v>14.73</v>
      </c>
      <c r="F1403" t="n">
        <v>11.7</v>
      </c>
      <c r="G1403" t="n">
        <v>100.29</v>
      </c>
      <c r="H1403" t="n">
        <v>1.35</v>
      </c>
      <c r="I1403" t="n">
        <v>7</v>
      </c>
      <c r="J1403" t="n">
        <v>267.24</v>
      </c>
      <c r="K1403" t="n">
        <v>57.72</v>
      </c>
      <c r="L1403" t="n">
        <v>20.25</v>
      </c>
      <c r="M1403" t="n">
        <v>5</v>
      </c>
      <c r="N1403" t="n">
        <v>69.27</v>
      </c>
      <c r="O1403" t="n">
        <v>33194.02</v>
      </c>
      <c r="P1403" t="n">
        <v>161.11</v>
      </c>
      <c r="Q1403" t="n">
        <v>460.69</v>
      </c>
      <c r="R1403" t="n">
        <v>45.96</v>
      </c>
      <c r="S1403" t="n">
        <v>32.19</v>
      </c>
      <c r="T1403" t="n">
        <v>2988.62</v>
      </c>
      <c r="U1403" t="n">
        <v>0.7</v>
      </c>
      <c r="V1403" t="n">
        <v>0.76</v>
      </c>
      <c r="W1403" t="n">
        <v>1.46</v>
      </c>
      <c r="X1403" t="n">
        <v>0.17</v>
      </c>
      <c r="Y1403" t="n">
        <v>1</v>
      </c>
      <c r="Z1403" t="n">
        <v>10</v>
      </c>
    </row>
    <row r="1404">
      <c r="A1404" t="n">
        <v>78</v>
      </c>
      <c r="B1404" t="n">
        <v>120</v>
      </c>
      <c r="C1404" t="inlineStr">
        <is>
          <t xml:space="preserve">CONCLUIDO	</t>
        </is>
      </c>
      <c r="D1404" t="n">
        <v>6.7881</v>
      </c>
      <c r="E1404" t="n">
        <v>14.73</v>
      </c>
      <c r="F1404" t="n">
        <v>11.7</v>
      </c>
      <c r="G1404" t="n">
        <v>100.32</v>
      </c>
      <c r="H1404" t="n">
        <v>1.36</v>
      </c>
      <c r="I1404" t="n">
        <v>7</v>
      </c>
      <c r="J1404" t="n">
        <v>267.71</v>
      </c>
      <c r="K1404" t="n">
        <v>57.72</v>
      </c>
      <c r="L1404" t="n">
        <v>20.5</v>
      </c>
      <c r="M1404" t="n">
        <v>5</v>
      </c>
      <c r="N1404" t="n">
        <v>69.48999999999999</v>
      </c>
      <c r="O1404" t="n">
        <v>33252.37</v>
      </c>
      <c r="P1404" t="n">
        <v>160.82</v>
      </c>
      <c r="Q1404" t="n">
        <v>460.69</v>
      </c>
      <c r="R1404" t="n">
        <v>45.99</v>
      </c>
      <c r="S1404" t="n">
        <v>32.19</v>
      </c>
      <c r="T1404" t="n">
        <v>3004.17</v>
      </c>
      <c r="U1404" t="n">
        <v>0.7</v>
      </c>
      <c r="V1404" t="n">
        <v>0.76</v>
      </c>
      <c r="W1404" t="n">
        <v>1.46</v>
      </c>
      <c r="X1404" t="n">
        <v>0.17</v>
      </c>
      <c r="Y1404" t="n">
        <v>1</v>
      </c>
      <c r="Z1404" t="n">
        <v>10</v>
      </c>
    </row>
    <row r="1405">
      <c r="A1405" t="n">
        <v>79</v>
      </c>
      <c r="B1405" t="n">
        <v>120</v>
      </c>
      <c r="C1405" t="inlineStr">
        <is>
          <t xml:space="preserve">CONCLUIDO	</t>
        </is>
      </c>
      <c r="D1405" t="n">
        <v>6.7878</v>
      </c>
      <c r="E1405" t="n">
        <v>14.73</v>
      </c>
      <c r="F1405" t="n">
        <v>11.7</v>
      </c>
      <c r="G1405" t="n">
        <v>100.32</v>
      </c>
      <c r="H1405" t="n">
        <v>1.38</v>
      </c>
      <c r="I1405" t="n">
        <v>7</v>
      </c>
      <c r="J1405" t="n">
        <v>268.19</v>
      </c>
      <c r="K1405" t="n">
        <v>57.72</v>
      </c>
      <c r="L1405" t="n">
        <v>20.75</v>
      </c>
      <c r="M1405" t="n">
        <v>5</v>
      </c>
      <c r="N1405" t="n">
        <v>69.70999999999999</v>
      </c>
      <c r="O1405" t="n">
        <v>33310.81</v>
      </c>
      <c r="P1405" t="n">
        <v>160.41</v>
      </c>
      <c r="Q1405" t="n">
        <v>460.69</v>
      </c>
      <c r="R1405" t="n">
        <v>46.05</v>
      </c>
      <c r="S1405" t="n">
        <v>32.19</v>
      </c>
      <c r="T1405" t="n">
        <v>3032.83</v>
      </c>
      <c r="U1405" t="n">
        <v>0.7</v>
      </c>
      <c r="V1405" t="n">
        <v>0.76</v>
      </c>
      <c r="W1405" t="n">
        <v>1.46</v>
      </c>
      <c r="X1405" t="n">
        <v>0.17</v>
      </c>
      <c r="Y1405" t="n">
        <v>1</v>
      </c>
      <c r="Z1405" t="n">
        <v>10</v>
      </c>
    </row>
    <row r="1406">
      <c r="A1406" t="n">
        <v>80</v>
      </c>
      <c r="B1406" t="n">
        <v>120</v>
      </c>
      <c r="C1406" t="inlineStr">
        <is>
          <t xml:space="preserve">CONCLUIDO	</t>
        </is>
      </c>
      <c r="D1406" t="n">
        <v>6.7887</v>
      </c>
      <c r="E1406" t="n">
        <v>14.73</v>
      </c>
      <c r="F1406" t="n">
        <v>11.7</v>
      </c>
      <c r="G1406" t="n">
        <v>100.31</v>
      </c>
      <c r="H1406" t="n">
        <v>1.39</v>
      </c>
      <c r="I1406" t="n">
        <v>7</v>
      </c>
      <c r="J1406" t="n">
        <v>268.66</v>
      </c>
      <c r="K1406" t="n">
        <v>57.72</v>
      </c>
      <c r="L1406" t="n">
        <v>21</v>
      </c>
      <c r="M1406" t="n">
        <v>5</v>
      </c>
      <c r="N1406" t="n">
        <v>69.94</v>
      </c>
      <c r="O1406" t="n">
        <v>33369.33</v>
      </c>
      <c r="P1406" t="n">
        <v>159.72</v>
      </c>
      <c r="Q1406" t="n">
        <v>460.69</v>
      </c>
      <c r="R1406" t="n">
        <v>46</v>
      </c>
      <c r="S1406" t="n">
        <v>32.19</v>
      </c>
      <c r="T1406" t="n">
        <v>3006.66</v>
      </c>
      <c r="U1406" t="n">
        <v>0.7</v>
      </c>
      <c r="V1406" t="n">
        <v>0.76</v>
      </c>
      <c r="W1406" t="n">
        <v>1.46</v>
      </c>
      <c r="X1406" t="n">
        <v>0.17</v>
      </c>
      <c r="Y1406" t="n">
        <v>1</v>
      </c>
      <c r="Z1406" t="n">
        <v>10</v>
      </c>
    </row>
    <row r="1407">
      <c r="A1407" t="n">
        <v>81</v>
      </c>
      <c r="B1407" t="n">
        <v>120</v>
      </c>
      <c r="C1407" t="inlineStr">
        <is>
          <t xml:space="preserve">CONCLUIDO	</t>
        </is>
      </c>
      <c r="D1407" t="n">
        <v>6.79</v>
      </c>
      <c r="E1407" t="n">
        <v>14.73</v>
      </c>
      <c r="F1407" t="n">
        <v>11.7</v>
      </c>
      <c r="G1407" t="n">
        <v>100.28</v>
      </c>
      <c r="H1407" t="n">
        <v>1.41</v>
      </c>
      <c r="I1407" t="n">
        <v>7</v>
      </c>
      <c r="J1407" t="n">
        <v>269.14</v>
      </c>
      <c r="K1407" t="n">
        <v>57.72</v>
      </c>
      <c r="L1407" t="n">
        <v>21.25</v>
      </c>
      <c r="M1407" t="n">
        <v>5</v>
      </c>
      <c r="N1407" t="n">
        <v>70.16</v>
      </c>
      <c r="O1407" t="n">
        <v>33427.94</v>
      </c>
      <c r="P1407" t="n">
        <v>159.37</v>
      </c>
      <c r="Q1407" t="n">
        <v>460.69</v>
      </c>
      <c r="R1407" t="n">
        <v>45.81</v>
      </c>
      <c r="S1407" t="n">
        <v>32.19</v>
      </c>
      <c r="T1407" t="n">
        <v>2911.37</v>
      </c>
      <c r="U1407" t="n">
        <v>0.7</v>
      </c>
      <c r="V1407" t="n">
        <v>0.76</v>
      </c>
      <c r="W1407" t="n">
        <v>1.46</v>
      </c>
      <c r="X1407" t="n">
        <v>0.17</v>
      </c>
      <c r="Y1407" t="n">
        <v>1</v>
      </c>
      <c r="Z1407" t="n">
        <v>10</v>
      </c>
    </row>
    <row r="1408">
      <c r="A1408" t="n">
        <v>82</v>
      </c>
      <c r="B1408" t="n">
        <v>120</v>
      </c>
      <c r="C1408" t="inlineStr">
        <is>
          <t xml:space="preserve">CONCLUIDO	</t>
        </is>
      </c>
      <c r="D1408" t="n">
        <v>6.7921</v>
      </c>
      <c r="E1408" t="n">
        <v>14.72</v>
      </c>
      <c r="F1408" t="n">
        <v>11.7</v>
      </c>
      <c r="G1408" t="n">
        <v>100.25</v>
      </c>
      <c r="H1408" t="n">
        <v>1.42</v>
      </c>
      <c r="I1408" t="n">
        <v>7</v>
      </c>
      <c r="J1408" t="n">
        <v>269.61</v>
      </c>
      <c r="K1408" t="n">
        <v>57.72</v>
      </c>
      <c r="L1408" t="n">
        <v>21.5</v>
      </c>
      <c r="M1408" t="n">
        <v>5</v>
      </c>
      <c r="N1408" t="n">
        <v>70.39</v>
      </c>
      <c r="O1408" t="n">
        <v>33486.63</v>
      </c>
      <c r="P1408" t="n">
        <v>158.87</v>
      </c>
      <c r="Q1408" t="n">
        <v>460.69</v>
      </c>
      <c r="R1408" t="n">
        <v>45.63</v>
      </c>
      <c r="S1408" t="n">
        <v>32.19</v>
      </c>
      <c r="T1408" t="n">
        <v>2823.69</v>
      </c>
      <c r="U1408" t="n">
        <v>0.71</v>
      </c>
      <c r="V1408" t="n">
        <v>0.76</v>
      </c>
      <c r="W1408" t="n">
        <v>1.46</v>
      </c>
      <c r="X1408" t="n">
        <v>0.16</v>
      </c>
      <c r="Y1408" t="n">
        <v>1</v>
      </c>
      <c r="Z1408" t="n">
        <v>10</v>
      </c>
    </row>
    <row r="1409">
      <c r="A1409" t="n">
        <v>83</v>
      </c>
      <c r="B1409" t="n">
        <v>120</v>
      </c>
      <c r="C1409" t="inlineStr">
        <is>
          <t xml:space="preserve">CONCLUIDO	</t>
        </is>
      </c>
      <c r="D1409" t="n">
        <v>6.7886</v>
      </c>
      <c r="E1409" t="n">
        <v>14.73</v>
      </c>
      <c r="F1409" t="n">
        <v>11.7</v>
      </c>
      <c r="G1409" t="n">
        <v>100.31</v>
      </c>
      <c r="H1409" t="n">
        <v>1.43</v>
      </c>
      <c r="I1409" t="n">
        <v>7</v>
      </c>
      <c r="J1409" t="n">
        <v>270.09</v>
      </c>
      <c r="K1409" t="n">
        <v>57.72</v>
      </c>
      <c r="L1409" t="n">
        <v>21.75</v>
      </c>
      <c r="M1409" t="n">
        <v>5</v>
      </c>
      <c r="N1409" t="n">
        <v>70.62</v>
      </c>
      <c r="O1409" t="n">
        <v>33545.41</v>
      </c>
      <c r="P1409" t="n">
        <v>158.42</v>
      </c>
      <c r="Q1409" t="n">
        <v>460.69</v>
      </c>
      <c r="R1409" t="n">
        <v>45.94</v>
      </c>
      <c r="S1409" t="n">
        <v>32.19</v>
      </c>
      <c r="T1409" t="n">
        <v>2979.91</v>
      </c>
      <c r="U1409" t="n">
        <v>0.7</v>
      </c>
      <c r="V1409" t="n">
        <v>0.76</v>
      </c>
      <c r="W1409" t="n">
        <v>1.46</v>
      </c>
      <c r="X1409" t="n">
        <v>0.17</v>
      </c>
      <c r="Y1409" t="n">
        <v>1</v>
      </c>
      <c r="Z1409" t="n">
        <v>10</v>
      </c>
    </row>
    <row r="1410">
      <c r="A1410" t="n">
        <v>84</v>
      </c>
      <c r="B1410" t="n">
        <v>120</v>
      </c>
      <c r="C1410" t="inlineStr">
        <is>
          <t xml:space="preserve">CONCLUIDO	</t>
        </is>
      </c>
      <c r="D1410" t="n">
        <v>6.7878</v>
      </c>
      <c r="E1410" t="n">
        <v>14.73</v>
      </c>
      <c r="F1410" t="n">
        <v>11.7</v>
      </c>
      <c r="G1410" t="n">
        <v>100.32</v>
      </c>
      <c r="H1410" t="n">
        <v>1.45</v>
      </c>
      <c r="I1410" t="n">
        <v>7</v>
      </c>
      <c r="J1410" t="n">
        <v>270.57</v>
      </c>
      <c r="K1410" t="n">
        <v>57.72</v>
      </c>
      <c r="L1410" t="n">
        <v>22</v>
      </c>
      <c r="M1410" t="n">
        <v>5</v>
      </c>
      <c r="N1410" t="n">
        <v>70.84</v>
      </c>
      <c r="O1410" t="n">
        <v>33604.28</v>
      </c>
      <c r="P1410" t="n">
        <v>157.87</v>
      </c>
      <c r="Q1410" t="n">
        <v>460.69</v>
      </c>
      <c r="R1410" t="n">
        <v>45.98</v>
      </c>
      <c r="S1410" t="n">
        <v>32.19</v>
      </c>
      <c r="T1410" t="n">
        <v>2999.9</v>
      </c>
      <c r="U1410" t="n">
        <v>0.7</v>
      </c>
      <c r="V1410" t="n">
        <v>0.76</v>
      </c>
      <c r="W1410" t="n">
        <v>1.46</v>
      </c>
      <c r="X1410" t="n">
        <v>0.17</v>
      </c>
      <c r="Y1410" t="n">
        <v>1</v>
      </c>
      <c r="Z1410" t="n">
        <v>10</v>
      </c>
    </row>
    <row r="1411">
      <c r="A1411" t="n">
        <v>85</v>
      </c>
      <c r="B1411" t="n">
        <v>120</v>
      </c>
      <c r="C1411" t="inlineStr">
        <is>
          <t xml:space="preserve">CONCLUIDO	</t>
        </is>
      </c>
      <c r="D1411" t="n">
        <v>6.7875</v>
      </c>
      <c r="E1411" t="n">
        <v>14.73</v>
      </c>
      <c r="F1411" t="n">
        <v>11.71</v>
      </c>
      <c r="G1411" t="n">
        <v>100.33</v>
      </c>
      <c r="H1411" t="n">
        <v>1.46</v>
      </c>
      <c r="I1411" t="n">
        <v>7</v>
      </c>
      <c r="J1411" t="n">
        <v>271.05</v>
      </c>
      <c r="K1411" t="n">
        <v>57.72</v>
      </c>
      <c r="L1411" t="n">
        <v>22.25</v>
      </c>
      <c r="M1411" t="n">
        <v>5</v>
      </c>
      <c r="N1411" t="n">
        <v>71.06999999999999</v>
      </c>
      <c r="O1411" t="n">
        <v>33663.24</v>
      </c>
      <c r="P1411" t="n">
        <v>156.88</v>
      </c>
      <c r="Q1411" t="n">
        <v>460.69</v>
      </c>
      <c r="R1411" t="n">
        <v>46.07</v>
      </c>
      <c r="S1411" t="n">
        <v>32.19</v>
      </c>
      <c r="T1411" t="n">
        <v>3040.4</v>
      </c>
      <c r="U1411" t="n">
        <v>0.7</v>
      </c>
      <c r="V1411" t="n">
        <v>0.76</v>
      </c>
      <c r="W1411" t="n">
        <v>1.46</v>
      </c>
      <c r="X1411" t="n">
        <v>0.17</v>
      </c>
      <c r="Y1411" t="n">
        <v>1</v>
      </c>
      <c r="Z1411" t="n">
        <v>10</v>
      </c>
    </row>
    <row r="1412">
      <c r="A1412" t="n">
        <v>86</v>
      </c>
      <c r="B1412" t="n">
        <v>120</v>
      </c>
      <c r="C1412" t="inlineStr">
        <is>
          <t xml:space="preserve">CONCLUIDO	</t>
        </is>
      </c>
      <c r="D1412" t="n">
        <v>6.8239</v>
      </c>
      <c r="E1412" t="n">
        <v>14.65</v>
      </c>
      <c r="F1412" t="n">
        <v>11.67</v>
      </c>
      <c r="G1412" t="n">
        <v>116.72</v>
      </c>
      <c r="H1412" t="n">
        <v>1.47</v>
      </c>
      <c r="I1412" t="n">
        <v>6</v>
      </c>
      <c r="J1412" t="n">
        <v>271.52</v>
      </c>
      <c r="K1412" t="n">
        <v>57.72</v>
      </c>
      <c r="L1412" t="n">
        <v>22.5</v>
      </c>
      <c r="M1412" t="n">
        <v>4</v>
      </c>
      <c r="N1412" t="n">
        <v>71.3</v>
      </c>
      <c r="O1412" t="n">
        <v>33722.28</v>
      </c>
      <c r="P1412" t="n">
        <v>155.98</v>
      </c>
      <c r="Q1412" t="n">
        <v>460.69</v>
      </c>
      <c r="R1412" t="n">
        <v>44.88</v>
      </c>
      <c r="S1412" t="n">
        <v>32.19</v>
      </c>
      <c r="T1412" t="n">
        <v>2450.23</v>
      </c>
      <c r="U1412" t="n">
        <v>0.72</v>
      </c>
      <c r="V1412" t="n">
        <v>0.77</v>
      </c>
      <c r="W1412" t="n">
        <v>1.46</v>
      </c>
      <c r="X1412" t="n">
        <v>0.14</v>
      </c>
      <c r="Y1412" t="n">
        <v>1</v>
      </c>
      <c r="Z1412" t="n">
        <v>10</v>
      </c>
    </row>
    <row r="1413">
      <c r="A1413" t="n">
        <v>87</v>
      </c>
      <c r="B1413" t="n">
        <v>120</v>
      </c>
      <c r="C1413" t="inlineStr">
        <is>
          <t xml:space="preserve">CONCLUIDO	</t>
        </is>
      </c>
      <c r="D1413" t="n">
        <v>6.8228</v>
      </c>
      <c r="E1413" t="n">
        <v>14.66</v>
      </c>
      <c r="F1413" t="n">
        <v>11.67</v>
      </c>
      <c r="G1413" t="n">
        <v>116.74</v>
      </c>
      <c r="H1413" t="n">
        <v>1.49</v>
      </c>
      <c r="I1413" t="n">
        <v>6</v>
      </c>
      <c r="J1413" t="n">
        <v>272</v>
      </c>
      <c r="K1413" t="n">
        <v>57.72</v>
      </c>
      <c r="L1413" t="n">
        <v>22.75</v>
      </c>
      <c r="M1413" t="n">
        <v>4</v>
      </c>
      <c r="N1413" t="n">
        <v>71.53</v>
      </c>
      <c r="O1413" t="n">
        <v>33781.41</v>
      </c>
      <c r="P1413" t="n">
        <v>155.94</v>
      </c>
      <c r="Q1413" t="n">
        <v>460.69</v>
      </c>
      <c r="R1413" t="n">
        <v>44.98</v>
      </c>
      <c r="S1413" t="n">
        <v>32.19</v>
      </c>
      <c r="T1413" t="n">
        <v>2501.92</v>
      </c>
      <c r="U1413" t="n">
        <v>0.72</v>
      </c>
      <c r="V1413" t="n">
        <v>0.77</v>
      </c>
      <c r="W1413" t="n">
        <v>1.46</v>
      </c>
      <c r="X1413" t="n">
        <v>0.14</v>
      </c>
      <c r="Y1413" t="n">
        <v>1</v>
      </c>
      <c r="Z1413" t="n">
        <v>10</v>
      </c>
    </row>
    <row r="1414">
      <c r="A1414" t="n">
        <v>88</v>
      </c>
      <c r="B1414" t="n">
        <v>120</v>
      </c>
      <c r="C1414" t="inlineStr">
        <is>
          <t xml:space="preserve">CONCLUIDO	</t>
        </is>
      </c>
      <c r="D1414" t="n">
        <v>6.8245</v>
      </c>
      <c r="E1414" t="n">
        <v>14.65</v>
      </c>
      <c r="F1414" t="n">
        <v>11.67</v>
      </c>
      <c r="G1414" t="n">
        <v>116.71</v>
      </c>
      <c r="H1414" t="n">
        <v>1.5</v>
      </c>
      <c r="I1414" t="n">
        <v>6</v>
      </c>
      <c r="J1414" t="n">
        <v>272.49</v>
      </c>
      <c r="K1414" t="n">
        <v>57.72</v>
      </c>
      <c r="L1414" t="n">
        <v>23</v>
      </c>
      <c r="M1414" t="n">
        <v>4</v>
      </c>
      <c r="N1414" t="n">
        <v>71.76000000000001</v>
      </c>
      <c r="O1414" t="n">
        <v>33840.76</v>
      </c>
      <c r="P1414" t="n">
        <v>155.9</v>
      </c>
      <c r="Q1414" t="n">
        <v>460.69</v>
      </c>
      <c r="R1414" t="n">
        <v>44.96</v>
      </c>
      <c r="S1414" t="n">
        <v>32.19</v>
      </c>
      <c r="T1414" t="n">
        <v>2494.42</v>
      </c>
      <c r="U1414" t="n">
        <v>0.72</v>
      </c>
      <c r="V1414" t="n">
        <v>0.77</v>
      </c>
      <c r="W1414" t="n">
        <v>1.46</v>
      </c>
      <c r="X1414" t="n">
        <v>0.14</v>
      </c>
      <c r="Y1414" t="n">
        <v>1</v>
      </c>
      <c r="Z1414" t="n">
        <v>10</v>
      </c>
    </row>
    <row r="1415">
      <c r="A1415" t="n">
        <v>89</v>
      </c>
      <c r="B1415" t="n">
        <v>120</v>
      </c>
      <c r="C1415" t="inlineStr">
        <is>
          <t xml:space="preserve">CONCLUIDO	</t>
        </is>
      </c>
      <c r="D1415" t="n">
        <v>6.8232</v>
      </c>
      <c r="E1415" t="n">
        <v>14.66</v>
      </c>
      <c r="F1415" t="n">
        <v>11.67</v>
      </c>
      <c r="G1415" t="n">
        <v>116.74</v>
      </c>
      <c r="H1415" t="n">
        <v>1.52</v>
      </c>
      <c r="I1415" t="n">
        <v>6</v>
      </c>
      <c r="J1415" t="n">
        <v>272.97</v>
      </c>
      <c r="K1415" t="n">
        <v>57.72</v>
      </c>
      <c r="L1415" t="n">
        <v>23.25</v>
      </c>
      <c r="M1415" t="n">
        <v>4</v>
      </c>
      <c r="N1415" t="n">
        <v>71.98999999999999</v>
      </c>
      <c r="O1415" t="n">
        <v>33900.07</v>
      </c>
      <c r="P1415" t="n">
        <v>156.21</v>
      </c>
      <c r="Q1415" t="n">
        <v>460.7</v>
      </c>
      <c r="R1415" t="n">
        <v>44.97</v>
      </c>
      <c r="S1415" t="n">
        <v>32.19</v>
      </c>
      <c r="T1415" t="n">
        <v>2496.8</v>
      </c>
      <c r="U1415" t="n">
        <v>0.72</v>
      </c>
      <c r="V1415" t="n">
        <v>0.77</v>
      </c>
      <c r="W1415" t="n">
        <v>1.46</v>
      </c>
      <c r="X1415" t="n">
        <v>0.14</v>
      </c>
      <c r="Y1415" t="n">
        <v>1</v>
      </c>
      <c r="Z1415" t="n">
        <v>10</v>
      </c>
    </row>
    <row r="1416">
      <c r="A1416" t="n">
        <v>90</v>
      </c>
      <c r="B1416" t="n">
        <v>120</v>
      </c>
      <c r="C1416" t="inlineStr">
        <is>
          <t xml:space="preserve">CONCLUIDO	</t>
        </is>
      </c>
      <c r="D1416" t="n">
        <v>6.8258</v>
      </c>
      <c r="E1416" t="n">
        <v>14.65</v>
      </c>
      <c r="F1416" t="n">
        <v>11.67</v>
      </c>
      <c r="G1416" t="n">
        <v>116.68</v>
      </c>
      <c r="H1416" t="n">
        <v>1.53</v>
      </c>
      <c r="I1416" t="n">
        <v>6</v>
      </c>
      <c r="J1416" t="n">
        <v>273.45</v>
      </c>
      <c r="K1416" t="n">
        <v>57.72</v>
      </c>
      <c r="L1416" t="n">
        <v>23.5</v>
      </c>
      <c r="M1416" t="n">
        <v>4</v>
      </c>
      <c r="N1416" t="n">
        <v>72.22</v>
      </c>
      <c r="O1416" t="n">
        <v>33959.47</v>
      </c>
      <c r="P1416" t="n">
        <v>156.24</v>
      </c>
      <c r="Q1416" t="n">
        <v>460.69</v>
      </c>
      <c r="R1416" t="n">
        <v>44.84</v>
      </c>
      <c r="S1416" t="n">
        <v>32.19</v>
      </c>
      <c r="T1416" t="n">
        <v>2430.29</v>
      </c>
      <c r="U1416" t="n">
        <v>0.72</v>
      </c>
      <c r="V1416" t="n">
        <v>0.77</v>
      </c>
      <c r="W1416" t="n">
        <v>1.46</v>
      </c>
      <c r="X1416" t="n">
        <v>0.13</v>
      </c>
      <c r="Y1416" t="n">
        <v>1</v>
      </c>
      <c r="Z1416" t="n">
        <v>10</v>
      </c>
    </row>
    <row r="1417">
      <c r="A1417" t="n">
        <v>91</v>
      </c>
      <c r="B1417" t="n">
        <v>120</v>
      </c>
      <c r="C1417" t="inlineStr">
        <is>
          <t xml:space="preserve">CONCLUIDO	</t>
        </is>
      </c>
      <c r="D1417" t="n">
        <v>6.8253</v>
      </c>
      <c r="E1417" t="n">
        <v>14.65</v>
      </c>
      <c r="F1417" t="n">
        <v>11.67</v>
      </c>
      <c r="G1417" t="n">
        <v>116.69</v>
      </c>
      <c r="H1417" t="n">
        <v>1.54</v>
      </c>
      <c r="I1417" t="n">
        <v>6</v>
      </c>
      <c r="J1417" t="n">
        <v>273.93</v>
      </c>
      <c r="K1417" t="n">
        <v>57.72</v>
      </c>
      <c r="L1417" t="n">
        <v>23.75</v>
      </c>
      <c r="M1417" t="n">
        <v>4</v>
      </c>
      <c r="N1417" t="n">
        <v>72.45999999999999</v>
      </c>
      <c r="O1417" t="n">
        <v>34018.96</v>
      </c>
      <c r="P1417" t="n">
        <v>155.95</v>
      </c>
      <c r="Q1417" t="n">
        <v>460.69</v>
      </c>
      <c r="R1417" t="n">
        <v>44.87</v>
      </c>
      <c r="S1417" t="n">
        <v>32.19</v>
      </c>
      <c r="T1417" t="n">
        <v>2447.83</v>
      </c>
      <c r="U1417" t="n">
        <v>0.72</v>
      </c>
      <c r="V1417" t="n">
        <v>0.77</v>
      </c>
      <c r="W1417" t="n">
        <v>1.46</v>
      </c>
      <c r="X1417" t="n">
        <v>0.14</v>
      </c>
      <c r="Y1417" t="n">
        <v>1</v>
      </c>
      <c r="Z1417" t="n">
        <v>10</v>
      </c>
    </row>
    <row r="1418">
      <c r="A1418" t="n">
        <v>92</v>
      </c>
      <c r="B1418" t="n">
        <v>120</v>
      </c>
      <c r="C1418" t="inlineStr">
        <is>
          <t xml:space="preserve">CONCLUIDO	</t>
        </is>
      </c>
      <c r="D1418" t="n">
        <v>6.8235</v>
      </c>
      <c r="E1418" t="n">
        <v>14.66</v>
      </c>
      <c r="F1418" t="n">
        <v>11.67</v>
      </c>
      <c r="G1418" t="n">
        <v>116.73</v>
      </c>
      <c r="H1418" t="n">
        <v>1.56</v>
      </c>
      <c r="I1418" t="n">
        <v>6</v>
      </c>
      <c r="J1418" t="n">
        <v>274.41</v>
      </c>
      <c r="K1418" t="n">
        <v>57.72</v>
      </c>
      <c r="L1418" t="n">
        <v>24</v>
      </c>
      <c r="M1418" t="n">
        <v>4</v>
      </c>
      <c r="N1418" t="n">
        <v>72.69</v>
      </c>
      <c r="O1418" t="n">
        <v>34078.55</v>
      </c>
      <c r="P1418" t="n">
        <v>155.67</v>
      </c>
      <c r="Q1418" t="n">
        <v>460.69</v>
      </c>
      <c r="R1418" t="n">
        <v>45</v>
      </c>
      <c r="S1418" t="n">
        <v>32.19</v>
      </c>
      <c r="T1418" t="n">
        <v>2511.51</v>
      </c>
      <c r="U1418" t="n">
        <v>0.72</v>
      </c>
      <c r="V1418" t="n">
        <v>0.77</v>
      </c>
      <c r="W1418" t="n">
        <v>1.46</v>
      </c>
      <c r="X1418" t="n">
        <v>0.14</v>
      </c>
      <c r="Y1418" t="n">
        <v>1</v>
      </c>
      <c r="Z1418" t="n">
        <v>10</v>
      </c>
    </row>
    <row r="1419">
      <c r="A1419" t="n">
        <v>93</v>
      </c>
      <c r="B1419" t="n">
        <v>120</v>
      </c>
      <c r="C1419" t="inlineStr">
        <is>
          <t xml:space="preserve">CONCLUIDO	</t>
        </is>
      </c>
      <c r="D1419" t="n">
        <v>6.8257</v>
      </c>
      <c r="E1419" t="n">
        <v>14.65</v>
      </c>
      <c r="F1419" t="n">
        <v>11.67</v>
      </c>
      <c r="G1419" t="n">
        <v>116.68</v>
      </c>
      <c r="H1419" t="n">
        <v>1.57</v>
      </c>
      <c r="I1419" t="n">
        <v>6</v>
      </c>
      <c r="J1419" t="n">
        <v>274.9</v>
      </c>
      <c r="K1419" t="n">
        <v>57.72</v>
      </c>
      <c r="L1419" t="n">
        <v>24.25</v>
      </c>
      <c r="M1419" t="n">
        <v>4</v>
      </c>
      <c r="N1419" t="n">
        <v>72.92</v>
      </c>
      <c r="O1419" t="n">
        <v>34138.22</v>
      </c>
      <c r="P1419" t="n">
        <v>155.22</v>
      </c>
      <c r="Q1419" t="n">
        <v>460.69</v>
      </c>
      <c r="R1419" t="n">
        <v>44.9</v>
      </c>
      <c r="S1419" t="n">
        <v>32.19</v>
      </c>
      <c r="T1419" t="n">
        <v>2464.93</v>
      </c>
      <c r="U1419" t="n">
        <v>0.72</v>
      </c>
      <c r="V1419" t="n">
        <v>0.77</v>
      </c>
      <c r="W1419" t="n">
        <v>1.46</v>
      </c>
      <c r="X1419" t="n">
        <v>0.13</v>
      </c>
      <c r="Y1419" t="n">
        <v>1</v>
      </c>
      <c r="Z1419" t="n">
        <v>10</v>
      </c>
    </row>
    <row r="1420">
      <c r="A1420" t="n">
        <v>94</v>
      </c>
      <c r="B1420" t="n">
        <v>120</v>
      </c>
      <c r="C1420" t="inlineStr">
        <is>
          <t xml:space="preserve">CONCLUIDO	</t>
        </is>
      </c>
      <c r="D1420" t="n">
        <v>6.823</v>
      </c>
      <c r="E1420" t="n">
        <v>14.66</v>
      </c>
      <c r="F1420" t="n">
        <v>11.67</v>
      </c>
      <c r="G1420" t="n">
        <v>116.74</v>
      </c>
      <c r="H1420" t="n">
        <v>1.58</v>
      </c>
      <c r="I1420" t="n">
        <v>6</v>
      </c>
      <c r="J1420" t="n">
        <v>275.38</v>
      </c>
      <c r="K1420" t="n">
        <v>57.72</v>
      </c>
      <c r="L1420" t="n">
        <v>24.5</v>
      </c>
      <c r="M1420" t="n">
        <v>4</v>
      </c>
      <c r="N1420" t="n">
        <v>73.16</v>
      </c>
      <c r="O1420" t="n">
        <v>34197.98</v>
      </c>
      <c r="P1420" t="n">
        <v>155.38</v>
      </c>
      <c r="Q1420" t="n">
        <v>460.69</v>
      </c>
      <c r="R1420" t="n">
        <v>45.04</v>
      </c>
      <c r="S1420" t="n">
        <v>32.19</v>
      </c>
      <c r="T1420" t="n">
        <v>2533.64</v>
      </c>
      <c r="U1420" t="n">
        <v>0.71</v>
      </c>
      <c r="V1420" t="n">
        <v>0.77</v>
      </c>
      <c r="W1420" t="n">
        <v>1.46</v>
      </c>
      <c r="X1420" t="n">
        <v>0.14</v>
      </c>
      <c r="Y1420" t="n">
        <v>1</v>
      </c>
      <c r="Z1420" t="n">
        <v>10</v>
      </c>
    </row>
    <row r="1421">
      <c r="A1421" t="n">
        <v>95</v>
      </c>
      <c r="B1421" t="n">
        <v>120</v>
      </c>
      <c r="C1421" t="inlineStr">
        <is>
          <t xml:space="preserve">CONCLUIDO	</t>
        </is>
      </c>
      <c r="D1421" t="n">
        <v>6.8275</v>
      </c>
      <c r="E1421" t="n">
        <v>14.65</v>
      </c>
      <c r="F1421" t="n">
        <v>11.66</v>
      </c>
      <c r="G1421" t="n">
        <v>116.64</v>
      </c>
      <c r="H1421" t="n">
        <v>1.6</v>
      </c>
      <c r="I1421" t="n">
        <v>6</v>
      </c>
      <c r="J1421" t="n">
        <v>275.87</v>
      </c>
      <c r="K1421" t="n">
        <v>57.72</v>
      </c>
      <c r="L1421" t="n">
        <v>24.75</v>
      </c>
      <c r="M1421" t="n">
        <v>4</v>
      </c>
      <c r="N1421" t="n">
        <v>73.39</v>
      </c>
      <c r="O1421" t="n">
        <v>34257.84</v>
      </c>
      <c r="P1421" t="n">
        <v>154.35</v>
      </c>
      <c r="Q1421" t="n">
        <v>460.73</v>
      </c>
      <c r="R1421" t="n">
        <v>44.71</v>
      </c>
      <c r="S1421" t="n">
        <v>32.19</v>
      </c>
      <c r="T1421" t="n">
        <v>2365.18</v>
      </c>
      <c r="U1421" t="n">
        <v>0.72</v>
      </c>
      <c r="V1421" t="n">
        <v>0.77</v>
      </c>
      <c r="W1421" t="n">
        <v>1.46</v>
      </c>
      <c r="X1421" t="n">
        <v>0.13</v>
      </c>
      <c r="Y1421" t="n">
        <v>1</v>
      </c>
      <c r="Z1421" t="n">
        <v>10</v>
      </c>
    </row>
    <row r="1422">
      <c r="A1422" t="n">
        <v>96</v>
      </c>
      <c r="B1422" t="n">
        <v>120</v>
      </c>
      <c r="C1422" t="inlineStr">
        <is>
          <t xml:space="preserve">CONCLUIDO	</t>
        </is>
      </c>
      <c r="D1422" t="n">
        <v>6.8217</v>
      </c>
      <c r="E1422" t="n">
        <v>14.66</v>
      </c>
      <c r="F1422" t="n">
        <v>11.68</v>
      </c>
      <c r="G1422" t="n">
        <v>116.77</v>
      </c>
      <c r="H1422" t="n">
        <v>1.61</v>
      </c>
      <c r="I1422" t="n">
        <v>6</v>
      </c>
      <c r="J1422" t="n">
        <v>276.35</v>
      </c>
      <c r="K1422" t="n">
        <v>57.72</v>
      </c>
      <c r="L1422" t="n">
        <v>25</v>
      </c>
      <c r="M1422" t="n">
        <v>4</v>
      </c>
      <c r="N1422" t="n">
        <v>73.63</v>
      </c>
      <c r="O1422" t="n">
        <v>34317.79</v>
      </c>
      <c r="P1422" t="n">
        <v>152.94</v>
      </c>
      <c r="Q1422" t="n">
        <v>460.69</v>
      </c>
      <c r="R1422" t="n">
        <v>45.24</v>
      </c>
      <c r="S1422" t="n">
        <v>32.19</v>
      </c>
      <c r="T1422" t="n">
        <v>2630.15</v>
      </c>
      <c r="U1422" t="n">
        <v>0.71</v>
      </c>
      <c r="V1422" t="n">
        <v>0.77</v>
      </c>
      <c r="W1422" t="n">
        <v>1.45</v>
      </c>
      <c r="X1422" t="n">
        <v>0.14</v>
      </c>
      <c r="Y1422" t="n">
        <v>1</v>
      </c>
      <c r="Z1422" t="n">
        <v>10</v>
      </c>
    </row>
    <row r="1423">
      <c r="A1423" t="n">
        <v>97</v>
      </c>
      <c r="B1423" t="n">
        <v>120</v>
      </c>
      <c r="C1423" t="inlineStr">
        <is>
          <t xml:space="preserve">CONCLUIDO	</t>
        </is>
      </c>
      <c r="D1423" t="n">
        <v>6.8192</v>
      </c>
      <c r="E1423" t="n">
        <v>14.66</v>
      </c>
      <c r="F1423" t="n">
        <v>11.68</v>
      </c>
      <c r="G1423" t="n">
        <v>116.82</v>
      </c>
      <c r="H1423" t="n">
        <v>1.62</v>
      </c>
      <c r="I1423" t="n">
        <v>6</v>
      </c>
      <c r="J1423" t="n">
        <v>276.84</v>
      </c>
      <c r="K1423" t="n">
        <v>57.72</v>
      </c>
      <c r="L1423" t="n">
        <v>25.25</v>
      </c>
      <c r="M1423" t="n">
        <v>4</v>
      </c>
      <c r="N1423" t="n">
        <v>73.87</v>
      </c>
      <c r="O1423" t="n">
        <v>34377.83</v>
      </c>
      <c r="P1423" t="n">
        <v>153.54</v>
      </c>
      <c r="Q1423" t="n">
        <v>460.69</v>
      </c>
      <c r="R1423" t="n">
        <v>45.38</v>
      </c>
      <c r="S1423" t="n">
        <v>32.19</v>
      </c>
      <c r="T1423" t="n">
        <v>2701.57</v>
      </c>
      <c r="U1423" t="n">
        <v>0.71</v>
      </c>
      <c r="V1423" t="n">
        <v>0.76</v>
      </c>
      <c r="W1423" t="n">
        <v>1.46</v>
      </c>
      <c r="X1423" t="n">
        <v>0.15</v>
      </c>
      <c r="Y1423" t="n">
        <v>1</v>
      </c>
      <c r="Z1423" t="n">
        <v>10</v>
      </c>
    </row>
    <row r="1424">
      <c r="A1424" t="n">
        <v>98</v>
      </c>
      <c r="B1424" t="n">
        <v>120</v>
      </c>
      <c r="C1424" t="inlineStr">
        <is>
          <t xml:space="preserve">CONCLUIDO	</t>
        </is>
      </c>
      <c r="D1424" t="n">
        <v>6.8223</v>
      </c>
      <c r="E1424" t="n">
        <v>14.66</v>
      </c>
      <c r="F1424" t="n">
        <v>11.68</v>
      </c>
      <c r="G1424" t="n">
        <v>116.76</v>
      </c>
      <c r="H1424" t="n">
        <v>1.64</v>
      </c>
      <c r="I1424" t="n">
        <v>6</v>
      </c>
      <c r="J1424" t="n">
        <v>277.33</v>
      </c>
      <c r="K1424" t="n">
        <v>57.72</v>
      </c>
      <c r="L1424" t="n">
        <v>25.5</v>
      </c>
      <c r="M1424" t="n">
        <v>4</v>
      </c>
      <c r="N1424" t="n">
        <v>74.09999999999999</v>
      </c>
      <c r="O1424" t="n">
        <v>34437.96</v>
      </c>
      <c r="P1424" t="n">
        <v>152.5</v>
      </c>
      <c r="Q1424" t="n">
        <v>460.73</v>
      </c>
      <c r="R1424" t="n">
        <v>45.16</v>
      </c>
      <c r="S1424" t="n">
        <v>32.19</v>
      </c>
      <c r="T1424" t="n">
        <v>2590.29</v>
      </c>
      <c r="U1424" t="n">
        <v>0.71</v>
      </c>
      <c r="V1424" t="n">
        <v>0.77</v>
      </c>
      <c r="W1424" t="n">
        <v>1.46</v>
      </c>
      <c r="X1424" t="n">
        <v>0.14</v>
      </c>
      <c r="Y1424" t="n">
        <v>1</v>
      </c>
      <c r="Z1424" t="n">
        <v>10</v>
      </c>
    </row>
    <row r="1425">
      <c r="A1425" t="n">
        <v>99</v>
      </c>
      <c r="B1425" t="n">
        <v>120</v>
      </c>
      <c r="C1425" t="inlineStr">
        <is>
          <t xml:space="preserve">CONCLUIDO	</t>
        </is>
      </c>
      <c r="D1425" t="n">
        <v>6.8228</v>
      </c>
      <c r="E1425" t="n">
        <v>14.66</v>
      </c>
      <c r="F1425" t="n">
        <v>11.67</v>
      </c>
      <c r="G1425" t="n">
        <v>116.74</v>
      </c>
      <c r="H1425" t="n">
        <v>1.65</v>
      </c>
      <c r="I1425" t="n">
        <v>6</v>
      </c>
      <c r="J1425" t="n">
        <v>277.82</v>
      </c>
      <c r="K1425" t="n">
        <v>57.72</v>
      </c>
      <c r="L1425" t="n">
        <v>25.75</v>
      </c>
      <c r="M1425" t="n">
        <v>4</v>
      </c>
      <c r="N1425" t="n">
        <v>74.34</v>
      </c>
      <c r="O1425" t="n">
        <v>34498.19</v>
      </c>
      <c r="P1425" t="n">
        <v>151.1</v>
      </c>
      <c r="Q1425" t="n">
        <v>460.69</v>
      </c>
      <c r="R1425" t="n">
        <v>45.11</v>
      </c>
      <c r="S1425" t="n">
        <v>32.19</v>
      </c>
      <c r="T1425" t="n">
        <v>2565.52</v>
      </c>
      <c r="U1425" t="n">
        <v>0.71</v>
      </c>
      <c r="V1425" t="n">
        <v>0.77</v>
      </c>
      <c r="W1425" t="n">
        <v>1.46</v>
      </c>
      <c r="X1425" t="n">
        <v>0.14</v>
      </c>
      <c r="Y1425" t="n">
        <v>1</v>
      </c>
      <c r="Z1425" t="n">
        <v>10</v>
      </c>
    </row>
    <row r="1426">
      <c r="A1426" t="n">
        <v>100</v>
      </c>
      <c r="B1426" t="n">
        <v>120</v>
      </c>
      <c r="C1426" t="inlineStr">
        <is>
          <t xml:space="preserve">CONCLUIDO	</t>
        </is>
      </c>
      <c r="D1426" t="n">
        <v>6.8235</v>
      </c>
      <c r="E1426" t="n">
        <v>14.66</v>
      </c>
      <c r="F1426" t="n">
        <v>11.67</v>
      </c>
      <c r="G1426" t="n">
        <v>116.73</v>
      </c>
      <c r="H1426" t="n">
        <v>1.66</v>
      </c>
      <c r="I1426" t="n">
        <v>6</v>
      </c>
      <c r="J1426" t="n">
        <v>278.31</v>
      </c>
      <c r="K1426" t="n">
        <v>57.72</v>
      </c>
      <c r="L1426" t="n">
        <v>26</v>
      </c>
      <c r="M1426" t="n">
        <v>4</v>
      </c>
      <c r="N1426" t="n">
        <v>74.58</v>
      </c>
      <c r="O1426" t="n">
        <v>34558.51</v>
      </c>
      <c r="P1426" t="n">
        <v>150.5</v>
      </c>
      <c r="Q1426" t="n">
        <v>460.69</v>
      </c>
      <c r="R1426" t="n">
        <v>45.12</v>
      </c>
      <c r="S1426" t="n">
        <v>32.19</v>
      </c>
      <c r="T1426" t="n">
        <v>2574.21</v>
      </c>
      <c r="U1426" t="n">
        <v>0.71</v>
      </c>
      <c r="V1426" t="n">
        <v>0.77</v>
      </c>
      <c r="W1426" t="n">
        <v>1.45</v>
      </c>
      <c r="X1426" t="n">
        <v>0.14</v>
      </c>
      <c r="Y1426" t="n">
        <v>1</v>
      </c>
      <c r="Z1426" t="n">
        <v>10</v>
      </c>
    </row>
    <row r="1427">
      <c r="A1427" t="n">
        <v>101</v>
      </c>
      <c r="B1427" t="n">
        <v>120</v>
      </c>
      <c r="C1427" t="inlineStr">
        <is>
          <t xml:space="preserve">CONCLUIDO	</t>
        </is>
      </c>
      <c r="D1427" t="n">
        <v>6.8213</v>
      </c>
      <c r="E1427" t="n">
        <v>14.66</v>
      </c>
      <c r="F1427" t="n">
        <v>11.68</v>
      </c>
      <c r="G1427" t="n">
        <v>116.78</v>
      </c>
      <c r="H1427" t="n">
        <v>1.68</v>
      </c>
      <c r="I1427" t="n">
        <v>6</v>
      </c>
      <c r="J1427" t="n">
        <v>278.79</v>
      </c>
      <c r="K1427" t="n">
        <v>57.72</v>
      </c>
      <c r="L1427" t="n">
        <v>26.25</v>
      </c>
      <c r="M1427" t="n">
        <v>3</v>
      </c>
      <c r="N1427" t="n">
        <v>74.81999999999999</v>
      </c>
      <c r="O1427" t="n">
        <v>34618.92</v>
      </c>
      <c r="P1427" t="n">
        <v>149.36</v>
      </c>
      <c r="Q1427" t="n">
        <v>460.69</v>
      </c>
      <c r="R1427" t="n">
        <v>45.11</v>
      </c>
      <c r="S1427" t="n">
        <v>32.19</v>
      </c>
      <c r="T1427" t="n">
        <v>2565.43</v>
      </c>
      <c r="U1427" t="n">
        <v>0.71</v>
      </c>
      <c r="V1427" t="n">
        <v>0.77</v>
      </c>
      <c r="W1427" t="n">
        <v>1.46</v>
      </c>
      <c r="X1427" t="n">
        <v>0.14</v>
      </c>
      <c r="Y1427" t="n">
        <v>1</v>
      </c>
      <c r="Z1427" t="n">
        <v>10</v>
      </c>
    </row>
    <row r="1428">
      <c r="A1428" t="n">
        <v>102</v>
      </c>
      <c r="B1428" t="n">
        <v>120</v>
      </c>
      <c r="C1428" t="inlineStr">
        <is>
          <t xml:space="preserve">CONCLUIDO	</t>
        </is>
      </c>
      <c r="D1428" t="n">
        <v>6.821</v>
      </c>
      <c r="E1428" t="n">
        <v>14.66</v>
      </c>
      <c r="F1428" t="n">
        <v>11.68</v>
      </c>
      <c r="G1428" t="n">
        <v>116.78</v>
      </c>
      <c r="H1428" t="n">
        <v>1.69</v>
      </c>
      <c r="I1428" t="n">
        <v>6</v>
      </c>
      <c r="J1428" t="n">
        <v>279.29</v>
      </c>
      <c r="K1428" t="n">
        <v>57.72</v>
      </c>
      <c r="L1428" t="n">
        <v>26.5</v>
      </c>
      <c r="M1428" t="n">
        <v>3</v>
      </c>
      <c r="N1428" t="n">
        <v>75.06</v>
      </c>
      <c r="O1428" t="n">
        <v>34679.43</v>
      </c>
      <c r="P1428" t="n">
        <v>149.33</v>
      </c>
      <c r="Q1428" t="n">
        <v>460.69</v>
      </c>
      <c r="R1428" t="n">
        <v>45.13</v>
      </c>
      <c r="S1428" t="n">
        <v>32.19</v>
      </c>
      <c r="T1428" t="n">
        <v>2579.17</v>
      </c>
      <c r="U1428" t="n">
        <v>0.71</v>
      </c>
      <c r="V1428" t="n">
        <v>0.77</v>
      </c>
      <c r="W1428" t="n">
        <v>1.46</v>
      </c>
      <c r="X1428" t="n">
        <v>0.14</v>
      </c>
      <c r="Y1428" t="n">
        <v>1</v>
      </c>
      <c r="Z1428" t="n">
        <v>10</v>
      </c>
    </row>
    <row r="1429">
      <c r="A1429" t="n">
        <v>103</v>
      </c>
      <c r="B1429" t="n">
        <v>120</v>
      </c>
      <c r="C1429" t="inlineStr">
        <is>
          <t xml:space="preserve">CONCLUIDO	</t>
        </is>
      </c>
      <c r="D1429" t="n">
        <v>6.8588</v>
      </c>
      <c r="E1429" t="n">
        <v>14.58</v>
      </c>
      <c r="F1429" t="n">
        <v>11.64</v>
      </c>
      <c r="G1429" t="n">
        <v>139.72</v>
      </c>
      <c r="H1429" t="n">
        <v>1.7</v>
      </c>
      <c r="I1429" t="n">
        <v>5</v>
      </c>
      <c r="J1429" t="n">
        <v>279.78</v>
      </c>
      <c r="K1429" t="n">
        <v>57.72</v>
      </c>
      <c r="L1429" t="n">
        <v>26.75</v>
      </c>
      <c r="M1429" t="n">
        <v>2</v>
      </c>
      <c r="N1429" t="n">
        <v>75.3</v>
      </c>
      <c r="O1429" t="n">
        <v>34740.03</v>
      </c>
      <c r="P1429" t="n">
        <v>148.62</v>
      </c>
      <c r="Q1429" t="n">
        <v>460.69</v>
      </c>
      <c r="R1429" t="n">
        <v>44.1</v>
      </c>
      <c r="S1429" t="n">
        <v>32.19</v>
      </c>
      <c r="T1429" t="n">
        <v>2066.09</v>
      </c>
      <c r="U1429" t="n">
        <v>0.73</v>
      </c>
      <c r="V1429" t="n">
        <v>0.77</v>
      </c>
      <c r="W1429" t="n">
        <v>1.45</v>
      </c>
      <c r="X1429" t="n">
        <v>0.11</v>
      </c>
      <c r="Y1429" t="n">
        <v>1</v>
      </c>
      <c r="Z1429" t="n">
        <v>10</v>
      </c>
    </row>
    <row r="1430">
      <c r="A1430" t="n">
        <v>104</v>
      </c>
      <c r="B1430" t="n">
        <v>120</v>
      </c>
      <c r="C1430" t="inlineStr">
        <is>
          <t xml:space="preserve">CONCLUIDO	</t>
        </is>
      </c>
      <c r="D1430" t="n">
        <v>6.8587</v>
      </c>
      <c r="E1430" t="n">
        <v>14.58</v>
      </c>
      <c r="F1430" t="n">
        <v>11.64</v>
      </c>
      <c r="G1430" t="n">
        <v>139.72</v>
      </c>
      <c r="H1430" t="n">
        <v>1.72</v>
      </c>
      <c r="I1430" t="n">
        <v>5</v>
      </c>
      <c r="J1430" t="n">
        <v>280.27</v>
      </c>
      <c r="K1430" t="n">
        <v>57.72</v>
      </c>
      <c r="L1430" t="n">
        <v>27</v>
      </c>
      <c r="M1430" t="n">
        <v>1</v>
      </c>
      <c r="N1430" t="n">
        <v>75.54000000000001</v>
      </c>
      <c r="O1430" t="n">
        <v>34800.73</v>
      </c>
      <c r="P1430" t="n">
        <v>148.88</v>
      </c>
      <c r="Q1430" t="n">
        <v>460.69</v>
      </c>
      <c r="R1430" t="n">
        <v>44</v>
      </c>
      <c r="S1430" t="n">
        <v>32.19</v>
      </c>
      <c r="T1430" t="n">
        <v>2019.15</v>
      </c>
      <c r="U1430" t="n">
        <v>0.73</v>
      </c>
      <c r="V1430" t="n">
        <v>0.77</v>
      </c>
      <c r="W1430" t="n">
        <v>1.46</v>
      </c>
      <c r="X1430" t="n">
        <v>0.11</v>
      </c>
      <c r="Y1430" t="n">
        <v>1</v>
      </c>
      <c r="Z1430" t="n">
        <v>10</v>
      </c>
    </row>
    <row r="1431">
      <c r="A1431" t="n">
        <v>105</v>
      </c>
      <c r="B1431" t="n">
        <v>120</v>
      </c>
      <c r="C1431" t="inlineStr">
        <is>
          <t xml:space="preserve">CONCLUIDO	</t>
        </is>
      </c>
      <c r="D1431" t="n">
        <v>6.859</v>
      </c>
      <c r="E1431" t="n">
        <v>14.58</v>
      </c>
      <c r="F1431" t="n">
        <v>11.64</v>
      </c>
      <c r="G1431" t="n">
        <v>139.71</v>
      </c>
      <c r="H1431" t="n">
        <v>1.73</v>
      </c>
      <c r="I1431" t="n">
        <v>5</v>
      </c>
      <c r="J1431" t="n">
        <v>280.76</v>
      </c>
      <c r="K1431" t="n">
        <v>57.72</v>
      </c>
      <c r="L1431" t="n">
        <v>27.25</v>
      </c>
      <c r="M1431" t="n">
        <v>1</v>
      </c>
      <c r="N1431" t="n">
        <v>75.79000000000001</v>
      </c>
      <c r="O1431" t="n">
        <v>34861.53</v>
      </c>
      <c r="P1431" t="n">
        <v>149.16</v>
      </c>
      <c r="Q1431" t="n">
        <v>460.69</v>
      </c>
      <c r="R1431" t="n">
        <v>44.03</v>
      </c>
      <c r="S1431" t="n">
        <v>32.19</v>
      </c>
      <c r="T1431" t="n">
        <v>2031.72</v>
      </c>
      <c r="U1431" t="n">
        <v>0.73</v>
      </c>
      <c r="V1431" t="n">
        <v>0.77</v>
      </c>
      <c r="W1431" t="n">
        <v>1.46</v>
      </c>
      <c r="X1431" t="n">
        <v>0.11</v>
      </c>
      <c r="Y1431" t="n">
        <v>1</v>
      </c>
      <c r="Z1431" t="n">
        <v>10</v>
      </c>
    </row>
    <row r="1432">
      <c r="A1432" t="n">
        <v>106</v>
      </c>
      <c r="B1432" t="n">
        <v>120</v>
      </c>
      <c r="C1432" t="inlineStr">
        <is>
          <t xml:space="preserve">CONCLUIDO	</t>
        </is>
      </c>
      <c r="D1432" t="n">
        <v>6.8574</v>
      </c>
      <c r="E1432" t="n">
        <v>14.58</v>
      </c>
      <c r="F1432" t="n">
        <v>11.65</v>
      </c>
      <c r="G1432" t="n">
        <v>139.75</v>
      </c>
      <c r="H1432" t="n">
        <v>1.74</v>
      </c>
      <c r="I1432" t="n">
        <v>5</v>
      </c>
      <c r="J1432" t="n">
        <v>281.26</v>
      </c>
      <c r="K1432" t="n">
        <v>57.72</v>
      </c>
      <c r="L1432" t="n">
        <v>27.5</v>
      </c>
      <c r="M1432" t="n">
        <v>1</v>
      </c>
      <c r="N1432" t="n">
        <v>76.03</v>
      </c>
      <c r="O1432" t="n">
        <v>34922.42</v>
      </c>
      <c r="P1432" t="n">
        <v>149.5</v>
      </c>
      <c r="Q1432" t="n">
        <v>460.69</v>
      </c>
      <c r="R1432" t="n">
        <v>44.07</v>
      </c>
      <c r="S1432" t="n">
        <v>32.19</v>
      </c>
      <c r="T1432" t="n">
        <v>2054.85</v>
      </c>
      <c r="U1432" t="n">
        <v>0.73</v>
      </c>
      <c r="V1432" t="n">
        <v>0.77</v>
      </c>
      <c r="W1432" t="n">
        <v>1.46</v>
      </c>
      <c r="X1432" t="n">
        <v>0.11</v>
      </c>
      <c r="Y1432" t="n">
        <v>1</v>
      </c>
      <c r="Z1432" t="n">
        <v>10</v>
      </c>
    </row>
    <row r="1433">
      <c r="A1433" t="n">
        <v>107</v>
      </c>
      <c r="B1433" t="n">
        <v>120</v>
      </c>
      <c r="C1433" t="inlineStr">
        <is>
          <t xml:space="preserve">CONCLUIDO	</t>
        </is>
      </c>
      <c r="D1433" t="n">
        <v>6.8579</v>
      </c>
      <c r="E1433" t="n">
        <v>14.58</v>
      </c>
      <c r="F1433" t="n">
        <v>11.64</v>
      </c>
      <c r="G1433" t="n">
        <v>139.74</v>
      </c>
      <c r="H1433" t="n">
        <v>1.75</v>
      </c>
      <c r="I1433" t="n">
        <v>5</v>
      </c>
      <c r="J1433" t="n">
        <v>281.75</v>
      </c>
      <c r="K1433" t="n">
        <v>57.72</v>
      </c>
      <c r="L1433" t="n">
        <v>27.75</v>
      </c>
      <c r="M1433" t="n">
        <v>1</v>
      </c>
      <c r="N1433" t="n">
        <v>76.28</v>
      </c>
      <c r="O1433" t="n">
        <v>34983.41</v>
      </c>
      <c r="P1433" t="n">
        <v>149.74</v>
      </c>
      <c r="Q1433" t="n">
        <v>460.69</v>
      </c>
      <c r="R1433" t="n">
        <v>44.1</v>
      </c>
      <c r="S1433" t="n">
        <v>32.19</v>
      </c>
      <c r="T1433" t="n">
        <v>2066.25</v>
      </c>
      <c r="U1433" t="n">
        <v>0.73</v>
      </c>
      <c r="V1433" t="n">
        <v>0.77</v>
      </c>
      <c r="W1433" t="n">
        <v>1.46</v>
      </c>
      <c r="X1433" t="n">
        <v>0.11</v>
      </c>
      <c r="Y1433" t="n">
        <v>1</v>
      </c>
      <c r="Z1433" t="n">
        <v>10</v>
      </c>
    </row>
    <row r="1434">
      <c r="A1434" t="n">
        <v>108</v>
      </c>
      <c r="B1434" t="n">
        <v>120</v>
      </c>
      <c r="C1434" t="inlineStr">
        <is>
          <t xml:space="preserve">CONCLUIDO	</t>
        </is>
      </c>
      <c r="D1434" t="n">
        <v>6.8571</v>
      </c>
      <c r="E1434" t="n">
        <v>14.58</v>
      </c>
      <c r="F1434" t="n">
        <v>11.65</v>
      </c>
      <c r="G1434" t="n">
        <v>139.76</v>
      </c>
      <c r="H1434" t="n">
        <v>1.77</v>
      </c>
      <c r="I1434" t="n">
        <v>5</v>
      </c>
      <c r="J1434" t="n">
        <v>282.25</v>
      </c>
      <c r="K1434" t="n">
        <v>57.72</v>
      </c>
      <c r="L1434" t="n">
        <v>28</v>
      </c>
      <c r="M1434" t="n">
        <v>0</v>
      </c>
      <c r="N1434" t="n">
        <v>76.52</v>
      </c>
      <c r="O1434" t="n">
        <v>35044.49</v>
      </c>
      <c r="P1434" t="n">
        <v>150</v>
      </c>
      <c r="Q1434" t="n">
        <v>460.69</v>
      </c>
      <c r="R1434" t="n">
        <v>44.09</v>
      </c>
      <c r="S1434" t="n">
        <v>32.19</v>
      </c>
      <c r="T1434" t="n">
        <v>2063.7</v>
      </c>
      <c r="U1434" t="n">
        <v>0.73</v>
      </c>
      <c r="V1434" t="n">
        <v>0.77</v>
      </c>
      <c r="W1434" t="n">
        <v>1.46</v>
      </c>
      <c r="X1434" t="n">
        <v>0.11</v>
      </c>
      <c r="Y1434" t="n">
        <v>1</v>
      </c>
      <c r="Z1434" t="n">
        <v>10</v>
      </c>
    </row>
    <row r="1435">
      <c r="A1435" t="n">
        <v>0</v>
      </c>
      <c r="B1435" t="n">
        <v>145</v>
      </c>
      <c r="C1435" t="inlineStr">
        <is>
          <t xml:space="preserve">CONCLUIDO	</t>
        </is>
      </c>
      <c r="D1435" t="n">
        <v>2.828</v>
      </c>
      <c r="E1435" t="n">
        <v>35.36</v>
      </c>
      <c r="F1435" t="n">
        <v>19.1</v>
      </c>
      <c r="G1435" t="n">
        <v>4.64</v>
      </c>
      <c r="H1435" t="n">
        <v>0.06</v>
      </c>
      <c r="I1435" t="n">
        <v>247</v>
      </c>
      <c r="J1435" t="n">
        <v>285.18</v>
      </c>
      <c r="K1435" t="n">
        <v>61.2</v>
      </c>
      <c r="L1435" t="n">
        <v>1</v>
      </c>
      <c r="M1435" t="n">
        <v>245</v>
      </c>
      <c r="N1435" t="n">
        <v>77.98</v>
      </c>
      <c r="O1435" t="n">
        <v>35406.83</v>
      </c>
      <c r="P1435" t="n">
        <v>339.21</v>
      </c>
      <c r="Q1435" t="n">
        <v>460.99</v>
      </c>
      <c r="R1435" t="n">
        <v>287.29</v>
      </c>
      <c r="S1435" t="n">
        <v>32.19</v>
      </c>
      <c r="T1435" t="n">
        <v>122450.33</v>
      </c>
      <c r="U1435" t="n">
        <v>0.11</v>
      </c>
      <c r="V1435" t="n">
        <v>0.47</v>
      </c>
      <c r="W1435" t="n">
        <v>1.88</v>
      </c>
      <c r="X1435" t="n">
        <v>7.56</v>
      </c>
      <c r="Y1435" t="n">
        <v>1</v>
      </c>
      <c r="Z1435" t="n">
        <v>10</v>
      </c>
    </row>
    <row r="1436">
      <c r="A1436" t="n">
        <v>1</v>
      </c>
      <c r="B1436" t="n">
        <v>145</v>
      </c>
      <c r="C1436" t="inlineStr">
        <is>
          <t xml:space="preserve">CONCLUIDO	</t>
        </is>
      </c>
      <c r="D1436" t="n">
        <v>3.4619</v>
      </c>
      <c r="E1436" t="n">
        <v>28.89</v>
      </c>
      <c r="F1436" t="n">
        <v>16.67</v>
      </c>
      <c r="G1436" t="n">
        <v>5.81</v>
      </c>
      <c r="H1436" t="n">
        <v>0.08</v>
      </c>
      <c r="I1436" t="n">
        <v>172</v>
      </c>
      <c r="J1436" t="n">
        <v>285.68</v>
      </c>
      <c r="K1436" t="n">
        <v>61.2</v>
      </c>
      <c r="L1436" t="n">
        <v>1.25</v>
      </c>
      <c r="M1436" t="n">
        <v>170</v>
      </c>
      <c r="N1436" t="n">
        <v>78.23999999999999</v>
      </c>
      <c r="O1436" t="n">
        <v>35468.6</v>
      </c>
      <c r="P1436" t="n">
        <v>295.67</v>
      </c>
      <c r="Q1436" t="n">
        <v>460.87</v>
      </c>
      <c r="R1436" t="n">
        <v>207.64</v>
      </c>
      <c r="S1436" t="n">
        <v>32.19</v>
      </c>
      <c r="T1436" t="n">
        <v>83002.34</v>
      </c>
      <c r="U1436" t="n">
        <v>0.16</v>
      </c>
      <c r="V1436" t="n">
        <v>0.54</v>
      </c>
      <c r="W1436" t="n">
        <v>1.74</v>
      </c>
      <c r="X1436" t="n">
        <v>5.13</v>
      </c>
      <c r="Y1436" t="n">
        <v>1</v>
      </c>
      <c r="Z1436" t="n">
        <v>10</v>
      </c>
    </row>
    <row r="1437">
      <c r="A1437" t="n">
        <v>2</v>
      </c>
      <c r="B1437" t="n">
        <v>145</v>
      </c>
      <c r="C1437" t="inlineStr">
        <is>
          <t xml:space="preserve">CONCLUIDO	</t>
        </is>
      </c>
      <c r="D1437" t="n">
        <v>3.9095</v>
      </c>
      <c r="E1437" t="n">
        <v>25.58</v>
      </c>
      <c r="F1437" t="n">
        <v>15.46</v>
      </c>
      <c r="G1437" t="n">
        <v>6.98</v>
      </c>
      <c r="H1437" t="n">
        <v>0.09</v>
      </c>
      <c r="I1437" t="n">
        <v>133</v>
      </c>
      <c r="J1437" t="n">
        <v>286.19</v>
      </c>
      <c r="K1437" t="n">
        <v>61.2</v>
      </c>
      <c r="L1437" t="n">
        <v>1.5</v>
      </c>
      <c r="M1437" t="n">
        <v>131</v>
      </c>
      <c r="N1437" t="n">
        <v>78.48999999999999</v>
      </c>
      <c r="O1437" t="n">
        <v>35530.47</v>
      </c>
      <c r="P1437" t="n">
        <v>274.04</v>
      </c>
      <c r="Q1437" t="n">
        <v>460.74</v>
      </c>
      <c r="R1437" t="n">
        <v>168.72</v>
      </c>
      <c r="S1437" t="n">
        <v>32.19</v>
      </c>
      <c r="T1437" t="n">
        <v>63735.04</v>
      </c>
      <c r="U1437" t="n">
        <v>0.19</v>
      </c>
      <c r="V1437" t="n">
        <v>0.58</v>
      </c>
      <c r="W1437" t="n">
        <v>1.67</v>
      </c>
      <c r="X1437" t="n">
        <v>3.93</v>
      </c>
      <c r="Y1437" t="n">
        <v>1</v>
      </c>
      <c r="Z1437" t="n">
        <v>10</v>
      </c>
    </row>
    <row r="1438">
      <c r="A1438" t="n">
        <v>3</v>
      </c>
      <c r="B1438" t="n">
        <v>145</v>
      </c>
      <c r="C1438" t="inlineStr">
        <is>
          <t xml:space="preserve">CONCLUIDO	</t>
        </is>
      </c>
      <c r="D1438" t="n">
        <v>4.2441</v>
      </c>
      <c r="E1438" t="n">
        <v>23.56</v>
      </c>
      <c r="F1438" t="n">
        <v>14.74</v>
      </c>
      <c r="G1438" t="n">
        <v>8.109999999999999</v>
      </c>
      <c r="H1438" t="n">
        <v>0.11</v>
      </c>
      <c r="I1438" t="n">
        <v>109</v>
      </c>
      <c r="J1438" t="n">
        <v>286.69</v>
      </c>
      <c r="K1438" t="n">
        <v>61.2</v>
      </c>
      <c r="L1438" t="n">
        <v>1.75</v>
      </c>
      <c r="M1438" t="n">
        <v>107</v>
      </c>
      <c r="N1438" t="n">
        <v>78.73999999999999</v>
      </c>
      <c r="O1438" t="n">
        <v>35592.57</v>
      </c>
      <c r="P1438" t="n">
        <v>260.99</v>
      </c>
      <c r="Q1438" t="n">
        <v>460.76</v>
      </c>
      <c r="R1438" t="n">
        <v>144.94</v>
      </c>
      <c r="S1438" t="n">
        <v>32.19</v>
      </c>
      <c r="T1438" t="n">
        <v>51967.82</v>
      </c>
      <c r="U1438" t="n">
        <v>0.22</v>
      </c>
      <c r="V1438" t="n">
        <v>0.61</v>
      </c>
      <c r="W1438" t="n">
        <v>1.63</v>
      </c>
      <c r="X1438" t="n">
        <v>3.2</v>
      </c>
      <c r="Y1438" t="n">
        <v>1</v>
      </c>
      <c r="Z1438" t="n">
        <v>10</v>
      </c>
    </row>
    <row r="1439">
      <c r="A1439" t="n">
        <v>4</v>
      </c>
      <c r="B1439" t="n">
        <v>145</v>
      </c>
      <c r="C1439" t="inlineStr">
        <is>
          <t xml:space="preserve">CONCLUIDO	</t>
        </is>
      </c>
      <c r="D1439" t="n">
        <v>4.5219</v>
      </c>
      <c r="E1439" t="n">
        <v>22.11</v>
      </c>
      <c r="F1439" t="n">
        <v>14.21</v>
      </c>
      <c r="G1439" t="n">
        <v>9.27</v>
      </c>
      <c r="H1439" t="n">
        <v>0.12</v>
      </c>
      <c r="I1439" t="n">
        <v>92</v>
      </c>
      <c r="J1439" t="n">
        <v>287.19</v>
      </c>
      <c r="K1439" t="n">
        <v>61.2</v>
      </c>
      <c r="L1439" t="n">
        <v>2</v>
      </c>
      <c r="M1439" t="n">
        <v>90</v>
      </c>
      <c r="N1439" t="n">
        <v>78.98999999999999</v>
      </c>
      <c r="O1439" t="n">
        <v>35654.65</v>
      </c>
      <c r="P1439" t="n">
        <v>251.33</v>
      </c>
      <c r="Q1439" t="n">
        <v>460.78</v>
      </c>
      <c r="R1439" t="n">
        <v>127.46</v>
      </c>
      <c r="S1439" t="n">
        <v>32.19</v>
      </c>
      <c r="T1439" t="n">
        <v>43313.12</v>
      </c>
      <c r="U1439" t="n">
        <v>0.25</v>
      </c>
      <c r="V1439" t="n">
        <v>0.63</v>
      </c>
      <c r="W1439" t="n">
        <v>1.6</v>
      </c>
      <c r="X1439" t="n">
        <v>2.67</v>
      </c>
      <c r="Y1439" t="n">
        <v>1</v>
      </c>
      <c r="Z1439" t="n">
        <v>10</v>
      </c>
    </row>
    <row r="1440">
      <c r="A1440" t="n">
        <v>5</v>
      </c>
      <c r="B1440" t="n">
        <v>145</v>
      </c>
      <c r="C1440" t="inlineStr">
        <is>
          <t xml:space="preserve">CONCLUIDO	</t>
        </is>
      </c>
      <c r="D1440" t="n">
        <v>4.7329</v>
      </c>
      <c r="E1440" t="n">
        <v>21.13</v>
      </c>
      <c r="F1440" t="n">
        <v>13.87</v>
      </c>
      <c r="G1440" t="n">
        <v>10.4</v>
      </c>
      <c r="H1440" t="n">
        <v>0.14</v>
      </c>
      <c r="I1440" t="n">
        <v>80</v>
      </c>
      <c r="J1440" t="n">
        <v>287.7</v>
      </c>
      <c r="K1440" t="n">
        <v>61.2</v>
      </c>
      <c r="L1440" t="n">
        <v>2.25</v>
      </c>
      <c r="M1440" t="n">
        <v>78</v>
      </c>
      <c r="N1440" t="n">
        <v>79.25</v>
      </c>
      <c r="O1440" t="n">
        <v>35716.83</v>
      </c>
      <c r="P1440" t="n">
        <v>245.1</v>
      </c>
      <c r="Q1440" t="n">
        <v>460.81</v>
      </c>
      <c r="R1440" t="n">
        <v>116.25</v>
      </c>
      <c r="S1440" t="n">
        <v>32.19</v>
      </c>
      <c r="T1440" t="n">
        <v>37768.73</v>
      </c>
      <c r="U1440" t="n">
        <v>0.28</v>
      </c>
      <c r="V1440" t="n">
        <v>0.64</v>
      </c>
      <c r="W1440" t="n">
        <v>1.59</v>
      </c>
      <c r="X1440" t="n">
        <v>2.33</v>
      </c>
      <c r="Y1440" t="n">
        <v>1</v>
      </c>
      <c r="Z1440" t="n">
        <v>10</v>
      </c>
    </row>
    <row r="1441">
      <c r="A1441" t="n">
        <v>6</v>
      </c>
      <c r="B1441" t="n">
        <v>145</v>
      </c>
      <c r="C1441" t="inlineStr">
        <is>
          <t xml:space="preserve">CONCLUIDO	</t>
        </is>
      </c>
      <c r="D1441" t="n">
        <v>4.929</v>
      </c>
      <c r="E1441" t="n">
        <v>20.29</v>
      </c>
      <c r="F1441" t="n">
        <v>13.57</v>
      </c>
      <c r="G1441" t="n">
        <v>11.63</v>
      </c>
      <c r="H1441" t="n">
        <v>0.15</v>
      </c>
      <c r="I1441" t="n">
        <v>70</v>
      </c>
      <c r="J1441" t="n">
        <v>288.2</v>
      </c>
      <c r="K1441" t="n">
        <v>61.2</v>
      </c>
      <c r="L1441" t="n">
        <v>2.5</v>
      </c>
      <c r="M1441" t="n">
        <v>68</v>
      </c>
      <c r="N1441" t="n">
        <v>79.5</v>
      </c>
      <c r="O1441" t="n">
        <v>35779.11</v>
      </c>
      <c r="P1441" t="n">
        <v>239.54</v>
      </c>
      <c r="Q1441" t="n">
        <v>460.78</v>
      </c>
      <c r="R1441" t="n">
        <v>106.32</v>
      </c>
      <c r="S1441" t="n">
        <v>32.19</v>
      </c>
      <c r="T1441" t="n">
        <v>32853.2</v>
      </c>
      <c r="U1441" t="n">
        <v>0.3</v>
      </c>
      <c r="V1441" t="n">
        <v>0.66</v>
      </c>
      <c r="W1441" t="n">
        <v>1.57</v>
      </c>
      <c r="X1441" t="n">
        <v>2.03</v>
      </c>
      <c r="Y1441" t="n">
        <v>1</v>
      </c>
      <c r="Z1441" t="n">
        <v>10</v>
      </c>
    </row>
    <row r="1442">
      <c r="A1442" t="n">
        <v>7</v>
      </c>
      <c r="B1442" t="n">
        <v>145</v>
      </c>
      <c r="C1442" t="inlineStr">
        <is>
          <t xml:space="preserve">CONCLUIDO	</t>
        </is>
      </c>
      <c r="D1442" t="n">
        <v>5.0836</v>
      </c>
      <c r="E1442" t="n">
        <v>19.67</v>
      </c>
      <c r="F1442" t="n">
        <v>13.33</v>
      </c>
      <c r="G1442" t="n">
        <v>12.69</v>
      </c>
      <c r="H1442" t="n">
        <v>0.17</v>
      </c>
      <c r="I1442" t="n">
        <v>63</v>
      </c>
      <c r="J1442" t="n">
        <v>288.71</v>
      </c>
      <c r="K1442" t="n">
        <v>61.2</v>
      </c>
      <c r="L1442" t="n">
        <v>2.75</v>
      </c>
      <c r="M1442" t="n">
        <v>61</v>
      </c>
      <c r="N1442" t="n">
        <v>79.76000000000001</v>
      </c>
      <c r="O1442" t="n">
        <v>35841.5</v>
      </c>
      <c r="P1442" t="n">
        <v>235.13</v>
      </c>
      <c r="Q1442" t="n">
        <v>460.75</v>
      </c>
      <c r="R1442" t="n">
        <v>98.91</v>
      </c>
      <c r="S1442" t="n">
        <v>32.19</v>
      </c>
      <c r="T1442" t="n">
        <v>29182.74</v>
      </c>
      <c r="U1442" t="n">
        <v>0.33</v>
      </c>
      <c r="V1442" t="n">
        <v>0.67</v>
      </c>
      <c r="W1442" t="n">
        <v>1.55</v>
      </c>
      <c r="X1442" t="n">
        <v>1.79</v>
      </c>
      <c r="Y1442" t="n">
        <v>1</v>
      </c>
      <c r="Z1442" t="n">
        <v>10</v>
      </c>
    </row>
    <row r="1443">
      <c r="A1443" t="n">
        <v>8</v>
      </c>
      <c r="B1443" t="n">
        <v>145</v>
      </c>
      <c r="C1443" t="inlineStr">
        <is>
          <t xml:space="preserve">CONCLUIDO	</t>
        </is>
      </c>
      <c r="D1443" t="n">
        <v>5.2077</v>
      </c>
      <c r="E1443" t="n">
        <v>19.2</v>
      </c>
      <c r="F1443" t="n">
        <v>13.18</v>
      </c>
      <c r="G1443" t="n">
        <v>13.88</v>
      </c>
      <c r="H1443" t="n">
        <v>0.18</v>
      </c>
      <c r="I1443" t="n">
        <v>57</v>
      </c>
      <c r="J1443" t="n">
        <v>289.21</v>
      </c>
      <c r="K1443" t="n">
        <v>61.2</v>
      </c>
      <c r="L1443" t="n">
        <v>3</v>
      </c>
      <c r="M1443" t="n">
        <v>55</v>
      </c>
      <c r="N1443" t="n">
        <v>80.02</v>
      </c>
      <c r="O1443" t="n">
        <v>35903.99</v>
      </c>
      <c r="P1443" t="n">
        <v>232.36</v>
      </c>
      <c r="Q1443" t="n">
        <v>460.75</v>
      </c>
      <c r="R1443" t="n">
        <v>93.92</v>
      </c>
      <c r="S1443" t="n">
        <v>32.19</v>
      </c>
      <c r="T1443" t="n">
        <v>26717.96</v>
      </c>
      <c r="U1443" t="n">
        <v>0.34</v>
      </c>
      <c r="V1443" t="n">
        <v>0.68</v>
      </c>
      <c r="W1443" t="n">
        <v>1.55</v>
      </c>
      <c r="X1443" t="n">
        <v>1.65</v>
      </c>
      <c r="Y1443" t="n">
        <v>1</v>
      </c>
      <c r="Z1443" t="n">
        <v>10</v>
      </c>
    </row>
    <row r="1444">
      <c r="A1444" t="n">
        <v>9</v>
      </c>
      <c r="B1444" t="n">
        <v>145</v>
      </c>
      <c r="C1444" t="inlineStr">
        <is>
          <t xml:space="preserve">CONCLUIDO	</t>
        </is>
      </c>
      <c r="D1444" t="n">
        <v>5.3276</v>
      </c>
      <c r="E1444" t="n">
        <v>18.77</v>
      </c>
      <c r="F1444" t="n">
        <v>13.02</v>
      </c>
      <c r="G1444" t="n">
        <v>15.02</v>
      </c>
      <c r="H1444" t="n">
        <v>0.2</v>
      </c>
      <c r="I1444" t="n">
        <v>52</v>
      </c>
      <c r="J1444" t="n">
        <v>289.72</v>
      </c>
      <c r="K1444" t="n">
        <v>61.2</v>
      </c>
      <c r="L1444" t="n">
        <v>3.25</v>
      </c>
      <c r="M1444" t="n">
        <v>50</v>
      </c>
      <c r="N1444" t="n">
        <v>80.27</v>
      </c>
      <c r="O1444" t="n">
        <v>35966.59</v>
      </c>
      <c r="P1444" t="n">
        <v>229.22</v>
      </c>
      <c r="Q1444" t="n">
        <v>460.75</v>
      </c>
      <c r="R1444" t="n">
        <v>88.68000000000001</v>
      </c>
      <c r="S1444" t="n">
        <v>32.19</v>
      </c>
      <c r="T1444" t="n">
        <v>24123.34</v>
      </c>
      <c r="U1444" t="n">
        <v>0.36</v>
      </c>
      <c r="V1444" t="n">
        <v>0.6899999999999999</v>
      </c>
      <c r="W1444" t="n">
        <v>1.54</v>
      </c>
      <c r="X1444" t="n">
        <v>1.48</v>
      </c>
      <c r="Y1444" t="n">
        <v>1</v>
      </c>
      <c r="Z1444" t="n">
        <v>10</v>
      </c>
    </row>
    <row r="1445">
      <c r="A1445" t="n">
        <v>10</v>
      </c>
      <c r="B1445" t="n">
        <v>145</v>
      </c>
      <c r="C1445" t="inlineStr">
        <is>
          <t xml:space="preserve">CONCLUIDO	</t>
        </is>
      </c>
      <c r="D1445" t="n">
        <v>5.422</v>
      </c>
      <c r="E1445" t="n">
        <v>18.44</v>
      </c>
      <c r="F1445" t="n">
        <v>12.91</v>
      </c>
      <c r="G1445" t="n">
        <v>16.13</v>
      </c>
      <c r="H1445" t="n">
        <v>0.21</v>
      </c>
      <c r="I1445" t="n">
        <v>48</v>
      </c>
      <c r="J1445" t="n">
        <v>290.23</v>
      </c>
      <c r="K1445" t="n">
        <v>61.2</v>
      </c>
      <c r="L1445" t="n">
        <v>3.5</v>
      </c>
      <c r="M1445" t="n">
        <v>46</v>
      </c>
      <c r="N1445" t="n">
        <v>80.53</v>
      </c>
      <c r="O1445" t="n">
        <v>36029.29</v>
      </c>
      <c r="P1445" t="n">
        <v>227.21</v>
      </c>
      <c r="Q1445" t="n">
        <v>460.74</v>
      </c>
      <c r="R1445" t="n">
        <v>84.93000000000001</v>
      </c>
      <c r="S1445" t="n">
        <v>32.19</v>
      </c>
      <c r="T1445" t="n">
        <v>22268.18</v>
      </c>
      <c r="U1445" t="n">
        <v>0.38</v>
      </c>
      <c r="V1445" t="n">
        <v>0.6899999999999999</v>
      </c>
      <c r="W1445" t="n">
        <v>1.53</v>
      </c>
      <c r="X1445" t="n">
        <v>1.37</v>
      </c>
      <c r="Y1445" t="n">
        <v>1</v>
      </c>
      <c r="Z1445" t="n">
        <v>10</v>
      </c>
    </row>
    <row r="1446">
      <c r="A1446" t="n">
        <v>11</v>
      </c>
      <c r="B1446" t="n">
        <v>145</v>
      </c>
      <c r="C1446" t="inlineStr">
        <is>
          <t xml:space="preserve">CONCLUIDO	</t>
        </is>
      </c>
      <c r="D1446" t="n">
        <v>5.5271</v>
      </c>
      <c r="E1446" t="n">
        <v>18.09</v>
      </c>
      <c r="F1446" t="n">
        <v>12.77</v>
      </c>
      <c r="G1446" t="n">
        <v>17.42</v>
      </c>
      <c r="H1446" t="n">
        <v>0.23</v>
      </c>
      <c r="I1446" t="n">
        <v>44</v>
      </c>
      <c r="J1446" t="n">
        <v>290.74</v>
      </c>
      <c r="K1446" t="n">
        <v>61.2</v>
      </c>
      <c r="L1446" t="n">
        <v>3.75</v>
      </c>
      <c r="M1446" t="n">
        <v>42</v>
      </c>
      <c r="N1446" t="n">
        <v>80.79000000000001</v>
      </c>
      <c r="O1446" t="n">
        <v>36092.1</v>
      </c>
      <c r="P1446" t="n">
        <v>224.52</v>
      </c>
      <c r="Q1446" t="n">
        <v>460.83</v>
      </c>
      <c r="R1446" t="n">
        <v>80.84</v>
      </c>
      <c r="S1446" t="n">
        <v>32.19</v>
      </c>
      <c r="T1446" t="n">
        <v>20240.44</v>
      </c>
      <c r="U1446" t="n">
        <v>0.4</v>
      </c>
      <c r="V1446" t="n">
        <v>0.7</v>
      </c>
      <c r="W1446" t="n">
        <v>1.52</v>
      </c>
      <c r="X1446" t="n">
        <v>1.24</v>
      </c>
      <c r="Y1446" t="n">
        <v>1</v>
      </c>
      <c r="Z1446" t="n">
        <v>10</v>
      </c>
    </row>
    <row r="1447">
      <c r="A1447" t="n">
        <v>12</v>
      </c>
      <c r="B1447" t="n">
        <v>145</v>
      </c>
      <c r="C1447" t="inlineStr">
        <is>
          <t xml:space="preserve">CONCLUIDO	</t>
        </is>
      </c>
      <c r="D1447" t="n">
        <v>5.6083</v>
      </c>
      <c r="E1447" t="n">
        <v>17.83</v>
      </c>
      <c r="F1447" t="n">
        <v>12.67</v>
      </c>
      <c r="G1447" t="n">
        <v>18.54</v>
      </c>
      <c r="H1447" t="n">
        <v>0.24</v>
      </c>
      <c r="I1447" t="n">
        <v>41</v>
      </c>
      <c r="J1447" t="n">
        <v>291.25</v>
      </c>
      <c r="K1447" t="n">
        <v>61.2</v>
      </c>
      <c r="L1447" t="n">
        <v>4</v>
      </c>
      <c r="M1447" t="n">
        <v>39</v>
      </c>
      <c r="N1447" t="n">
        <v>81.05</v>
      </c>
      <c r="O1447" t="n">
        <v>36155.02</v>
      </c>
      <c r="P1447" t="n">
        <v>222.49</v>
      </c>
      <c r="Q1447" t="n">
        <v>460.7</v>
      </c>
      <c r="R1447" t="n">
        <v>77.40000000000001</v>
      </c>
      <c r="S1447" t="n">
        <v>32.19</v>
      </c>
      <c r="T1447" t="n">
        <v>18536.02</v>
      </c>
      <c r="U1447" t="n">
        <v>0.42</v>
      </c>
      <c r="V1447" t="n">
        <v>0.71</v>
      </c>
      <c r="W1447" t="n">
        <v>1.51</v>
      </c>
      <c r="X1447" t="n">
        <v>1.14</v>
      </c>
      <c r="Y1447" t="n">
        <v>1</v>
      </c>
      <c r="Z1447" t="n">
        <v>10</v>
      </c>
    </row>
    <row r="1448">
      <c r="A1448" t="n">
        <v>13</v>
      </c>
      <c r="B1448" t="n">
        <v>145</v>
      </c>
      <c r="C1448" t="inlineStr">
        <is>
          <t xml:space="preserve">CONCLUIDO	</t>
        </is>
      </c>
      <c r="D1448" t="n">
        <v>5.6538</v>
      </c>
      <c r="E1448" t="n">
        <v>17.69</v>
      </c>
      <c r="F1448" t="n">
        <v>12.64</v>
      </c>
      <c r="G1448" t="n">
        <v>19.44</v>
      </c>
      <c r="H1448" t="n">
        <v>0.26</v>
      </c>
      <c r="I1448" t="n">
        <v>39</v>
      </c>
      <c r="J1448" t="n">
        <v>291.76</v>
      </c>
      <c r="K1448" t="n">
        <v>61.2</v>
      </c>
      <c r="L1448" t="n">
        <v>4.25</v>
      </c>
      <c r="M1448" t="n">
        <v>37</v>
      </c>
      <c r="N1448" t="n">
        <v>81.31</v>
      </c>
      <c r="O1448" t="n">
        <v>36218.04</v>
      </c>
      <c r="P1448" t="n">
        <v>221.78</v>
      </c>
      <c r="Q1448" t="n">
        <v>460.71</v>
      </c>
      <c r="R1448" t="n">
        <v>76.27</v>
      </c>
      <c r="S1448" t="n">
        <v>32.19</v>
      </c>
      <c r="T1448" t="n">
        <v>17981.13</v>
      </c>
      <c r="U1448" t="n">
        <v>0.42</v>
      </c>
      <c r="V1448" t="n">
        <v>0.71</v>
      </c>
      <c r="W1448" t="n">
        <v>1.51</v>
      </c>
      <c r="X1448" t="n">
        <v>1.1</v>
      </c>
      <c r="Y1448" t="n">
        <v>1</v>
      </c>
      <c r="Z1448" t="n">
        <v>10</v>
      </c>
    </row>
    <row r="1449">
      <c r="A1449" t="n">
        <v>14</v>
      </c>
      <c r="B1449" t="n">
        <v>145</v>
      </c>
      <c r="C1449" t="inlineStr">
        <is>
          <t xml:space="preserve">CONCLUIDO	</t>
        </is>
      </c>
      <c r="D1449" t="n">
        <v>5.7388</v>
      </c>
      <c r="E1449" t="n">
        <v>17.43</v>
      </c>
      <c r="F1449" t="n">
        <v>12.54</v>
      </c>
      <c r="G1449" t="n">
        <v>20.89</v>
      </c>
      <c r="H1449" t="n">
        <v>0.27</v>
      </c>
      <c r="I1449" t="n">
        <v>36</v>
      </c>
      <c r="J1449" t="n">
        <v>292.27</v>
      </c>
      <c r="K1449" t="n">
        <v>61.2</v>
      </c>
      <c r="L1449" t="n">
        <v>4.5</v>
      </c>
      <c r="M1449" t="n">
        <v>34</v>
      </c>
      <c r="N1449" t="n">
        <v>81.56999999999999</v>
      </c>
      <c r="O1449" t="n">
        <v>36281.16</v>
      </c>
      <c r="P1449" t="n">
        <v>219.62</v>
      </c>
      <c r="Q1449" t="n">
        <v>460.72</v>
      </c>
      <c r="R1449" t="n">
        <v>73.2</v>
      </c>
      <c r="S1449" t="n">
        <v>32.19</v>
      </c>
      <c r="T1449" t="n">
        <v>16463.26</v>
      </c>
      <c r="U1449" t="n">
        <v>0.44</v>
      </c>
      <c r="V1449" t="n">
        <v>0.71</v>
      </c>
      <c r="W1449" t="n">
        <v>1.51</v>
      </c>
      <c r="X1449" t="n">
        <v>1</v>
      </c>
      <c r="Y1449" t="n">
        <v>1</v>
      </c>
      <c r="Z1449" t="n">
        <v>10</v>
      </c>
    </row>
    <row r="1450">
      <c r="A1450" t="n">
        <v>15</v>
      </c>
      <c r="B1450" t="n">
        <v>145</v>
      </c>
      <c r="C1450" t="inlineStr">
        <is>
          <t xml:space="preserve">CONCLUIDO	</t>
        </is>
      </c>
      <c r="D1450" t="n">
        <v>5.7927</v>
      </c>
      <c r="E1450" t="n">
        <v>17.26</v>
      </c>
      <c r="F1450" t="n">
        <v>12.48</v>
      </c>
      <c r="G1450" t="n">
        <v>22.03</v>
      </c>
      <c r="H1450" t="n">
        <v>0.29</v>
      </c>
      <c r="I1450" t="n">
        <v>34</v>
      </c>
      <c r="J1450" t="n">
        <v>292.79</v>
      </c>
      <c r="K1450" t="n">
        <v>61.2</v>
      </c>
      <c r="L1450" t="n">
        <v>4.75</v>
      </c>
      <c r="M1450" t="n">
        <v>32</v>
      </c>
      <c r="N1450" t="n">
        <v>81.84</v>
      </c>
      <c r="O1450" t="n">
        <v>36344.4</v>
      </c>
      <c r="P1450" t="n">
        <v>218.58</v>
      </c>
      <c r="Q1450" t="n">
        <v>460.71</v>
      </c>
      <c r="R1450" t="n">
        <v>71.23999999999999</v>
      </c>
      <c r="S1450" t="n">
        <v>32.19</v>
      </c>
      <c r="T1450" t="n">
        <v>15490.77</v>
      </c>
      <c r="U1450" t="n">
        <v>0.45</v>
      </c>
      <c r="V1450" t="n">
        <v>0.72</v>
      </c>
      <c r="W1450" t="n">
        <v>1.51</v>
      </c>
      <c r="X1450" t="n">
        <v>0.95</v>
      </c>
      <c r="Y1450" t="n">
        <v>1</v>
      </c>
      <c r="Z1450" t="n">
        <v>10</v>
      </c>
    </row>
    <row r="1451">
      <c r="A1451" t="n">
        <v>16</v>
      </c>
      <c r="B1451" t="n">
        <v>145</v>
      </c>
      <c r="C1451" t="inlineStr">
        <is>
          <t xml:space="preserve">CONCLUIDO	</t>
        </is>
      </c>
      <c r="D1451" t="n">
        <v>5.8239</v>
      </c>
      <c r="E1451" t="n">
        <v>17.17</v>
      </c>
      <c r="F1451" t="n">
        <v>12.44</v>
      </c>
      <c r="G1451" t="n">
        <v>22.62</v>
      </c>
      <c r="H1451" t="n">
        <v>0.3</v>
      </c>
      <c r="I1451" t="n">
        <v>33</v>
      </c>
      <c r="J1451" t="n">
        <v>293.3</v>
      </c>
      <c r="K1451" t="n">
        <v>61.2</v>
      </c>
      <c r="L1451" t="n">
        <v>5</v>
      </c>
      <c r="M1451" t="n">
        <v>31</v>
      </c>
      <c r="N1451" t="n">
        <v>82.09999999999999</v>
      </c>
      <c r="O1451" t="n">
        <v>36407.75</v>
      </c>
      <c r="P1451" t="n">
        <v>217.85</v>
      </c>
      <c r="Q1451" t="n">
        <v>460.73</v>
      </c>
      <c r="R1451" t="n">
        <v>70.15000000000001</v>
      </c>
      <c r="S1451" t="n">
        <v>32.19</v>
      </c>
      <c r="T1451" t="n">
        <v>14953.17</v>
      </c>
      <c r="U1451" t="n">
        <v>0.46</v>
      </c>
      <c r="V1451" t="n">
        <v>0.72</v>
      </c>
      <c r="W1451" t="n">
        <v>1.5</v>
      </c>
      <c r="X1451" t="n">
        <v>0.91</v>
      </c>
      <c r="Y1451" t="n">
        <v>1</v>
      </c>
      <c r="Z1451" t="n">
        <v>10</v>
      </c>
    </row>
    <row r="1452">
      <c r="A1452" t="n">
        <v>17</v>
      </c>
      <c r="B1452" t="n">
        <v>145</v>
      </c>
      <c r="C1452" t="inlineStr">
        <is>
          <t xml:space="preserve">CONCLUIDO	</t>
        </is>
      </c>
      <c r="D1452" t="n">
        <v>5.8753</v>
      </c>
      <c r="E1452" t="n">
        <v>17.02</v>
      </c>
      <c r="F1452" t="n">
        <v>12.4</v>
      </c>
      <c r="G1452" t="n">
        <v>24</v>
      </c>
      <c r="H1452" t="n">
        <v>0.32</v>
      </c>
      <c r="I1452" t="n">
        <v>31</v>
      </c>
      <c r="J1452" t="n">
        <v>293.81</v>
      </c>
      <c r="K1452" t="n">
        <v>61.2</v>
      </c>
      <c r="L1452" t="n">
        <v>5.25</v>
      </c>
      <c r="M1452" t="n">
        <v>29</v>
      </c>
      <c r="N1452" t="n">
        <v>82.36</v>
      </c>
      <c r="O1452" t="n">
        <v>36471.2</v>
      </c>
      <c r="P1452" t="n">
        <v>216.8</v>
      </c>
      <c r="Q1452" t="n">
        <v>460.69</v>
      </c>
      <c r="R1452" t="n">
        <v>68.65000000000001</v>
      </c>
      <c r="S1452" t="n">
        <v>32.19</v>
      </c>
      <c r="T1452" t="n">
        <v>14213.28</v>
      </c>
      <c r="U1452" t="n">
        <v>0.47</v>
      </c>
      <c r="V1452" t="n">
        <v>0.72</v>
      </c>
      <c r="W1452" t="n">
        <v>1.5</v>
      </c>
      <c r="X1452" t="n">
        <v>0.87</v>
      </c>
      <c r="Y1452" t="n">
        <v>1</v>
      </c>
      <c r="Z1452" t="n">
        <v>10</v>
      </c>
    </row>
    <row r="1453">
      <c r="A1453" t="n">
        <v>18</v>
      </c>
      <c r="B1453" t="n">
        <v>145</v>
      </c>
      <c r="C1453" t="inlineStr">
        <is>
          <t xml:space="preserve">CONCLUIDO	</t>
        </is>
      </c>
      <c r="D1453" t="n">
        <v>5.9089</v>
      </c>
      <c r="E1453" t="n">
        <v>16.92</v>
      </c>
      <c r="F1453" t="n">
        <v>12.36</v>
      </c>
      <c r="G1453" t="n">
        <v>24.72</v>
      </c>
      <c r="H1453" t="n">
        <v>0.33</v>
      </c>
      <c r="I1453" t="n">
        <v>30</v>
      </c>
      <c r="J1453" t="n">
        <v>294.33</v>
      </c>
      <c r="K1453" t="n">
        <v>61.2</v>
      </c>
      <c r="L1453" t="n">
        <v>5.5</v>
      </c>
      <c r="M1453" t="n">
        <v>28</v>
      </c>
      <c r="N1453" t="n">
        <v>82.63</v>
      </c>
      <c r="O1453" t="n">
        <v>36534.76</v>
      </c>
      <c r="P1453" t="n">
        <v>215.81</v>
      </c>
      <c r="Q1453" t="n">
        <v>460.7</v>
      </c>
      <c r="R1453" t="n">
        <v>67.40000000000001</v>
      </c>
      <c r="S1453" t="n">
        <v>32.19</v>
      </c>
      <c r="T1453" t="n">
        <v>13592.49</v>
      </c>
      <c r="U1453" t="n">
        <v>0.48</v>
      </c>
      <c r="V1453" t="n">
        <v>0.72</v>
      </c>
      <c r="W1453" t="n">
        <v>1.49</v>
      </c>
      <c r="X1453" t="n">
        <v>0.82</v>
      </c>
      <c r="Y1453" t="n">
        <v>1</v>
      </c>
      <c r="Z1453" t="n">
        <v>10</v>
      </c>
    </row>
    <row r="1454">
      <c r="A1454" t="n">
        <v>19</v>
      </c>
      <c r="B1454" t="n">
        <v>145</v>
      </c>
      <c r="C1454" t="inlineStr">
        <is>
          <t xml:space="preserve">CONCLUIDO	</t>
        </is>
      </c>
      <c r="D1454" t="n">
        <v>5.9668</v>
      </c>
      <c r="E1454" t="n">
        <v>16.76</v>
      </c>
      <c r="F1454" t="n">
        <v>12.3</v>
      </c>
      <c r="G1454" t="n">
        <v>26.36</v>
      </c>
      <c r="H1454" t="n">
        <v>0.35</v>
      </c>
      <c r="I1454" t="n">
        <v>28</v>
      </c>
      <c r="J1454" t="n">
        <v>294.84</v>
      </c>
      <c r="K1454" t="n">
        <v>61.2</v>
      </c>
      <c r="L1454" t="n">
        <v>5.75</v>
      </c>
      <c r="M1454" t="n">
        <v>26</v>
      </c>
      <c r="N1454" t="n">
        <v>82.90000000000001</v>
      </c>
      <c r="O1454" t="n">
        <v>36598.44</v>
      </c>
      <c r="P1454" t="n">
        <v>214.8</v>
      </c>
      <c r="Q1454" t="n">
        <v>460.71</v>
      </c>
      <c r="R1454" t="n">
        <v>65.58</v>
      </c>
      <c r="S1454" t="n">
        <v>32.19</v>
      </c>
      <c r="T1454" t="n">
        <v>12694.89</v>
      </c>
      <c r="U1454" t="n">
        <v>0.49</v>
      </c>
      <c r="V1454" t="n">
        <v>0.73</v>
      </c>
      <c r="W1454" t="n">
        <v>1.49</v>
      </c>
      <c r="X1454" t="n">
        <v>0.77</v>
      </c>
      <c r="Y1454" t="n">
        <v>1</v>
      </c>
      <c r="Z1454" t="n">
        <v>10</v>
      </c>
    </row>
    <row r="1455">
      <c r="A1455" t="n">
        <v>20</v>
      </c>
      <c r="B1455" t="n">
        <v>145</v>
      </c>
      <c r="C1455" t="inlineStr">
        <is>
          <t xml:space="preserve">CONCLUIDO	</t>
        </is>
      </c>
      <c r="D1455" t="n">
        <v>5.9928</v>
      </c>
      <c r="E1455" t="n">
        <v>16.69</v>
      </c>
      <c r="F1455" t="n">
        <v>12.28</v>
      </c>
      <c r="G1455" t="n">
        <v>27.29</v>
      </c>
      <c r="H1455" t="n">
        <v>0.36</v>
      </c>
      <c r="I1455" t="n">
        <v>27</v>
      </c>
      <c r="J1455" t="n">
        <v>295.36</v>
      </c>
      <c r="K1455" t="n">
        <v>61.2</v>
      </c>
      <c r="L1455" t="n">
        <v>6</v>
      </c>
      <c r="M1455" t="n">
        <v>25</v>
      </c>
      <c r="N1455" t="n">
        <v>83.16</v>
      </c>
      <c r="O1455" t="n">
        <v>36662.22</v>
      </c>
      <c r="P1455" t="n">
        <v>214.5</v>
      </c>
      <c r="Q1455" t="n">
        <v>460.69</v>
      </c>
      <c r="R1455" t="n">
        <v>65.04000000000001</v>
      </c>
      <c r="S1455" t="n">
        <v>32.19</v>
      </c>
      <c r="T1455" t="n">
        <v>12426.57</v>
      </c>
      <c r="U1455" t="n">
        <v>0.49</v>
      </c>
      <c r="V1455" t="n">
        <v>0.73</v>
      </c>
      <c r="W1455" t="n">
        <v>1.49</v>
      </c>
      <c r="X1455" t="n">
        <v>0.75</v>
      </c>
      <c r="Y1455" t="n">
        <v>1</v>
      </c>
      <c r="Z1455" t="n">
        <v>10</v>
      </c>
    </row>
    <row r="1456">
      <c r="A1456" t="n">
        <v>21</v>
      </c>
      <c r="B1456" t="n">
        <v>145</v>
      </c>
      <c r="C1456" t="inlineStr">
        <is>
          <t xml:space="preserve">CONCLUIDO	</t>
        </is>
      </c>
      <c r="D1456" t="n">
        <v>6.027</v>
      </c>
      <c r="E1456" t="n">
        <v>16.59</v>
      </c>
      <c r="F1456" t="n">
        <v>12.24</v>
      </c>
      <c r="G1456" t="n">
        <v>28.25</v>
      </c>
      <c r="H1456" t="n">
        <v>0.38</v>
      </c>
      <c r="I1456" t="n">
        <v>26</v>
      </c>
      <c r="J1456" t="n">
        <v>295.88</v>
      </c>
      <c r="K1456" t="n">
        <v>61.2</v>
      </c>
      <c r="L1456" t="n">
        <v>6.25</v>
      </c>
      <c r="M1456" t="n">
        <v>24</v>
      </c>
      <c r="N1456" t="n">
        <v>83.43000000000001</v>
      </c>
      <c r="O1456" t="n">
        <v>36726.12</v>
      </c>
      <c r="P1456" t="n">
        <v>213.33</v>
      </c>
      <c r="Q1456" t="n">
        <v>460.7</v>
      </c>
      <c r="R1456" t="n">
        <v>63.52</v>
      </c>
      <c r="S1456" t="n">
        <v>32.19</v>
      </c>
      <c r="T1456" t="n">
        <v>11671.18</v>
      </c>
      <c r="U1456" t="n">
        <v>0.51</v>
      </c>
      <c r="V1456" t="n">
        <v>0.73</v>
      </c>
      <c r="W1456" t="n">
        <v>1.49</v>
      </c>
      <c r="X1456" t="n">
        <v>0.71</v>
      </c>
      <c r="Y1456" t="n">
        <v>1</v>
      </c>
      <c r="Z1456" t="n">
        <v>10</v>
      </c>
    </row>
    <row r="1457">
      <c r="A1457" t="n">
        <v>22</v>
      </c>
      <c r="B1457" t="n">
        <v>145</v>
      </c>
      <c r="C1457" t="inlineStr">
        <is>
          <t xml:space="preserve">CONCLUIDO	</t>
        </is>
      </c>
      <c r="D1457" t="n">
        <v>6.0502</v>
      </c>
      <c r="E1457" t="n">
        <v>16.53</v>
      </c>
      <c r="F1457" t="n">
        <v>12.23</v>
      </c>
      <c r="G1457" t="n">
        <v>29.36</v>
      </c>
      <c r="H1457" t="n">
        <v>0.39</v>
      </c>
      <c r="I1457" t="n">
        <v>25</v>
      </c>
      <c r="J1457" t="n">
        <v>296.4</v>
      </c>
      <c r="K1457" t="n">
        <v>61.2</v>
      </c>
      <c r="L1457" t="n">
        <v>6.5</v>
      </c>
      <c r="M1457" t="n">
        <v>23</v>
      </c>
      <c r="N1457" t="n">
        <v>83.7</v>
      </c>
      <c r="O1457" t="n">
        <v>36790.13</v>
      </c>
      <c r="P1457" t="n">
        <v>212.91</v>
      </c>
      <c r="Q1457" t="n">
        <v>460.69</v>
      </c>
      <c r="R1457" t="n">
        <v>63.31</v>
      </c>
      <c r="S1457" t="n">
        <v>32.19</v>
      </c>
      <c r="T1457" t="n">
        <v>11570.45</v>
      </c>
      <c r="U1457" t="n">
        <v>0.51</v>
      </c>
      <c r="V1457" t="n">
        <v>0.73</v>
      </c>
      <c r="W1457" t="n">
        <v>1.49</v>
      </c>
      <c r="X1457" t="n">
        <v>0.7</v>
      </c>
      <c r="Y1457" t="n">
        <v>1</v>
      </c>
      <c r="Z1457" t="n">
        <v>10</v>
      </c>
    </row>
    <row r="1458">
      <c r="A1458" t="n">
        <v>23</v>
      </c>
      <c r="B1458" t="n">
        <v>145</v>
      </c>
      <c r="C1458" t="inlineStr">
        <is>
          <t xml:space="preserve">CONCLUIDO	</t>
        </is>
      </c>
      <c r="D1458" t="n">
        <v>6.0847</v>
      </c>
      <c r="E1458" t="n">
        <v>16.43</v>
      </c>
      <c r="F1458" t="n">
        <v>12.19</v>
      </c>
      <c r="G1458" t="n">
        <v>30.48</v>
      </c>
      <c r="H1458" t="n">
        <v>0.4</v>
      </c>
      <c r="I1458" t="n">
        <v>24</v>
      </c>
      <c r="J1458" t="n">
        <v>296.92</v>
      </c>
      <c r="K1458" t="n">
        <v>61.2</v>
      </c>
      <c r="L1458" t="n">
        <v>6.75</v>
      </c>
      <c r="M1458" t="n">
        <v>22</v>
      </c>
      <c r="N1458" t="n">
        <v>83.97</v>
      </c>
      <c r="O1458" t="n">
        <v>36854.25</v>
      </c>
      <c r="P1458" t="n">
        <v>212.31</v>
      </c>
      <c r="Q1458" t="n">
        <v>460.71</v>
      </c>
      <c r="R1458" t="n">
        <v>61.93</v>
      </c>
      <c r="S1458" t="n">
        <v>32.19</v>
      </c>
      <c r="T1458" t="n">
        <v>10885.3</v>
      </c>
      <c r="U1458" t="n">
        <v>0.52</v>
      </c>
      <c r="V1458" t="n">
        <v>0.73</v>
      </c>
      <c r="W1458" t="n">
        <v>1.48</v>
      </c>
      <c r="X1458" t="n">
        <v>0.66</v>
      </c>
      <c r="Y1458" t="n">
        <v>1</v>
      </c>
      <c r="Z1458" t="n">
        <v>10</v>
      </c>
    </row>
    <row r="1459">
      <c r="A1459" t="n">
        <v>24</v>
      </c>
      <c r="B1459" t="n">
        <v>145</v>
      </c>
      <c r="C1459" t="inlineStr">
        <is>
          <t xml:space="preserve">CONCLUIDO	</t>
        </is>
      </c>
      <c r="D1459" t="n">
        <v>6.1161</v>
      </c>
      <c r="E1459" t="n">
        <v>16.35</v>
      </c>
      <c r="F1459" t="n">
        <v>12.16</v>
      </c>
      <c r="G1459" t="n">
        <v>31.73</v>
      </c>
      <c r="H1459" t="n">
        <v>0.42</v>
      </c>
      <c r="I1459" t="n">
        <v>23</v>
      </c>
      <c r="J1459" t="n">
        <v>297.44</v>
      </c>
      <c r="K1459" t="n">
        <v>61.2</v>
      </c>
      <c r="L1459" t="n">
        <v>7</v>
      </c>
      <c r="M1459" t="n">
        <v>21</v>
      </c>
      <c r="N1459" t="n">
        <v>84.23999999999999</v>
      </c>
      <c r="O1459" t="n">
        <v>36918.48</v>
      </c>
      <c r="P1459" t="n">
        <v>211.29</v>
      </c>
      <c r="Q1459" t="n">
        <v>460.71</v>
      </c>
      <c r="R1459" t="n">
        <v>60.91</v>
      </c>
      <c r="S1459" t="n">
        <v>32.19</v>
      </c>
      <c r="T1459" t="n">
        <v>10384</v>
      </c>
      <c r="U1459" t="n">
        <v>0.53</v>
      </c>
      <c r="V1459" t="n">
        <v>0.73</v>
      </c>
      <c r="W1459" t="n">
        <v>1.48</v>
      </c>
      <c r="X1459" t="n">
        <v>0.63</v>
      </c>
      <c r="Y1459" t="n">
        <v>1</v>
      </c>
      <c r="Z1459" t="n">
        <v>10</v>
      </c>
    </row>
    <row r="1460">
      <c r="A1460" t="n">
        <v>25</v>
      </c>
      <c r="B1460" t="n">
        <v>145</v>
      </c>
      <c r="C1460" t="inlineStr">
        <is>
          <t xml:space="preserve">CONCLUIDO	</t>
        </is>
      </c>
      <c r="D1460" t="n">
        <v>6.1431</v>
      </c>
      <c r="E1460" t="n">
        <v>16.28</v>
      </c>
      <c r="F1460" t="n">
        <v>12.14</v>
      </c>
      <c r="G1460" t="n">
        <v>33.12</v>
      </c>
      <c r="H1460" t="n">
        <v>0.43</v>
      </c>
      <c r="I1460" t="n">
        <v>22</v>
      </c>
      <c r="J1460" t="n">
        <v>297.96</v>
      </c>
      <c r="K1460" t="n">
        <v>61.2</v>
      </c>
      <c r="L1460" t="n">
        <v>7.25</v>
      </c>
      <c r="M1460" t="n">
        <v>20</v>
      </c>
      <c r="N1460" t="n">
        <v>84.51000000000001</v>
      </c>
      <c r="O1460" t="n">
        <v>36982.83</v>
      </c>
      <c r="P1460" t="n">
        <v>210.92</v>
      </c>
      <c r="Q1460" t="n">
        <v>460.69</v>
      </c>
      <c r="R1460" t="n">
        <v>60.25</v>
      </c>
      <c r="S1460" t="n">
        <v>32.19</v>
      </c>
      <c r="T1460" t="n">
        <v>10059.65</v>
      </c>
      <c r="U1460" t="n">
        <v>0.53</v>
      </c>
      <c r="V1460" t="n">
        <v>0.74</v>
      </c>
      <c r="W1460" t="n">
        <v>1.49</v>
      </c>
      <c r="X1460" t="n">
        <v>0.61</v>
      </c>
      <c r="Y1460" t="n">
        <v>1</v>
      </c>
      <c r="Z1460" t="n">
        <v>10</v>
      </c>
    </row>
    <row r="1461">
      <c r="A1461" t="n">
        <v>26</v>
      </c>
      <c r="B1461" t="n">
        <v>145</v>
      </c>
      <c r="C1461" t="inlineStr">
        <is>
          <t xml:space="preserve">CONCLUIDO	</t>
        </is>
      </c>
      <c r="D1461" t="n">
        <v>6.145</v>
      </c>
      <c r="E1461" t="n">
        <v>16.27</v>
      </c>
      <c r="F1461" t="n">
        <v>12.14</v>
      </c>
      <c r="G1461" t="n">
        <v>33.11</v>
      </c>
      <c r="H1461" t="n">
        <v>0.45</v>
      </c>
      <c r="I1461" t="n">
        <v>22</v>
      </c>
      <c r="J1461" t="n">
        <v>298.48</v>
      </c>
      <c r="K1461" t="n">
        <v>61.2</v>
      </c>
      <c r="L1461" t="n">
        <v>7.5</v>
      </c>
      <c r="M1461" t="n">
        <v>20</v>
      </c>
      <c r="N1461" t="n">
        <v>84.79000000000001</v>
      </c>
      <c r="O1461" t="n">
        <v>37047.29</v>
      </c>
      <c r="P1461" t="n">
        <v>210.63</v>
      </c>
      <c r="Q1461" t="n">
        <v>460.7</v>
      </c>
      <c r="R1461" t="n">
        <v>60.16</v>
      </c>
      <c r="S1461" t="n">
        <v>32.19</v>
      </c>
      <c r="T1461" t="n">
        <v>10014.11</v>
      </c>
      <c r="U1461" t="n">
        <v>0.53</v>
      </c>
      <c r="V1461" t="n">
        <v>0.74</v>
      </c>
      <c r="W1461" t="n">
        <v>1.48</v>
      </c>
      <c r="X1461" t="n">
        <v>0.6</v>
      </c>
      <c r="Y1461" t="n">
        <v>1</v>
      </c>
      <c r="Z1461" t="n">
        <v>10</v>
      </c>
    </row>
    <row r="1462">
      <c r="A1462" t="n">
        <v>27</v>
      </c>
      <c r="B1462" t="n">
        <v>145</v>
      </c>
      <c r="C1462" t="inlineStr">
        <is>
          <t xml:space="preserve">CONCLUIDO	</t>
        </is>
      </c>
      <c r="D1462" t="n">
        <v>6.1806</v>
      </c>
      <c r="E1462" t="n">
        <v>16.18</v>
      </c>
      <c r="F1462" t="n">
        <v>12.1</v>
      </c>
      <c r="G1462" t="n">
        <v>34.57</v>
      </c>
      <c r="H1462" t="n">
        <v>0.46</v>
      </c>
      <c r="I1462" t="n">
        <v>21</v>
      </c>
      <c r="J1462" t="n">
        <v>299.01</v>
      </c>
      <c r="K1462" t="n">
        <v>61.2</v>
      </c>
      <c r="L1462" t="n">
        <v>7.75</v>
      </c>
      <c r="M1462" t="n">
        <v>19</v>
      </c>
      <c r="N1462" t="n">
        <v>85.06</v>
      </c>
      <c r="O1462" t="n">
        <v>37111.87</v>
      </c>
      <c r="P1462" t="n">
        <v>209.71</v>
      </c>
      <c r="Q1462" t="n">
        <v>460.69</v>
      </c>
      <c r="R1462" t="n">
        <v>58.9</v>
      </c>
      <c r="S1462" t="n">
        <v>32.19</v>
      </c>
      <c r="T1462" t="n">
        <v>9388.200000000001</v>
      </c>
      <c r="U1462" t="n">
        <v>0.55</v>
      </c>
      <c r="V1462" t="n">
        <v>0.74</v>
      </c>
      <c r="W1462" t="n">
        <v>1.48</v>
      </c>
      <c r="X1462" t="n">
        <v>0.5600000000000001</v>
      </c>
      <c r="Y1462" t="n">
        <v>1</v>
      </c>
      <c r="Z1462" t="n">
        <v>10</v>
      </c>
    </row>
    <row r="1463">
      <c r="A1463" t="n">
        <v>28</v>
      </c>
      <c r="B1463" t="n">
        <v>145</v>
      </c>
      <c r="C1463" t="inlineStr">
        <is>
          <t xml:space="preserve">CONCLUIDO	</t>
        </is>
      </c>
      <c r="D1463" t="n">
        <v>6.2139</v>
      </c>
      <c r="E1463" t="n">
        <v>16.09</v>
      </c>
      <c r="F1463" t="n">
        <v>12.07</v>
      </c>
      <c r="G1463" t="n">
        <v>36.2</v>
      </c>
      <c r="H1463" t="n">
        <v>0.48</v>
      </c>
      <c r="I1463" t="n">
        <v>20</v>
      </c>
      <c r="J1463" t="n">
        <v>299.53</v>
      </c>
      <c r="K1463" t="n">
        <v>61.2</v>
      </c>
      <c r="L1463" t="n">
        <v>8</v>
      </c>
      <c r="M1463" t="n">
        <v>18</v>
      </c>
      <c r="N1463" t="n">
        <v>85.33</v>
      </c>
      <c r="O1463" t="n">
        <v>37176.68</v>
      </c>
      <c r="P1463" t="n">
        <v>209.22</v>
      </c>
      <c r="Q1463" t="n">
        <v>460.71</v>
      </c>
      <c r="R1463" t="n">
        <v>57.82</v>
      </c>
      <c r="S1463" t="n">
        <v>32.19</v>
      </c>
      <c r="T1463" t="n">
        <v>8854.73</v>
      </c>
      <c r="U1463" t="n">
        <v>0.5600000000000001</v>
      </c>
      <c r="V1463" t="n">
        <v>0.74</v>
      </c>
      <c r="W1463" t="n">
        <v>1.48</v>
      </c>
      <c r="X1463" t="n">
        <v>0.53</v>
      </c>
      <c r="Y1463" t="n">
        <v>1</v>
      </c>
      <c r="Z1463" t="n">
        <v>10</v>
      </c>
    </row>
    <row r="1464">
      <c r="A1464" t="n">
        <v>29</v>
      </c>
      <c r="B1464" t="n">
        <v>145</v>
      </c>
      <c r="C1464" t="inlineStr">
        <is>
          <t xml:space="preserve">CONCLUIDO	</t>
        </is>
      </c>
      <c r="D1464" t="n">
        <v>6.207</v>
      </c>
      <c r="E1464" t="n">
        <v>16.11</v>
      </c>
      <c r="F1464" t="n">
        <v>12.08</v>
      </c>
      <c r="G1464" t="n">
        <v>36.25</v>
      </c>
      <c r="H1464" t="n">
        <v>0.49</v>
      </c>
      <c r="I1464" t="n">
        <v>20</v>
      </c>
      <c r="J1464" t="n">
        <v>300.06</v>
      </c>
      <c r="K1464" t="n">
        <v>61.2</v>
      </c>
      <c r="L1464" t="n">
        <v>8.25</v>
      </c>
      <c r="M1464" t="n">
        <v>18</v>
      </c>
      <c r="N1464" t="n">
        <v>85.61</v>
      </c>
      <c r="O1464" t="n">
        <v>37241.49</v>
      </c>
      <c r="P1464" t="n">
        <v>208.96</v>
      </c>
      <c r="Q1464" t="n">
        <v>460.72</v>
      </c>
      <c r="R1464" t="n">
        <v>58.41</v>
      </c>
      <c r="S1464" t="n">
        <v>32.19</v>
      </c>
      <c r="T1464" t="n">
        <v>9146.700000000001</v>
      </c>
      <c r="U1464" t="n">
        <v>0.55</v>
      </c>
      <c r="V1464" t="n">
        <v>0.74</v>
      </c>
      <c r="W1464" t="n">
        <v>1.48</v>
      </c>
      <c r="X1464" t="n">
        <v>0.55</v>
      </c>
      <c r="Y1464" t="n">
        <v>1</v>
      </c>
      <c r="Z1464" t="n">
        <v>10</v>
      </c>
    </row>
    <row r="1465">
      <c r="A1465" t="n">
        <v>30</v>
      </c>
      <c r="B1465" t="n">
        <v>145</v>
      </c>
      <c r="C1465" t="inlineStr">
        <is>
          <t xml:space="preserve">CONCLUIDO	</t>
        </is>
      </c>
      <c r="D1465" t="n">
        <v>6.2484</v>
      </c>
      <c r="E1465" t="n">
        <v>16</v>
      </c>
      <c r="F1465" t="n">
        <v>12.03</v>
      </c>
      <c r="G1465" t="n">
        <v>37.99</v>
      </c>
      <c r="H1465" t="n">
        <v>0.5</v>
      </c>
      <c r="I1465" t="n">
        <v>19</v>
      </c>
      <c r="J1465" t="n">
        <v>300.59</v>
      </c>
      <c r="K1465" t="n">
        <v>61.2</v>
      </c>
      <c r="L1465" t="n">
        <v>8.5</v>
      </c>
      <c r="M1465" t="n">
        <v>17</v>
      </c>
      <c r="N1465" t="n">
        <v>85.89</v>
      </c>
      <c r="O1465" t="n">
        <v>37306.42</v>
      </c>
      <c r="P1465" t="n">
        <v>208.07</v>
      </c>
      <c r="Q1465" t="n">
        <v>460.71</v>
      </c>
      <c r="R1465" t="n">
        <v>56.84</v>
      </c>
      <c r="S1465" t="n">
        <v>32.19</v>
      </c>
      <c r="T1465" t="n">
        <v>8365.4</v>
      </c>
      <c r="U1465" t="n">
        <v>0.57</v>
      </c>
      <c r="V1465" t="n">
        <v>0.74</v>
      </c>
      <c r="W1465" t="n">
        <v>1.47</v>
      </c>
      <c r="X1465" t="n">
        <v>0.5</v>
      </c>
      <c r="Y1465" t="n">
        <v>1</v>
      </c>
      <c r="Z1465" t="n">
        <v>10</v>
      </c>
    </row>
    <row r="1466">
      <c r="A1466" t="n">
        <v>31</v>
      </c>
      <c r="B1466" t="n">
        <v>145</v>
      </c>
      <c r="C1466" t="inlineStr">
        <is>
          <t xml:space="preserve">CONCLUIDO	</t>
        </is>
      </c>
      <c r="D1466" t="n">
        <v>6.2748</v>
      </c>
      <c r="E1466" t="n">
        <v>15.94</v>
      </c>
      <c r="F1466" t="n">
        <v>12.02</v>
      </c>
      <c r="G1466" t="n">
        <v>40.06</v>
      </c>
      <c r="H1466" t="n">
        <v>0.52</v>
      </c>
      <c r="I1466" t="n">
        <v>18</v>
      </c>
      <c r="J1466" t="n">
        <v>301.11</v>
      </c>
      <c r="K1466" t="n">
        <v>61.2</v>
      </c>
      <c r="L1466" t="n">
        <v>8.75</v>
      </c>
      <c r="M1466" t="n">
        <v>16</v>
      </c>
      <c r="N1466" t="n">
        <v>86.16</v>
      </c>
      <c r="O1466" t="n">
        <v>37371.47</v>
      </c>
      <c r="P1466" t="n">
        <v>207.59</v>
      </c>
      <c r="Q1466" t="n">
        <v>460.69</v>
      </c>
      <c r="R1466" t="n">
        <v>56.09</v>
      </c>
      <c r="S1466" t="n">
        <v>32.19</v>
      </c>
      <c r="T1466" t="n">
        <v>7997.72</v>
      </c>
      <c r="U1466" t="n">
        <v>0.57</v>
      </c>
      <c r="V1466" t="n">
        <v>0.74</v>
      </c>
      <c r="W1466" t="n">
        <v>1.48</v>
      </c>
      <c r="X1466" t="n">
        <v>0.48</v>
      </c>
      <c r="Y1466" t="n">
        <v>1</v>
      </c>
      <c r="Z1466" t="n">
        <v>10</v>
      </c>
    </row>
    <row r="1467">
      <c r="A1467" t="n">
        <v>32</v>
      </c>
      <c r="B1467" t="n">
        <v>145</v>
      </c>
      <c r="C1467" t="inlineStr">
        <is>
          <t xml:space="preserve">CONCLUIDO	</t>
        </is>
      </c>
      <c r="D1467" t="n">
        <v>6.2723</v>
      </c>
      <c r="E1467" t="n">
        <v>15.94</v>
      </c>
      <c r="F1467" t="n">
        <v>12.02</v>
      </c>
      <c r="G1467" t="n">
        <v>40.08</v>
      </c>
      <c r="H1467" t="n">
        <v>0.53</v>
      </c>
      <c r="I1467" t="n">
        <v>18</v>
      </c>
      <c r="J1467" t="n">
        <v>301.64</v>
      </c>
      <c r="K1467" t="n">
        <v>61.2</v>
      </c>
      <c r="L1467" t="n">
        <v>9</v>
      </c>
      <c r="M1467" t="n">
        <v>16</v>
      </c>
      <c r="N1467" t="n">
        <v>86.44</v>
      </c>
      <c r="O1467" t="n">
        <v>37436.63</v>
      </c>
      <c r="P1467" t="n">
        <v>207.67</v>
      </c>
      <c r="Q1467" t="n">
        <v>460.71</v>
      </c>
      <c r="R1467" t="n">
        <v>56.52</v>
      </c>
      <c r="S1467" t="n">
        <v>32.19</v>
      </c>
      <c r="T1467" t="n">
        <v>8214.190000000001</v>
      </c>
      <c r="U1467" t="n">
        <v>0.57</v>
      </c>
      <c r="V1467" t="n">
        <v>0.74</v>
      </c>
      <c r="W1467" t="n">
        <v>1.47</v>
      </c>
      <c r="X1467" t="n">
        <v>0.49</v>
      </c>
      <c r="Y1467" t="n">
        <v>1</v>
      </c>
      <c r="Z1467" t="n">
        <v>10</v>
      </c>
    </row>
    <row r="1468">
      <c r="A1468" t="n">
        <v>33</v>
      </c>
      <c r="B1468" t="n">
        <v>145</v>
      </c>
      <c r="C1468" t="inlineStr">
        <is>
          <t xml:space="preserve">CONCLUIDO	</t>
        </is>
      </c>
      <c r="D1468" t="n">
        <v>6.3074</v>
      </c>
      <c r="E1468" t="n">
        <v>15.85</v>
      </c>
      <c r="F1468" t="n">
        <v>11.99</v>
      </c>
      <c r="G1468" t="n">
        <v>42.31</v>
      </c>
      <c r="H1468" t="n">
        <v>0.55</v>
      </c>
      <c r="I1468" t="n">
        <v>17</v>
      </c>
      <c r="J1468" t="n">
        <v>302.17</v>
      </c>
      <c r="K1468" t="n">
        <v>61.2</v>
      </c>
      <c r="L1468" t="n">
        <v>9.25</v>
      </c>
      <c r="M1468" t="n">
        <v>15</v>
      </c>
      <c r="N1468" t="n">
        <v>86.72</v>
      </c>
      <c r="O1468" t="n">
        <v>37501.91</v>
      </c>
      <c r="P1468" t="n">
        <v>206.39</v>
      </c>
      <c r="Q1468" t="n">
        <v>460.69</v>
      </c>
      <c r="R1468" t="n">
        <v>55.43</v>
      </c>
      <c r="S1468" t="n">
        <v>32.19</v>
      </c>
      <c r="T1468" t="n">
        <v>7670.48</v>
      </c>
      <c r="U1468" t="n">
        <v>0.58</v>
      </c>
      <c r="V1468" t="n">
        <v>0.75</v>
      </c>
      <c r="W1468" t="n">
        <v>1.47</v>
      </c>
      <c r="X1468" t="n">
        <v>0.46</v>
      </c>
      <c r="Y1468" t="n">
        <v>1</v>
      </c>
      <c r="Z1468" t="n">
        <v>10</v>
      </c>
    </row>
    <row r="1469">
      <c r="A1469" t="n">
        <v>34</v>
      </c>
      <c r="B1469" t="n">
        <v>145</v>
      </c>
      <c r="C1469" t="inlineStr">
        <is>
          <t xml:space="preserve">CONCLUIDO	</t>
        </is>
      </c>
      <c r="D1469" t="n">
        <v>6.3083</v>
      </c>
      <c r="E1469" t="n">
        <v>15.85</v>
      </c>
      <c r="F1469" t="n">
        <v>11.99</v>
      </c>
      <c r="G1469" t="n">
        <v>42.31</v>
      </c>
      <c r="H1469" t="n">
        <v>0.5600000000000001</v>
      </c>
      <c r="I1469" t="n">
        <v>17</v>
      </c>
      <c r="J1469" t="n">
        <v>302.7</v>
      </c>
      <c r="K1469" t="n">
        <v>61.2</v>
      </c>
      <c r="L1469" t="n">
        <v>9.5</v>
      </c>
      <c r="M1469" t="n">
        <v>15</v>
      </c>
      <c r="N1469" t="n">
        <v>87</v>
      </c>
      <c r="O1469" t="n">
        <v>37567.32</v>
      </c>
      <c r="P1469" t="n">
        <v>206.46</v>
      </c>
      <c r="Q1469" t="n">
        <v>460.75</v>
      </c>
      <c r="R1469" t="n">
        <v>55.07</v>
      </c>
      <c r="S1469" t="n">
        <v>32.19</v>
      </c>
      <c r="T1469" t="n">
        <v>7492.98</v>
      </c>
      <c r="U1469" t="n">
        <v>0.58</v>
      </c>
      <c r="V1469" t="n">
        <v>0.75</v>
      </c>
      <c r="W1469" t="n">
        <v>1.48</v>
      </c>
      <c r="X1469" t="n">
        <v>0.45</v>
      </c>
      <c r="Y1469" t="n">
        <v>1</v>
      </c>
      <c r="Z1469" t="n">
        <v>10</v>
      </c>
    </row>
    <row r="1470">
      <c r="A1470" t="n">
        <v>35</v>
      </c>
      <c r="B1470" t="n">
        <v>145</v>
      </c>
      <c r="C1470" t="inlineStr">
        <is>
          <t xml:space="preserve">CONCLUIDO	</t>
        </is>
      </c>
      <c r="D1470" t="n">
        <v>6.3004</v>
      </c>
      <c r="E1470" t="n">
        <v>15.87</v>
      </c>
      <c r="F1470" t="n">
        <v>12.01</v>
      </c>
      <c r="G1470" t="n">
        <v>42.38</v>
      </c>
      <c r="H1470" t="n">
        <v>0.57</v>
      </c>
      <c r="I1470" t="n">
        <v>17</v>
      </c>
      <c r="J1470" t="n">
        <v>303.23</v>
      </c>
      <c r="K1470" t="n">
        <v>61.2</v>
      </c>
      <c r="L1470" t="n">
        <v>9.75</v>
      </c>
      <c r="M1470" t="n">
        <v>15</v>
      </c>
      <c r="N1470" t="n">
        <v>87.28</v>
      </c>
      <c r="O1470" t="n">
        <v>37632.84</v>
      </c>
      <c r="P1470" t="n">
        <v>206.55</v>
      </c>
      <c r="Q1470" t="n">
        <v>460.69</v>
      </c>
      <c r="R1470" t="n">
        <v>55.99</v>
      </c>
      <c r="S1470" t="n">
        <v>32.19</v>
      </c>
      <c r="T1470" t="n">
        <v>7952.74</v>
      </c>
      <c r="U1470" t="n">
        <v>0.57</v>
      </c>
      <c r="V1470" t="n">
        <v>0.74</v>
      </c>
      <c r="W1470" t="n">
        <v>1.47</v>
      </c>
      <c r="X1470" t="n">
        <v>0.47</v>
      </c>
      <c r="Y1470" t="n">
        <v>1</v>
      </c>
      <c r="Z1470" t="n">
        <v>10</v>
      </c>
    </row>
    <row r="1471">
      <c r="A1471" t="n">
        <v>36</v>
      </c>
      <c r="B1471" t="n">
        <v>145</v>
      </c>
      <c r="C1471" t="inlineStr">
        <is>
          <t xml:space="preserve">CONCLUIDO	</t>
        </is>
      </c>
      <c r="D1471" t="n">
        <v>6.3385</v>
      </c>
      <c r="E1471" t="n">
        <v>15.78</v>
      </c>
      <c r="F1471" t="n">
        <v>11.97</v>
      </c>
      <c r="G1471" t="n">
        <v>44.87</v>
      </c>
      <c r="H1471" t="n">
        <v>0.59</v>
      </c>
      <c r="I1471" t="n">
        <v>16</v>
      </c>
      <c r="J1471" t="n">
        <v>303.76</v>
      </c>
      <c r="K1471" t="n">
        <v>61.2</v>
      </c>
      <c r="L1471" t="n">
        <v>10</v>
      </c>
      <c r="M1471" t="n">
        <v>14</v>
      </c>
      <c r="N1471" t="n">
        <v>87.56999999999999</v>
      </c>
      <c r="O1471" t="n">
        <v>37698.48</v>
      </c>
      <c r="P1471" t="n">
        <v>205.65</v>
      </c>
      <c r="Q1471" t="n">
        <v>460.7</v>
      </c>
      <c r="R1471" t="n">
        <v>54.57</v>
      </c>
      <c r="S1471" t="n">
        <v>32.19</v>
      </c>
      <c r="T1471" t="n">
        <v>7246.59</v>
      </c>
      <c r="U1471" t="n">
        <v>0.59</v>
      </c>
      <c r="V1471" t="n">
        <v>0.75</v>
      </c>
      <c r="W1471" t="n">
        <v>1.47</v>
      </c>
      <c r="X1471" t="n">
        <v>0.43</v>
      </c>
      <c r="Y1471" t="n">
        <v>1</v>
      </c>
      <c r="Z1471" t="n">
        <v>10</v>
      </c>
    </row>
    <row r="1472">
      <c r="A1472" t="n">
        <v>37</v>
      </c>
      <c r="B1472" t="n">
        <v>145</v>
      </c>
      <c r="C1472" t="inlineStr">
        <is>
          <t xml:space="preserve">CONCLUIDO	</t>
        </is>
      </c>
      <c r="D1472" t="n">
        <v>6.3388</v>
      </c>
      <c r="E1472" t="n">
        <v>15.78</v>
      </c>
      <c r="F1472" t="n">
        <v>11.96</v>
      </c>
      <c r="G1472" t="n">
        <v>44.87</v>
      </c>
      <c r="H1472" t="n">
        <v>0.6</v>
      </c>
      <c r="I1472" t="n">
        <v>16</v>
      </c>
      <c r="J1472" t="n">
        <v>304.3</v>
      </c>
      <c r="K1472" t="n">
        <v>61.2</v>
      </c>
      <c r="L1472" t="n">
        <v>10.25</v>
      </c>
      <c r="M1472" t="n">
        <v>14</v>
      </c>
      <c r="N1472" t="n">
        <v>87.84999999999999</v>
      </c>
      <c r="O1472" t="n">
        <v>37764.25</v>
      </c>
      <c r="P1472" t="n">
        <v>205.53</v>
      </c>
      <c r="Q1472" t="n">
        <v>460.7</v>
      </c>
      <c r="R1472" t="n">
        <v>54.59</v>
      </c>
      <c r="S1472" t="n">
        <v>32.19</v>
      </c>
      <c r="T1472" t="n">
        <v>7255.83</v>
      </c>
      <c r="U1472" t="n">
        <v>0.59</v>
      </c>
      <c r="V1472" t="n">
        <v>0.75</v>
      </c>
      <c r="W1472" t="n">
        <v>1.47</v>
      </c>
      <c r="X1472" t="n">
        <v>0.43</v>
      </c>
      <c r="Y1472" t="n">
        <v>1</v>
      </c>
      <c r="Z1472" t="n">
        <v>10</v>
      </c>
    </row>
    <row r="1473">
      <c r="A1473" t="n">
        <v>38</v>
      </c>
      <c r="B1473" t="n">
        <v>145</v>
      </c>
      <c r="C1473" t="inlineStr">
        <is>
          <t xml:space="preserve">CONCLUIDO	</t>
        </is>
      </c>
      <c r="D1473" t="n">
        <v>6.3713</v>
      </c>
      <c r="E1473" t="n">
        <v>15.7</v>
      </c>
      <c r="F1473" t="n">
        <v>11.94</v>
      </c>
      <c r="G1473" t="n">
        <v>47.75</v>
      </c>
      <c r="H1473" t="n">
        <v>0.61</v>
      </c>
      <c r="I1473" t="n">
        <v>15</v>
      </c>
      <c r="J1473" t="n">
        <v>304.83</v>
      </c>
      <c r="K1473" t="n">
        <v>61.2</v>
      </c>
      <c r="L1473" t="n">
        <v>10.5</v>
      </c>
      <c r="M1473" t="n">
        <v>13</v>
      </c>
      <c r="N1473" t="n">
        <v>88.13</v>
      </c>
      <c r="O1473" t="n">
        <v>37830.13</v>
      </c>
      <c r="P1473" t="n">
        <v>204.77</v>
      </c>
      <c r="Q1473" t="n">
        <v>460.72</v>
      </c>
      <c r="R1473" t="n">
        <v>53.43</v>
      </c>
      <c r="S1473" t="n">
        <v>32.19</v>
      </c>
      <c r="T1473" t="n">
        <v>6680.7</v>
      </c>
      <c r="U1473" t="n">
        <v>0.6</v>
      </c>
      <c r="V1473" t="n">
        <v>0.75</v>
      </c>
      <c r="W1473" t="n">
        <v>1.48</v>
      </c>
      <c r="X1473" t="n">
        <v>0.4</v>
      </c>
      <c r="Y1473" t="n">
        <v>1</v>
      </c>
      <c r="Z1473" t="n">
        <v>10</v>
      </c>
    </row>
    <row r="1474">
      <c r="A1474" t="n">
        <v>39</v>
      </c>
      <c r="B1474" t="n">
        <v>145</v>
      </c>
      <c r="C1474" t="inlineStr">
        <is>
          <t xml:space="preserve">CONCLUIDO	</t>
        </is>
      </c>
      <c r="D1474" t="n">
        <v>6.3743</v>
      </c>
      <c r="E1474" t="n">
        <v>15.69</v>
      </c>
      <c r="F1474" t="n">
        <v>11.93</v>
      </c>
      <c r="G1474" t="n">
        <v>47.72</v>
      </c>
      <c r="H1474" t="n">
        <v>0.63</v>
      </c>
      <c r="I1474" t="n">
        <v>15</v>
      </c>
      <c r="J1474" t="n">
        <v>305.37</v>
      </c>
      <c r="K1474" t="n">
        <v>61.2</v>
      </c>
      <c r="L1474" t="n">
        <v>10.75</v>
      </c>
      <c r="M1474" t="n">
        <v>13</v>
      </c>
      <c r="N1474" t="n">
        <v>88.42</v>
      </c>
      <c r="O1474" t="n">
        <v>37896.14</v>
      </c>
      <c r="P1474" t="n">
        <v>204.57</v>
      </c>
      <c r="Q1474" t="n">
        <v>460.69</v>
      </c>
      <c r="R1474" t="n">
        <v>53.41</v>
      </c>
      <c r="S1474" t="n">
        <v>32.19</v>
      </c>
      <c r="T1474" t="n">
        <v>6671.02</v>
      </c>
      <c r="U1474" t="n">
        <v>0.6</v>
      </c>
      <c r="V1474" t="n">
        <v>0.75</v>
      </c>
      <c r="W1474" t="n">
        <v>1.47</v>
      </c>
      <c r="X1474" t="n">
        <v>0.4</v>
      </c>
      <c r="Y1474" t="n">
        <v>1</v>
      </c>
      <c r="Z1474" t="n">
        <v>10</v>
      </c>
    </row>
    <row r="1475">
      <c r="A1475" t="n">
        <v>40</v>
      </c>
      <c r="B1475" t="n">
        <v>145</v>
      </c>
      <c r="C1475" t="inlineStr">
        <is>
          <t xml:space="preserve">CONCLUIDO	</t>
        </is>
      </c>
      <c r="D1475" t="n">
        <v>6.3776</v>
      </c>
      <c r="E1475" t="n">
        <v>15.68</v>
      </c>
      <c r="F1475" t="n">
        <v>11.92</v>
      </c>
      <c r="G1475" t="n">
        <v>47.69</v>
      </c>
      <c r="H1475" t="n">
        <v>0.64</v>
      </c>
      <c r="I1475" t="n">
        <v>15</v>
      </c>
      <c r="J1475" t="n">
        <v>305.9</v>
      </c>
      <c r="K1475" t="n">
        <v>61.2</v>
      </c>
      <c r="L1475" t="n">
        <v>11</v>
      </c>
      <c r="M1475" t="n">
        <v>13</v>
      </c>
      <c r="N1475" t="n">
        <v>88.7</v>
      </c>
      <c r="O1475" t="n">
        <v>37962.28</v>
      </c>
      <c r="P1475" t="n">
        <v>204.73</v>
      </c>
      <c r="Q1475" t="n">
        <v>460.73</v>
      </c>
      <c r="R1475" t="n">
        <v>53.09</v>
      </c>
      <c r="S1475" t="n">
        <v>32.19</v>
      </c>
      <c r="T1475" t="n">
        <v>6510.11</v>
      </c>
      <c r="U1475" t="n">
        <v>0.61</v>
      </c>
      <c r="V1475" t="n">
        <v>0.75</v>
      </c>
      <c r="W1475" t="n">
        <v>1.47</v>
      </c>
      <c r="X1475" t="n">
        <v>0.39</v>
      </c>
      <c r="Y1475" t="n">
        <v>1</v>
      </c>
      <c r="Z1475" t="n">
        <v>10</v>
      </c>
    </row>
    <row r="1476">
      <c r="A1476" t="n">
        <v>41</v>
      </c>
      <c r="B1476" t="n">
        <v>145</v>
      </c>
      <c r="C1476" t="inlineStr">
        <is>
          <t xml:space="preserve">CONCLUIDO	</t>
        </is>
      </c>
      <c r="D1476" t="n">
        <v>6.4091</v>
      </c>
      <c r="E1476" t="n">
        <v>15.6</v>
      </c>
      <c r="F1476" t="n">
        <v>11.9</v>
      </c>
      <c r="G1476" t="n">
        <v>51</v>
      </c>
      <c r="H1476" t="n">
        <v>0.65</v>
      </c>
      <c r="I1476" t="n">
        <v>14</v>
      </c>
      <c r="J1476" t="n">
        <v>306.44</v>
      </c>
      <c r="K1476" t="n">
        <v>61.2</v>
      </c>
      <c r="L1476" t="n">
        <v>11.25</v>
      </c>
      <c r="M1476" t="n">
        <v>12</v>
      </c>
      <c r="N1476" t="n">
        <v>88.98999999999999</v>
      </c>
      <c r="O1476" t="n">
        <v>38028.53</v>
      </c>
      <c r="P1476" t="n">
        <v>203.86</v>
      </c>
      <c r="Q1476" t="n">
        <v>460.77</v>
      </c>
      <c r="R1476" t="n">
        <v>52.47</v>
      </c>
      <c r="S1476" t="n">
        <v>32.19</v>
      </c>
      <c r="T1476" t="n">
        <v>6208.24</v>
      </c>
      <c r="U1476" t="n">
        <v>0.61</v>
      </c>
      <c r="V1476" t="n">
        <v>0.75</v>
      </c>
      <c r="W1476" t="n">
        <v>1.47</v>
      </c>
      <c r="X1476" t="n">
        <v>0.36</v>
      </c>
      <c r="Y1476" t="n">
        <v>1</v>
      </c>
      <c r="Z1476" t="n">
        <v>10</v>
      </c>
    </row>
    <row r="1477">
      <c r="A1477" t="n">
        <v>42</v>
      </c>
      <c r="B1477" t="n">
        <v>145</v>
      </c>
      <c r="C1477" t="inlineStr">
        <is>
          <t xml:space="preserve">CONCLUIDO	</t>
        </is>
      </c>
      <c r="D1477" t="n">
        <v>6.4098</v>
      </c>
      <c r="E1477" t="n">
        <v>15.6</v>
      </c>
      <c r="F1477" t="n">
        <v>11.9</v>
      </c>
      <c r="G1477" t="n">
        <v>50.99</v>
      </c>
      <c r="H1477" t="n">
        <v>0.67</v>
      </c>
      <c r="I1477" t="n">
        <v>14</v>
      </c>
      <c r="J1477" t="n">
        <v>306.98</v>
      </c>
      <c r="K1477" t="n">
        <v>61.2</v>
      </c>
      <c r="L1477" t="n">
        <v>11.5</v>
      </c>
      <c r="M1477" t="n">
        <v>12</v>
      </c>
      <c r="N1477" t="n">
        <v>89.28</v>
      </c>
      <c r="O1477" t="n">
        <v>38094.91</v>
      </c>
      <c r="P1477" t="n">
        <v>204.02</v>
      </c>
      <c r="Q1477" t="n">
        <v>460.69</v>
      </c>
      <c r="R1477" t="n">
        <v>52.42</v>
      </c>
      <c r="S1477" t="n">
        <v>32.19</v>
      </c>
      <c r="T1477" t="n">
        <v>6180.99</v>
      </c>
      <c r="U1477" t="n">
        <v>0.61</v>
      </c>
      <c r="V1477" t="n">
        <v>0.75</v>
      </c>
      <c r="W1477" t="n">
        <v>1.47</v>
      </c>
      <c r="X1477" t="n">
        <v>0.36</v>
      </c>
      <c r="Y1477" t="n">
        <v>1</v>
      </c>
      <c r="Z1477" t="n">
        <v>10</v>
      </c>
    </row>
    <row r="1478">
      <c r="A1478" t="n">
        <v>43</v>
      </c>
      <c r="B1478" t="n">
        <v>145</v>
      </c>
      <c r="C1478" t="inlineStr">
        <is>
          <t xml:space="preserve">CONCLUIDO	</t>
        </is>
      </c>
      <c r="D1478" t="n">
        <v>6.4103</v>
      </c>
      <c r="E1478" t="n">
        <v>15.6</v>
      </c>
      <c r="F1478" t="n">
        <v>11.9</v>
      </c>
      <c r="G1478" t="n">
        <v>50.98</v>
      </c>
      <c r="H1478" t="n">
        <v>0.68</v>
      </c>
      <c r="I1478" t="n">
        <v>14</v>
      </c>
      <c r="J1478" t="n">
        <v>307.52</v>
      </c>
      <c r="K1478" t="n">
        <v>61.2</v>
      </c>
      <c r="L1478" t="n">
        <v>11.75</v>
      </c>
      <c r="M1478" t="n">
        <v>12</v>
      </c>
      <c r="N1478" t="n">
        <v>89.56999999999999</v>
      </c>
      <c r="O1478" t="n">
        <v>38161.42</v>
      </c>
      <c r="P1478" t="n">
        <v>203.6</v>
      </c>
      <c r="Q1478" t="n">
        <v>460.69</v>
      </c>
      <c r="R1478" t="n">
        <v>52.35</v>
      </c>
      <c r="S1478" t="n">
        <v>32.19</v>
      </c>
      <c r="T1478" t="n">
        <v>6147.17</v>
      </c>
      <c r="U1478" t="n">
        <v>0.61</v>
      </c>
      <c r="V1478" t="n">
        <v>0.75</v>
      </c>
      <c r="W1478" t="n">
        <v>1.47</v>
      </c>
      <c r="X1478" t="n">
        <v>0.36</v>
      </c>
      <c r="Y1478" t="n">
        <v>1</v>
      </c>
      <c r="Z1478" t="n">
        <v>10</v>
      </c>
    </row>
    <row r="1479">
      <c r="A1479" t="n">
        <v>44</v>
      </c>
      <c r="B1479" t="n">
        <v>145</v>
      </c>
      <c r="C1479" t="inlineStr">
        <is>
          <t xml:space="preserve">CONCLUIDO	</t>
        </is>
      </c>
      <c r="D1479" t="n">
        <v>6.405</v>
      </c>
      <c r="E1479" t="n">
        <v>15.61</v>
      </c>
      <c r="F1479" t="n">
        <v>11.91</v>
      </c>
      <c r="G1479" t="n">
        <v>51.04</v>
      </c>
      <c r="H1479" t="n">
        <v>0.6899999999999999</v>
      </c>
      <c r="I1479" t="n">
        <v>14</v>
      </c>
      <c r="J1479" t="n">
        <v>308.06</v>
      </c>
      <c r="K1479" t="n">
        <v>61.2</v>
      </c>
      <c r="L1479" t="n">
        <v>12</v>
      </c>
      <c r="M1479" t="n">
        <v>12</v>
      </c>
      <c r="N1479" t="n">
        <v>89.86</v>
      </c>
      <c r="O1479" t="n">
        <v>38228.06</v>
      </c>
      <c r="P1479" t="n">
        <v>203.34</v>
      </c>
      <c r="Q1479" t="n">
        <v>460.74</v>
      </c>
      <c r="R1479" t="n">
        <v>52.65</v>
      </c>
      <c r="S1479" t="n">
        <v>32.19</v>
      </c>
      <c r="T1479" t="n">
        <v>6295.08</v>
      </c>
      <c r="U1479" t="n">
        <v>0.61</v>
      </c>
      <c r="V1479" t="n">
        <v>0.75</v>
      </c>
      <c r="W1479" t="n">
        <v>1.47</v>
      </c>
      <c r="X1479" t="n">
        <v>0.38</v>
      </c>
      <c r="Y1479" t="n">
        <v>1</v>
      </c>
      <c r="Z1479" t="n">
        <v>10</v>
      </c>
    </row>
    <row r="1480">
      <c r="A1480" t="n">
        <v>45</v>
      </c>
      <c r="B1480" t="n">
        <v>145</v>
      </c>
      <c r="C1480" t="inlineStr">
        <is>
          <t xml:space="preserve">CONCLUIDO	</t>
        </is>
      </c>
      <c r="D1480" t="n">
        <v>6.4359</v>
      </c>
      <c r="E1480" t="n">
        <v>15.54</v>
      </c>
      <c r="F1480" t="n">
        <v>11.89</v>
      </c>
      <c r="G1480" t="n">
        <v>54.87</v>
      </c>
      <c r="H1480" t="n">
        <v>0.71</v>
      </c>
      <c r="I1480" t="n">
        <v>13</v>
      </c>
      <c r="J1480" t="n">
        <v>308.6</v>
      </c>
      <c r="K1480" t="n">
        <v>61.2</v>
      </c>
      <c r="L1480" t="n">
        <v>12.25</v>
      </c>
      <c r="M1480" t="n">
        <v>11</v>
      </c>
      <c r="N1480" t="n">
        <v>90.15000000000001</v>
      </c>
      <c r="O1480" t="n">
        <v>38294.82</v>
      </c>
      <c r="P1480" t="n">
        <v>203.18</v>
      </c>
      <c r="Q1480" t="n">
        <v>460.69</v>
      </c>
      <c r="R1480" t="n">
        <v>52.03</v>
      </c>
      <c r="S1480" t="n">
        <v>32.19</v>
      </c>
      <c r="T1480" t="n">
        <v>5994.44</v>
      </c>
      <c r="U1480" t="n">
        <v>0.62</v>
      </c>
      <c r="V1480" t="n">
        <v>0.75</v>
      </c>
      <c r="W1480" t="n">
        <v>1.47</v>
      </c>
      <c r="X1480" t="n">
        <v>0.35</v>
      </c>
      <c r="Y1480" t="n">
        <v>1</v>
      </c>
      <c r="Z1480" t="n">
        <v>10</v>
      </c>
    </row>
    <row r="1481">
      <c r="A1481" t="n">
        <v>46</v>
      </c>
      <c r="B1481" t="n">
        <v>145</v>
      </c>
      <c r="C1481" t="inlineStr">
        <is>
          <t xml:space="preserve">CONCLUIDO	</t>
        </is>
      </c>
      <c r="D1481" t="n">
        <v>6.4417</v>
      </c>
      <c r="E1481" t="n">
        <v>15.52</v>
      </c>
      <c r="F1481" t="n">
        <v>11.87</v>
      </c>
      <c r="G1481" t="n">
        <v>54.8</v>
      </c>
      <c r="H1481" t="n">
        <v>0.72</v>
      </c>
      <c r="I1481" t="n">
        <v>13</v>
      </c>
      <c r="J1481" t="n">
        <v>309.14</v>
      </c>
      <c r="K1481" t="n">
        <v>61.2</v>
      </c>
      <c r="L1481" t="n">
        <v>12.5</v>
      </c>
      <c r="M1481" t="n">
        <v>11</v>
      </c>
      <c r="N1481" t="n">
        <v>90.44</v>
      </c>
      <c r="O1481" t="n">
        <v>38361.7</v>
      </c>
      <c r="P1481" t="n">
        <v>203.02</v>
      </c>
      <c r="Q1481" t="n">
        <v>460.7</v>
      </c>
      <c r="R1481" t="n">
        <v>51.53</v>
      </c>
      <c r="S1481" t="n">
        <v>32.19</v>
      </c>
      <c r="T1481" t="n">
        <v>5740.72</v>
      </c>
      <c r="U1481" t="n">
        <v>0.62</v>
      </c>
      <c r="V1481" t="n">
        <v>0.75</v>
      </c>
      <c r="W1481" t="n">
        <v>1.47</v>
      </c>
      <c r="X1481" t="n">
        <v>0.34</v>
      </c>
      <c r="Y1481" t="n">
        <v>1</v>
      </c>
      <c r="Z1481" t="n">
        <v>10</v>
      </c>
    </row>
    <row r="1482">
      <c r="A1482" t="n">
        <v>47</v>
      </c>
      <c r="B1482" t="n">
        <v>145</v>
      </c>
      <c r="C1482" t="inlineStr">
        <is>
          <t xml:space="preserve">CONCLUIDO	</t>
        </is>
      </c>
      <c r="D1482" t="n">
        <v>6.445</v>
      </c>
      <c r="E1482" t="n">
        <v>15.52</v>
      </c>
      <c r="F1482" t="n">
        <v>11.87</v>
      </c>
      <c r="G1482" t="n">
        <v>54.77</v>
      </c>
      <c r="H1482" t="n">
        <v>0.73</v>
      </c>
      <c r="I1482" t="n">
        <v>13</v>
      </c>
      <c r="J1482" t="n">
        <v>309.68</v>
      </c>
      <c r="K1482" t="n">
        <v>61.2</v>
      </c>
      <c r="L1482" t="n">
        <v>12.75</v>
      </c>
      <c r="M1482" t="n">
        <v>11</v>
      </c>
      <c r="N1482" t="n">
        <v>90.73999999999999</v>
      </c>
      <c r="O1482" t="n">
        <v>38428.72</v>
      </c>
      <c r="P1482" t="n">
        <v>202.79</v>
      </c>
      <c r="Q1482" t="n">
        <v>460.69</v>
      </c>
      <c r="R1482" t="n">
        <v>51.35</v>
      </c>
      <c r="S1482" t="n">
        <v>32.19</v>
      </c>
      <c r="T1482" t="n">
        <v>5651.01</v>
      </c>
      <c r="U1482" t="n">
        <v>0.63</v>
      </c>
      <c r="V1482" t="n">
        <v>0.75</v>
      </c>
      <c r="W1482" t="n">
        <v>1.47</v>
      </c>
      <c r="X1482" t="n">
        <v>0.33</v>
      </c>
      <c r="Y1482" t="n">
        <v>1</v>
      </c>
      <c r="Z1482" t="n">
        <v>10</v>
      </c>
    </row>
    <row r="1483">
      <c r="A1483" t="n">
        <v>48</v>
      </c>
      <c r="B1483" t="n">
        <v>145</v>
      </c>
      <c r="C1483" t="inlineStr">
        <is>
          <t xml:space="preserve">CONCLUIDO	</t>
        </is>
      </c>
      <c r="D1483" t="n">
        <v>6.4364</v>
      </c>
      <c r="E1483" t="n">
        <v>15.54</v>
      </c>
      <c r="F1483" t="n">
        <v>11.89</v>
      </c>
      <c r="G1483" t="n">
        <v>54.86</v>
      </c>
      <c r="H1483" t="n">
        <v>0.75</v>
      </c>
      <c r="I1483" t="n">
        <v>13</v>
      </c>
      <c r="J1483" t="n">
        <v>310.23</v>
      </c>
      <c r="K1483" t="n">
        <v>61.2</v>
      </c>
      <c r="L1483" t="n">
        <v>13</v>
      </c>
      <c r="M1483" t="n">
        <v>11</v>
      </c>
      <c r="N1483" t="n">
        <v>91.03</v>
      </c>
      <c r="O1483" t="n">
        <v>38495.87</v>
      </c>
      <c r="P1483" t="n">
        <v>202.79</v>
      </c>
      <c r="Q1483" t="n">
        <v>460.71</v>
      </c>
      <c r="R1483" t="n">
        <v>51.85</v>
      </c>
      <c r="S1483" t="n">
        <v>32.19</v>
      </c>
      <c r="T1483" t="n">
        <v>5902.94</v>
      </c>
      <c r="U1483" t="n">
        <v>0.62</v>
      </c>
      <c r="V1483" t="n">
        <v>0.75</v>
      </c>
      <c r="W1483" t="n">
        <v>1.47</v>
      </c>
      <c r="X1483" t="n">
        <v>0.35</v>
      </c>
      <c r="Y1483" t="n">
        <v>1</v>
      </c>
      <c r="Z1483" t="n">
        <v>10</v>
      </c>
    </row>
    <row r="1484">
      <c r="A1484" t="n">
        <v>49</v>
      </c>
      <c r="B1484" t="n">
        <v>145</v>
      </c>
      <c r="C1484" t="inlineStr">
        <is>
          <t xml:space="preserve">CONCLUIDO	</t>
        </is>
      </c>
      <c r="D1484" t="n">
        <v>6.4803</v>
      </c>
      <c r="E1484" t="n">
        <v>15.43</v>
      </c>
      <c r="F1484" t="n">
        <v>11.84</v>
      </c>
      <c r="G1484" t="n">
        <v>59.18</v>
      </c>
      <c r="H1484" t="n">
        <v>0.76</v>
      </c>
      <c r="I1484" t="n">
        <v>12</v>
      </c>
      <c r="J1484" t="n">
        <v>310.77</v>
      </c>
      <c r="K1484" t="n">
        <v>61.2</v>
      </c>
      <c r="L1484" t="n">
        <v>13.25</v>
      </c>
      <c r="M1484" t="n">
        <v>10</v>
      </c>
      <c r="N1484" t="n">
        <v>91.33</v>
      </c>
      <c r="O1484" t="n">
        <v>38563.14</v>
      </c>
      <c r="P1484" t="n">
        <v>201.35</v>
      </c>
      <c r="Q1484" t="n">
        <v>460.72</v>
      </c>
      <c r="R1484" t="n">
        <v>50.4</v>
      </c>
      <c r="S1484" t="n">
        <v>32.19</v>
      </c>
      <c r="T1484" t="n">
        <v>5184.03</v>
      </c>
      <c r="U1484" t="n">
        <v>0.64</v>
      </c>
      <c r="V1484" t="n">
        <v>0.75</v>
      </c>
      <c r="W1484" t="n">
        <v>1.46</v>
      </c>
      <c r="X1484" t="n">
        <v>0.3</v>
      </c>
      <c r="Y1484" t="n">
        <v>1</v>
      </c>
      <c r="Z1484" t="n">
        <v>10</v>
      </c>
    </row>
    <row r="1485">
      <c r="A1485" t="n">
        <v>50</v>
      </c>
      <c r="B1485" t="n">
        <v>145</v>
      </c>
      <c r="C1485" t="inlineStr">
        <is>
          <t xml:space="preserve">CONCLUIDO	</t>
        </is>
      </c>
      <c r="D1485" t="n">
        <v>6.4761</v>
      </c>
      <c r="E1485" t="n">
        <v>15.44</v>
      </c>
      <c r="F1485" t="n">
        <v>11.85</v>
      </c>
      <c r="G1485" t="n">
        <v>59.23</v>
      </c>
      <c r="H1485" t="n">
        <v>0.77</v>
      </c>
      <c r="I1485" t="n">
        <v>12</v>
      </c>
      <c r="J1485" t="n">
        <v>311.32</v>
      </c>
      <c r="K1485" t="n">
        <v>61.2</v>
      </c>
      <c r="L1485" t="n">
        <v>13.5</v>
      </c>
      <c r="M1485" t="n">
        <v>10</v>
      </c>
      <c r="N1485" t="n">
        <v>91.62</v>
      </c>
      <c r="O1485" t="n">
        <v>38630.55</v>
      </c>
      <c r="P1485" t="n">
        <v>201.86</v>
      </c>
      <c r="Q1485" t="n">
        <v>460.7</v>
      </c>
      <c r="R1485" t="n">
        <v>50.69</v>
      </c>
      <c r="S1485" t="n">
        <v>32.19</v>
      </c>
      <c r="T1485" t="n">
        <v>5327.8</v>
      </c>
      <c r="U1485" t="n">
        <v>0.63</v>
      </c>
      <c r="V1485" t="n">
        <v>0.75</v>
      </c>
      <c r="W1485" t="n">
        <v>1.47</v>
      </c>
      <c r="X1485" t="n">
        <v>0.31</v>
      </c>
      <c r="Y1485" t="n">
        <v>1</v>
      </c>
      <c r="Z1485" t="n">
        <v>10</v>
      </c>
    </row>
    <row r="1486">
      <c r="A1486" t="n">
        <v>51</v>
      </c>
      <c r="B1486" t="n">
        <v>145</v>
      </c>
      <c r="C1486" t="inlineStr">
        <is>
          <t xml:space="preserve">CONCLUIDO	</t>
        </is>
      </c>
      <c r="D1486" t="n">
        <v>6.4776</v>
      </c>
      <c r="E1486" t="n">
        <v>15.44</v>
      </c>
      <c r="F1486" t="n">
        <v>11.84</v>
      </c>
      <c r="G1486" t="n">
        <v>59.21</v>
      </c>
      <c r="H1486" t="n">
        <v>0.79</v>
      </c>
      <c r="I1486" t="n">
        <v>12</v>
      </c>
      <c r="J1486" t="n">
        <v>311.87</v>
      </c>
      <c r="K1486" t="n">
        <v>61.2</v>
      </c>
      <c r="L1486" t="n">
        <v>13.75</v>
      </c>
      <c r="M1486" t="n">
        <v>10</v>
      </c>
      <c r="N1486" t="n">
        <v>91.92</v>
      </c>
      <c r="O1486" t="n">
        <v>38698.21</v>
      </c>
      <c r="P1486" t="n">
        <v>201.72</v>
      </c>
      <c r="Q1486" t="n">
        <v>460.69</v>
      </c>
      <c r="R1486" t="n">
        <v>50.35</v>
      </c>
      <c r="S1486" t="n">
        <v>32.19</v>
      </c>
      <c r="T1486" t="n">
        <v>5156.79</v>
      </c>
      <c r="U1486" t="n">
        <v>0.64</v>
      </c>
      <c r="V1486" t="n">
        <v>0.75</v>
      </c>
      <c r="W1486" t="n">
        <v>1.47</v>
      </c>
      <c r="X1486" t="n">
        <v>0.31</v>
      </c>
      <c r="Y1486" t="n">
        <v>1</v>
      </c>
      <c r="Z1486" t="n">
        <v>10</v>
      </c>
    </row>
    <row r="1487">
      <c r="A1487" t="n">
        <v>52</v>
      </c>
      <c r="B1487" t="n">
        <v>145</v>
      </c>
      <c r="C1487" t="inlineStr">
        <is>
          <t xml:space="preserve">CONCLUIDO	</t>
        </is>
      </c>
      <c r="D1487" t="n">
        <v>6.4792</v>
      </c>
      <c r="E1487" t="n">
        <v>15.43</v>
      </c>
      <c r="F1487" t="n">
        <v>11.84</v>
      </c>
      <c r="G1487" t="n">
        <v>59.19</v>
      </c>
      <c r="H1487" t="n">
        <v>0.8</v>
      </c>
      <c r="I1487" t="n">
        <v>12</v>
      </c>
      <c r="J1487" t="n">
        <v>312.42</v>
      </c>
      <c r="K1487" t="n">
        <v>61.2</v>
      </c>
      <c r="L1487" t="n">
        <v>14</v>
      </c>
      <c r="M1487" t="n">
        <v>10</v>
      </c>
      <c r="N1487" t="n">
        <v>92.22</v>
      </c>
      <c r="O1487" t="n">
        <v>38765.89</v>
      </c>
      <c r="P1487" t="n">
        <v>201.02</v>
      </c>
      <c r="Q1487" t="n">
        <v>460.69</v>
      </c>
      <c r="R1487" t="n">
        <v>50.43</v>
      </c>
      <c r="S1487" t="n">
        <v>32.19</v>
      </c>
      <c r="T1487" t="n">
        <v>5197.19</v>
      </c>
      <c r="U1487" t="n">
        <v>0.64</v>
      </c>
      <c r="V1487" t="n">
        <v>0.75</v>
      </c>
      <c r="W1487" t="n">
        <v>1.47</v>
      </c>
      <c r="X1487" t="n">
        <v>0.3</v>
      </c>
      <c r="Y1487" t="n">
        <v>1</v>
      </c>
      <c r="Z1487" t="n">
        <v>10</v>
      </c>
    </row>
    <row r="1488">
      <c r="A1488" t="n">
        <v>53</v>
      </c>
      <c r="B1488" t="n">
        <v>145</v>
      </c>
      <c r="C1488" t="inlineStr">
        <is>
          <t xml:space="preserve">CONCLUIDO	</t>
        </is>
      </c>
      <c r="D1488" t="n">
        <v>6.474</v>
      </c>
      <c r="E1488" t="n">
        <v>15.45</v>
      </c>
      <c r="F1488" t="n">
        <v>11.85</v>
      </c>
      <c r="G1488" t="n">
        <v>59.25</v>
      </c>
      <c r="H1488" t="n">
        <v>0.8100000000000001</v>
      </c>
      <c r="I1488" t="n">
        <v>12</v>
      </c>
      <c r="J1488" t="n">
        <v>312.97</v>
      </c>
      <c r="K1488" t="n">
        <v>61.2</v>
      </c>
      <c r="L1488" t="n">
        <v>14.25</v>
      </c>
      <c r="M1488" t="n">
        <v>10</v>
      </c>
      <c r="N1488" t="n">
        <v>92.52</v>
      </c>
      <c r="O1488" t="n">
        <v>38833.69</v>
      </c>
      <c r="P1488" t="n">
        <v>200.72</v>
      </c>
      <c r="Q1488" t="n">
        <v>460.69</v>
      </c>
      <c r="R1488" t="n">
        <v>50.89</v>
      </c>
      <c r="S1488" t="n">
        <v>32.19</v>
      </c>
      <c r="T1488" t="n">
        <v>5429.66</v>
      </c>
      <c r="U1488" t="n">
        <v>0.63</v>
      </c>
      <c r="V1488" t="n">
        <v>0.75</v>
      </c>
      <c r="W1488" t="n">
        <v>1.46</v>
      </c>
      <c r="X1488" t="n">
        <v>0.32</v>
      </c>
      <c r="Y1488" t="n">
        <v>1</v>
      </c>
      <c r="Z1488" t="n">
        <v>10</v>
      </c>
    </row>
    <row r="1489">
      <c r="A1489" t="n">
        <v>54</v>
      </c>
      <c r="B1489" t="n">
        <v>145</v>
      </c>
      <c r="C1489" t="inlineStr">
        <is>
          <t xml:space="preserve">CONCLUIDO	</t>
        </is>
      </c>
      <c r="D1489" t="n">
        <v>6.5121</v>
      </c>
      <c r="E1489" t="n">
        <v>15.36</v>
      </c>
      <c r="F1489" t="n">
        <v>11.81</v>
      </c>
      <c r="G1489" t="n">
        <v>64.44</v>
      </c>
      <c r="H1489" t="n">
        <v>0.82</v>
      </c>
      <c r="I1489" t="n">
        <v>11</v>
      </c>
      <c r="J1489" t="n">
        <v>313.52</v>
      </c>
      <c r="K1489" t="n">
        <v>61.2</v>
      </c>
      <c r="L1489" t="n">
        <v>14.5</v>
      </c>
      <c r="M1489" t="n">
        <v>9</v>
      </c>
      <c r="N1489" t="n">
        <v>92.81999999999999</v>
      </c>
      <c r="O1489" t="n">
        <v>38901.63</v>
      </c>
      <c r="P1489" t="n">
        <v>199.92</v>
      </c>
      <c r="Q1489" t="n">
        <v>460.69</v>
      </c>
      <c r="R1489" t="n">
        <v>49.57</v>
      </c>
      <c r="S1489" t="n">
        <v>32.19</v>
      </c>
      <c r="T1489" t="n">
        <v>4771.64</v>
      </c>
      <c r="U1489" t="n">
        <v>0.65</v>
      </c>
      <c r="V1489" t="n">
        <v>0.76</v>
      </c>
      <c r="W1489" t="n">
        <v>1.47</v>
      </c>
      <c r="X1489" t="n">
        <v>0.28</v>
      </c>
      <c r="Y1489" t="n">
        <v>1</v>
      </c>
      <c r="Z1489" t="n">
        <v>10</v>
      </c>
    </row>
    <row r="1490">
      <c r="A1490" t="n">
        <v>55</v>
      </c>
      <c r="B1490" t="n">
        <v>145</v>
      </c>
      <c r="C1490" t="inlineStr">
        <is>
          <t xml:space="preserve">CONCLUIDO	</t>
        </is>
      </c>
      <c r="D1490" t="n">
        <v>6.5137</v>
      </c>
      <c r="E1490" t="n">
        <v>15.35</v>
      </c>
      <c r="F1490" t="n">
        <v>11.81</v>
      </c>
      <c r="G1490" t="n">
        <v>64.42</v>
      </c>
      <c r="H1490" t="n">
        <v>0.84</v>
      </c>
      <c r="I1490" t="n">
        <v>11</v>
      </c>
      <c r="J1490" t="n">
        <v>314.07</v>
      </c>
      <c r="K1490" t="n">
        <v>61.2</v>
      </c>
      <c r="L1490" t="n">
        <v>14.75</v>
      </c>
      <c r="M1490" t="n">
        <v>9</v>
      </c>
      <c r="N1490" t="n">
        <v>93.12</v>
      </c>
      <c r="O1490" t="n">
        <v>38969.71</v>
      </c>
      <c r="P1490" t="n">
        <v>199.87</v>
      </c>
      <c r="Q1490" t="n">
        <v>460.7</v>
      </c>
      <c r="R1490" t="n">
        <v>49.43</v>
      </c>
      <c r="S1490" t="n">
        <v>32.19</v>
      </c>
      <c r="T1490" t="n">
        <v>4702.19</v>
      </c>
      <c r="U1490" t="n">
        <v>0.65</v>
      </c>
      <c r="V1490" t="n">
        <v>0.76</v>
      </c>
      <c r="W1490" t="n">
        <v>1.47</v>
      </c>
      <c r="X1490" t="n">
        <v>0.28</v>
      </c>
      <c r="Y1490" t="n">
        <v>1</v>
      </c>
      <c r="Z1490" t="n">
        <v>10</v>
      </c>
    </row>
    <row r="1491">
      <c r="A1491" t="n">
        <v>56</v>
      </c>
      <c r="B1491" t="n">
        <v>145</v>
      </c>
      <c r="C1491" t="inlineStr">
        <is>
          <t xml:space="preserve">CONCLUIDO	</t>
        </is>
      </c>
      <c r="D1491" t="n">
        <v>6.5111</v>
      </c>
      <c r="E1491" t="n">
        <v>15.36</v>
      </c>
      <c r="F1491" t="n">
        <v>11.82</v>
      </c>
      <c r="G1491" t="n">
        <v>64.45</v>
      </c>
      <c r="H1491" t="n">
        <v>0.85</v>
      </c>
      <c r="I1491" t="n">
        <v>11</v>
      </c>
      <c r="J1491" t="n">
        <v>314.62</v>
      </c>
      <c r="K1491" t="n">
        <v>61.2</v>
      </c>
      <c r="L1491" t="n">
        <v>15</v>
      </c>
      <c r="M1491" t="n">
        <v>9</v>
      </c>
      <c r="N1491" t="n">
        <v>93.43000000000001</v>
      </c>
      <c r="O1491" t="n">
        <v>39037.92</v>
      </c>
      <c r="P1491" t="n">
        <v>200.42</v>
      </c>
      <c r="Q1491" t="n">
        <v>460.69</v>
      </c>
      <c r="R1491" t="n">
        <v>49.7</v>
      </c>
      <c r="S1491" t="n">
        <v>32.19</v>
      </c>
      <c r="T1491" t="n">
        <v>4837.51</v>
      </c>
      <c r="U1491" t="n">
        <v>0.65</v>
      </c>
      <c r="V1491" t="n">
        <v>0.76</v>
      </c>
      <c r="W1491" t="n">
        <v>1.46</v>
      </c>
      <c r="X1491" t="n">
        <v>0.28</v>
      </c>
      <c r="Y1491" t="n">
        <v>1</v>
      </c>
      <c r="Z1491" t="n">
        <v>10</v>
      </c>
    </row>
    <row r="1492">
      <c r="A1492" t="n">
        <v>57</v>
      </c>
      <c r="B1492" t="n">
        <v>145</v>
      </c>
      <c r="C1492" t="inlineStr">
        <is>
          <t xml:space="preserve">CONCLUIDO	</t>
        </is>
      </c>
      <c r="D1492" t="n">
        <v>6.515</v>
      </c>
      <c r="E1492" t="n">
        <v>15.35</v>
      </c>
      <c r="F1492" t="n">
        <v>11.81</v>
      </c>
      <c r="G1492" t="n">
        <v>64.40000000000001</v>
      </c>
      <c r="H1492" t="n">
        <v>0.86</v>
      </c>
      <c r="I1492" t="n">
        <v>11</v>
      </c>
      <c r="J1492" t="n">
        <v>315.18</v>
      </c>
      <c r="K1492" t="n">
        <v>61.2</v>
      </c>
      <c r="L1492" t="n">
        <v>15.25</v>
      </c>
      <c r="M1492" t="n">
        <v>9</v>
      </c>
      <c r="N1492" t="n">
        <v>93.73</v>
      </c>
      <c r="O1492" t="n">
        <v>39106.27</v>
      </c>
      <c r="P1492" t="n">
        <v>200.16</v>
      </c>
      <c r="Q1492" t="n">
        <v>460.7</v>
      </c>
      <c r="R1492" t="n">
        <v>49.31</v>
      </c>
      <c r="S1492" t="n">
        <v>32.19</v>
      </c>
      <c r="T1492" t="n">
        <v>4643.46</v>
      </c>
      <c r="U1492" t="n">
        <v>0.65</v>
      </c>
      <c r="V1492" t="n">
        <v>0.76</v>
      </c>
      <c r="W1492" t="n">
        <v>1.47</v>
      </c>
      <c r="X1492" t="n">
        <v>0.27</v>
      </c>
      <c r="Y1492" t="n">
        <v>1</v>
      </c>
      <c r="Z1492" t="n">
        <v>10</v>
      </c>
    </row>
    <row r="1493">
      <c r="A1493" t="n">
        <v>58</v>
      </c>
      <c r="B1493" t="n">
        <v>145</v>
      </c>
      <c r="C1493" t="inlineStr">
        <is>
          <t xml:space="preserve">CONCLUIDO	</t>
        </is>
      </c>
      <c r="D1493" t="n">
        <v>6.5125</v>
      </c>
      <c r="E1493" t="n">
        <v>15.36</v>
      </c>
      <c r="F1493" t="n">
        <v>11.81</v>
      </c>
      <c r="G1493" t="n">
        <v>64.43000000000001</v>
      </c>
      <c r="H1493" t="n">
        <v>0.87</v>
      </c>
      <c r="I1493" t="n">
        <v>11</v>
      </c>
      <c r="J1493" t="n">
        <v>315.73</v>
      </c>
      <c r="K1493" t="n">
        <v>61.2</v>
      </c>
      <c r="L1493" t="n">
        <v>15.5</v>
      </c>
      <c r="M1493" t="n">
        <v>9</v>
      </c>
      <c r="N1493" t="n">
        <v>94.03</v>
      </c>
      <c r="O1493" t="n">
        <v>39174.75</v>
      </c>
      <c r="P1493" t="n">
        <v>199.92</v>
      </c>
      <c r="Q1493" t="n">
        <v>460.7</v>
      </c>
      <c r="R1493" t="n">
        <v>49.54</v>
      </c>
      <c r="S1493" t="n">
        <v>32.19</v>
      </c>
      <c r="T1493" t="n">
        <v>4755.24</v>
      </c>
      <c r="U1493" t="n">
        <v>0.65</v>
      </c>
      <c r="V1493" t="n">
        <v>0.76</v>
      </c>
      <c r="W1493" t="n">
        <v>1.47</v>
      </c>
      <c r="X1493" t="n">
        <v>0.28</v>
      </c>
      <c r="Y1493" t="n">
        <v>1</v>
      </c>
      <c r="Z1493" t="n">
        <v>10</v>
      </c>
    </row>
    <row r="1494">
      <c r="A1494" t="n">
        <v>59</v>
      </c>
      <c r="B1494" t="n">
        <v>145</v>
      </c>
      <c r="C1494" t="inlineStr">
        <is>
          <t xml:space="preserve">CONCLUIDO	</t>
        </is>
      </c>
      <c r="D1494" t="n">
        <v>6.5147</v>
      </c>
      <c r="E1494" t="n">
        <v>15.35</v>
      </c>
      <c r="F1494" t="n">
        <v>11.81</v>
      </c>
      <c r="G1494" t="n">
        <v>64.41</v>
      </c>
      <c r="H1494" t="n">
        <v>0.89</v>
      </c>
      <c r="I1494" t="n">
        <v>11</v>
      </c>
      <c r="J1494" t="n">
        <v>316.29</v>
      </c>
      <c r="K1494" t="n">
        <v>61.2</v>
      </c>
      <c r="L1494" t="n">
        <v>15.75</v>
      </c>
      <c r="M1494" t="n">
        <v>9</v>
      </c>
      <c r="N1494" t="n">
        <v>94.34</v>
      </c>
      <c r="O1494" t="n">
        <v>39243.37</v>
      </c>
      <c r="P1494" t="n">
        <v>199.19</v>
      </c>
      <c r="Q1494" t="n">
        <v>460.69</v>
      </c>
      <c r="R1494" t="n">
        <v>49.45</v>
      </c>
      <c r="S1494" t="n">
        <v>32.19</v>
      </c>
      <c r="T1494" t="n">
        <v>4713.21</v>
      </c>
      <c r="U1494" t="n">
        <v>0.65</v>
      </c>
      <c r="V1494" t="n">
        <v>0.76</v>
      </c>
      <c r="W1494" t="n">
        <v>1.46</v>
      </c>
      <c r="X1494" t="n">
        <v>0.27</v>
      </c>
      <c r="Y1494" t="n">
        <v>1</v>
      </c>
      <c r="Z1494" t="n">
        <v>10</v>
      </c>
    </row>
    <row r="1495">
      <c r="A1495" t="n">
        <v>60</v>
      </c>
      <c r="B1495" t="n">
        <v>145</v>
      </c>
      <c r="C1495" t="inlineStr">
        <is>
          <t xml:space="preserve">CONCLUIDO	</t>
        </is>
      </c>
      <c r="D1495" t="n">
        <v>6.5452</v>
      </c>
      <c r="E1495" t="n">
        <v>15.28</v>
      </c>
      <c r="F1495" t="n">
        <v>11.79</v>
      </c>
      <c r="G1495" t="n">
        <v>70.73999999999999</v>
      </c>
      <c r="H1495" t="n">
        <v>0.9</v>
      </c>
      <c r="I1495" t="n">
        <v>10</v>
      </c>
      <c r="J1495" t="n">
        <v>316.85</v>
      </c>
      <c r="K1495" t="n">
        <v>61.2</v>
      </c>
      <c r="L1495" t="n">
        <v>16</v>
      </c>
      <c r="M1495" t="n">
        <v>8</v>
      </c>
      <c r="N1495" t="n">
        <v>94.65000000000001</v>
      </c>
      <c r="O1495" t="n">
        <v>39312.13</v>
      </c>
      <c r="P1495" t="n">
        <v>199.1</v>
      </c>
      <c r="Q1495" t="n">
        <v>460.7</v>
      </c>
      <c r="R1495" t="n">
        <v>48.76</v>
      </c>
      <c r="S1495" t="n">
        <v>32.19</v>
      </c>
      <c r="T1495" t="n">
        <v>4372.78</v>
      </c>
      <c r="U1495" t="n">
        <v>0.66</v>
      </c>
      <c r="V1495" t="n">
        <v>0.76</v>
      </c>
      <c r="W1495" t="n">
        <v>1.46</v>
      </c>
      <c r="X1495" t="n">
        <v>0.26</v>
      </c>
      <c r="Y1495" t="n">
        <v>1</v>
      </c>
      <c r="Z1495" t="n">
        <v>10</v>
      </c>
    </row>
    <row r="1496">
      <c r="A1496" t="n">
        <v>61</v>
      </c>
      <c r="B1496" t="n">
        <v>145</v>
      </c>
      <c r="C1496" t="inlineStr">
        <is>
          <t xml:space="preserve">CONCLUIDO	</t>
        </is>
      </c>
      <c r="D1496" t="n">
        <v>6.5476</v>
      </c>
      <c r="E1496" t="n">
        <v>15.27</v>
      </c>
      <c r="F1496" t="n">
        <v>11.78</v>
      </c>
      <c r="G1496" t="n">
        <v>70.70999999999999</v>
      </c>
      <c r="H1496" t="n">
        <v>0.91</v>
      </c>
      <c r="I1496" t="n">
        <v>10</v>
      </c>
      <c r="J1496" t="n">
        <v>317.41</v>
      </c>
      <c r="K1496" t="n">
        <v>61.2</v>
      </c>
      <c r="L1496" t="n">
        <v>16.25</v>
      </c>
      <c r="M1496" t="n">
        <v>8</v>
      </c>
      <c r="N1496" t="n">
        <v>94.95999999999999</v>
      </c>
      <c r="O1496" t="n">
        <v>39381.03</v>
      </c>
      <c r="P1496" t="n">
        <v>198.54</v>
      </c>
      <c r="Q1496" t="n">
        <v>460.69</v>
      </c>
      <c r="R1496" t="n">
        <v>48.58</v>
      </c>
      <c r="S1496" t="n">
        <v>32.19</v>
      </c>
      <c r="T1496" t="n">
        <v>4282.6</v>
      </c>
      <c r="U1496" t="n">
        <v>0.66</v>
      </c>
      <c r="V1496" t="n">
        <v>0.76</v>
      </c>
      <c r="W1496" t="n">
        <v>1.47</v>
      </c>
      <c r="X1496" t="n">
        <v>0.25</v>
      </c>
      <c r="Y1496" t="n">
        <v>1</v>
      </c>
      <c r="Z1496" t="n">
        <v>10</v>
      </c>
    </row>
    <row r="1497">
      <c r="A1497" t="n">
        <v>62</v>
      </c>
      <c r="B1497" t="n">
        <v>145</v>
      </c>
      <c r="C1497" t="inlineStr">
        <is>
          <t xml:space="preserve">CONCLUIDO	</t>
        </is>
      </c>
      <c r="D1497" t="n">
        <v>6.544</v>
      </c>
      <c r="E1497" t="n">
        <v>15.28</v>
      </c>
      <c r="F1497" t="n">
        <v>11.79</v>
      </c>
      <c r="G1497" t="n">
        <v>70.76000000000001</v>
      </c>
      <c r="H1497" t="n">
        <v>0.92</v>
      </c>
      <c r="I1497" t="n">
        <v>10</v>
      </c>
      <c r="J1497" t="n">
        <v>317.97</v>
      </c>
      <c r="K1497" t="n">
        <v>61.2</v>
      </c>
      <c r="L1497" t="n">
        <v>16.5</v>
      </c>
      <c r="M1497" t="n">
        <v>8</v>
      </c>
      <c r="N1497" t="n">
        <v>95.27</v>
      </c>
      <c r="O1497" t="n">
        <v>39450.07</v>
      </c>
      <c r="P1497" t="n">
        <v>198.65</v>
      </c>
      <c r="Q1497" t="n">
        <v>460.71</v>
      </c>
      <c r="R1497" t="n">
        <v>49.08</v>
      </c>
      <c r="S1497" t="n">
        <v>32.19</v>
      </c>
      <c r="T1497" t="n">
        <v>4531.06</v>
      </c>
      <c r="U1497" t="n">
        <v>0.66</v>
      </c>
      <c r="V1497" t="n">
        <v>0.76</v>
      </c>
      <c r="W1497" t="n">
        <v>1.46</v>
      </c>
      <c r="X1497" t="n">
        <v>0.26</v>
      </c>
      <c r="Y1497" t="n">
        <v>1</v>
      </c>
      <c r="Z1497" t="n">
        <v>10</v>
      </c>
    </row>
    <row r="1498">
      <c r="A1498" t="n">
        <v>63</v>
      </c>
      <c r="B1498" t="n">
        <v>145</v>
      </c>
      <c r="C1498" t="inlineStr">
        <is>
          <t xml:space="preserve">CONCLUIDO	</t>
        </is>
      </c>
      <c r="D1498" t="n">
        <v>6.5446</v>
      </c>
      <c r="E1498" t="n">
        <v>15.28</v>
      </c>
      <c r="F1498" t="n">
        <v>11.79</v>
      </c>
      <c r="G1498" t="n">
        <v>70.75</v>
      </c>
      <c r="H1498" t="n">
        <v>0.9399999999999999</v>
      </c>
      <c r="I1498" t="n">
        <v>10</v>
      </c>
      <c r="J1498" t="n">
        <v>318.53</v>
      </c>
      <c r="K1498" t="n">
        <v>61.2</v>
      </c>
      <c r="L1498" t="n">
        <v>16.75</v>
      </c>
      <c r="M1498" t="n">
        <v>8</v>
      </c>
      <c r="N1498" t="n">
        <v>95.58</v>
      </c>
      <c r="O1498" t="n">
        <v>39519.26</v>
      </c>
      <c r="P1498" t="n">
        <v>198.79</v>
      </c>
      <c r="Q1498" t="n">
        <v>460.7</v>
      </c>
      <c r="R1498" t="n">
        <v>48.91</v>
      </c>
      <c r="S1498" t="n">
        <v>32.19</v>
      </c>
      <c r="T1498" t="n">
        <v>4449.58</v>
      </c>
      <c r="U1498" t="n">
        <v>0.66</v>
      </c>
      <c r="V1498" t="n">
        <v>0.76</v>
      </c>
      <c r="W1498" t="n">
        <v>1.46</v>
      </c>
      <c r="X1498" t="n">
        <v>0.26</v>
      </c>
      <c r="Y1498" t="n">
        <v>1</v>
      </c>
      <c r="Z1498" t="n">
        <v>10</v>
      </c>
    </row>
    <row r="1499">
      <c r="A1499" t="n">
        <v>64</v>
      </c>
      <c r="B1499" t="n">
        <v>145</v>
      </c>
      <c r="C1499" t="inlineStr">
        <is>
          <t xml:space="preserve">CONCLUIDO	</t>
        </is>
      </c>
      <c r="D1499" t="n">
        <v>6.544</v>
      </c>
      <c r="E1499" t="n">
        <v>15.28</v>
      </c>
      <c r="F1499" t="n">
        <v>11.79</v>
      </c>
      <c r="G1499" t="n">
        <v>70.76000000000001</v>
      </c>
      <c r="H1499" t="n">
        <v>0.95</v>
      </c>
      <c r="I1499" t="n">
        <v>10</v>
      </c>
      <c r="J1499" t="n">
        <v>319.09</v>
      </c>
      <c r="K1499" t="n">
        <v>61.2</v>
      </c>
      <c r="L1499" t="n">
        <v>17</v>
      </c>
      <c r="M1499" t="n">
        <v>8</v>
      </c>
      <c r="N1499" t="n">
        <v>95.89</v>
      </c>
      <c r="O1499" t="n">
        <v>39588.58</v>
      </c>
      <c r="P1499" t="n">
        <v>198.4</v>
      </c>
      <c r="Q1499" t="n">
        <v>460.7</v>
      </c>
      <c r="R1499" t="n">
        <v>48.86</v>
      </c>
      <c r="S1499" t="n">
        <v>32.19</v>
      </c>
      <c r="T1499" t="n">
        <v>4423.64</v>
      </c>
      <c r="U1499" t="n">
        <v>0.66</v>
      </c>
      <c r="V1499" t="n">
        <v>0.76</v>
      </c>
      <c r="W1499" t="n">
        <v>1.47</v>
      </c>
      <c r="X1499" t="n">
        <v>0.26</v>
      </c>
      <c r="Y1499" t="n">
        <v>1</v>
      </c>
      <c r="Z1499" t="n">
        <v>10</v>
      </c>
    </row>
    <row r="1500">
      <c r="A1500" t="n">
        <v>65</v>
      </c>
      <c r="B1500" t="n">
        <v>145</v>
      </c>
      <c r="C1500" t="inlineStr">
        <is>
          <t xml:space="preserve">CONCLUIDO	</t>
        </is>
      </c>
      <c r="D1500" t="n">
        <v>6.5433</v>
      </c>
      <c r="E1500" t="n">
        <v>15.28</v>
      </c>
      <c r="F1500" t="n">
        <v>11.79</v>
      </c>
      <c r="G1500" t="n">
        <v>70.77</v>
      </c>
      <c r="H1500" t="n">
        <v>0.96</v>
      </c>
      <c r="I1500" t="n">
        <v>10</v>
      </c>
      <c r="J1500" t="n">
        <v>319.65</v>
      </c>
      <c r="K1500" t="n">
        <v>61.2</v>
      </c>
      <c r="L1500" t="n">
        <v>17.25</v>
      </c>
      <c r="M1500" t="n">
        <v>8</v>
      </c>
      <c r="N1500" t="n">
        <v>96.2</v>
      </c>
      <c r="O1500" t="n">
        <v>39658.05</v>
      </c>
      <c r="P1500" t="n">
        <v>198.04</v>
      </c>
      <c r="Q1500" t="n">
        <v>460.69</v>
      </c>
      <c r="R1500" t="n">
        <v>48.97</v>
      </c>
      <c r="S1500" t="n">
        <v>32.19</v>
      </c>
      <c r="T1500" t="n">
        <v>4475.18</v>
      </c>
      <c r="U1500" t="n">
        <v>0.66</v>
      </c>
      <c r="V1500" t="n">
        <v>0.76</v>
      </c>
      <c r="W1500" t="n">
        <v>1.46</v>
      </c>
      <c r="X1500" t="n">
        <v>0.26</v>
      </c>
      <c r="Y1500" t="n">
        <v>1</v>
      </c>
      <c r="Z1500" t="n">
        <v>10</v>
      </c>
    </row>
    <row r="1501">
      <c r="A1501" t="n">
        <v>66</v>
      </c>
      <c r="B1501" t="n">
        <v>145</v>
      </c>
      <c r="C1501" t="inlineStr">
        <is>
          <t xml:space="preserve">CONCLUIDO	</t>
        </is>
      </c>
      <c r="D1501" t="n">
        <v>6.5413</v>
      </c>
      <c r="E1501" t="n">
        <v>15.29</v>
      </c>
      <c r="F1501" t="n">
        <v>11.8</v>
      </c>
      <c r="G1501" t="n">
        <v>70.8</v>
      </c>
      <c r="H1501" t="n">
        <v>0.97</v>
      </c>
      <c r="I1501" t="n">
        <v>10</v>
      </c>
      <c r="J1501" t="n">
        <v>320.22</v>
      </c>
      <c r="K1501" t="n">
        <v>61.2</v>
      </c>
      <c r="L1501" t="n">
        <v>17.5</v>
      </c>
      <c r="M1501" t="n">
        <v>8</v>
      </c>
      <c r="N1501" t="n">
        <v>96.52</v>
      </c>
      <c r="O1501" t="n">
        <v>39727.66</v>
      </c>
      <c r="P1501" t="n">
        <v>197.49</v>
      </c>
      <c r="Q1501" t="n">
        <v>460.71</v>
      </c>
      <c r="R1501" t="n">
        <v>49.05</v>
      </c>
      <c r="S1501" t="n">
        <v>32.19</v>
      </c>
      <c r="T1501" t="n">
        <v>4517.54</v>
      </c>
      <c r="U1501" t="n">
        <v>0.66</v>
      </c>
      <c r="V1501" t="n">
        <v>0.76</v>
      </c>
      <c r="W1501" t="n">
        <v>1.47</v>
      </c>
      <c r="X1501" t="n">
        <v>0.27</v>
      </c>
      <c r="Y1501" t="n">
        <v>1</v>
      </c>
      <c r="Z1501" t="n">
        <v>10</v>
      </c>
    </row>
    <row r="1502">
      <c r="A1502" t="n">
        <v>67</v>
      </c>
      <c r="B1502" t="n">
        <v>145</v>
      </c>
      <c r="C1502" t="inlineStr">
        <is>
          <t xml:space="preserve">CONCLUIDO	</t>
        </is>
      </c>
      <c r="D1502" t="n">
        <v>6.5842</v>
      </c>
      <c r="E1502" t="n">
        <v>15.19</v>
      </c>
      <c r="F1502" t="n">
        <v>11.75</v>
      </c>
      <c r="G1502" t="n">
        <v>78.36</v>
      </c>
      <c r="H1502" t="n">
        <v>0.99</v>
      </c>
      <c r="I1502" t="n">
        <v>9</v>
      </c>
      <c r="J1502" t="n">
        <v>320.78</v>
      </c>
      <c r="K1502" t="n">
        <v>61.2</v>
      </c>
      <c r="L1502" t="n">
        <v>17.75</v>
      </c>
      <c r="M1502" t="n">
        <v>7</v>
      </c>
      <c r="N1502" t="n">
        <v>96.83</v>
      </c>
      <c r="O1502" t="n">
        <v>39797.41</v>
      </c>
      <c r="P1502" t="n">
        <v>196.5</v>
      </c>
      <c r="Q1502" t="n">
        <v>460.69</v>
      </c>
      <c r="R1502" t="n">
        <v>47.64</v>
      </c>
      <c r="S1502" t="n">
        <v>32.19</v>
      </c>
      <c r="T1502" t="n">
        <v>3816.9</v>
      </c>
      <c r="U1502" t="n">
        <v>0.68</v>
      </c>
      <c r="V1502" t="n">
        <v>0.76</v>
      </c>
      <c r="W1502" t="n">
        <v>1.46</v>
      </c>
      <c r="X1502" t="n">
        <v>0.22</v>
      </c>
      <c r="Y1502" t="n">
        <v>1</v>
      </c>
      <c r="Z1502" t="n">
        <v>10</v>
      </c>
    </row>
    <row r="1503">
      <c r="A1503" t="n">
        <v>68</v>
      </c>
      <c r="B1503" t="n">
        <v>145</v>
      </c>
      <c r="C1503" t="inlineStr">
        <is>
          <t xml:space="preserve">CONCLUIDO	</t>
        </is>
      </c>
      <c r="D1503" t="n">
        <v>6.5815</v>
      </c>
      <c r="E1503" t="n">
        <v>15.19</v>
      </c>
      <c r="F1503" t="n">
        <v>11.76</v>
      </c>
      <c r="G1503" t="n">
        <v>78.40000000000001</v>
      </c>
      <c r="H1503" t="n">
        <v>1</v>
      </c>
      <c r="I1503" t="n">
        <v>9</v>
      </c>
      <c r="J1503" t="n">
        <v>321.35</v>
      </c>
      <c r="K1503" t="n">
        <v>61.2</v>
      </c>
      <c r="L1503" t="n">
        <v>18</v>
      </c>
      <c r="M1503" t="n">
        <v>7</v>
      </c>
      <c r="N1503" t="n">
        <v>97.15000000000001</v>
      </c>
      <c r="O1503" t="n">
        <v>39867.32</v>
      </c>
      <c r="P1503" t="n">
        <v>196.83</v>
      </c>
      <c r="Q1503" t="n">
        <v>460.71</v>
      </c>
      <c r="R1503" t="n">
        <v>47.97</v>
      </c>
      <c r="S1503" t="n">
        <v>32.19</v>
      </c>
      <c r="T1503" t="n">
        <v>3983.53</v>
      </c>
      <c r="U1503" t="n">
        <v>0.67</v>
      </c>
      <c r="V1503" t="n">
        <v>0.76</v>
      </c>
      <c r="W1503" t="n">
        <v>1.46</v>
      </c>
      <c r="X1503" t="n">
        <v>0.23</v>
      </c>
      <c r="Y1503" t="n">
        <v>1</v>
      </c>
      <c r="Z1503" t="n">
        <v>10</v>
      </c>
    </row>
    <row r="1504">
      <c r="A1504" t="n">
        <v>69</v>
      </c>
      <c r="B1504" t="n">
        <v>145</v>
      </c>
      <c r="C1504" t="inlineStr">
        <is>
          <t xml:space="preserve">CONCLUIDO	</t>
        </is>
      </c>
      <c r="D1504" t="n">
        <v>6.5882</v>
      </c>
      <c r="E1504" t="n">
        <v>15.18</v>
      </c>
      <c r="F1504" t="n">
        <v>11.74</v>
      </c>
      <c r="G1504" t="n">
        <v>78.3</v>
      </c>
      <c r="H1504" t="n">
        <v>1.01</v>
      </c>
      <c r="I1504" t="n">
        <v>9</v>
      </c>
      <c r="J1504" t="n">
        <v>321.92</v>
      </c>
      <c r="K1504" t="n">
        <v>61.2</v>
      </c>
      <c r="L1504" t="n">
        <v>18.25</v>
      </c>
      <c r="M1504" t="n">
        <v>7</v>
      </c>
      <c r="N1504" t="n">
        <v>97.47</v>
      </c>
      <c r="O1504" t="n">
        <v>39937.36</v>
      </c>
      <c r="P1504" t="n">
        <v>196.78</v>
      </c>
      <c r="Q1504" t="n">
        <v>460.73</v>
      </c>
      <c r="R1504" t="n">
        <v>47.4</v>
      </c>
      <c r="S1504" t="n">
        <v>32.19</v>
      </c>
      <c r="T1504" t="n">
        <v>3696.97</v>
      </c>
      <c r="U1504" t="n">
        <v>0.68</v>
      </c>
      <c r="V1504" t="n">
        <v>0.76</v>
      </c>
      <c r="W1504" t="n">
        <v>1.46</v>
      </c>
      <c r="X1504" t="n">
        <v>0.21</v>
      </c>
      <c r="Y1504" t="n">
        <v>1</v>
      </c>
      <c r="Z1504" t="n">
        <v>10</v>
      </c>
    </row>
    <row r="1505">
      <c r="A1505" t="n">
        <v>70</v>
      </c>
      <c r="B1505" t="n">
        <v>145</v>
      </c>
      <c r="C1505" t="inlineStr">
        <is>
          <t xml:space="preserve">CONCLUIDO	</t>
        </is>
      </c>
      <c r="D1505" t="n">
        <v>6.5816</v>
      </c>
      <c r="E1505" t="n">
        <v>15.19</v>
      </c>
      <c r="F1505" t="n">
        <v>11.76</v>
      </c>
      <c r="G1505" t="n">
        <v>78.40000000000001</v>
      </c>
      <c r="H1505" t="n">
        <v>1.02</v>
      </c>
      <c r="I1505" t="n">
        <v>9</v>
      </c>
      <c r="J1505" t="n">
        <v>322.49</v>
      </c>
      <c r="K1505" t="n">
        <v>61.2</v>
      </c>
      <c r="L1505" t="n">
        <v>18.5</v>
      </c>
      <c r="M1505" t="n">
        <v>7</v>
      </c>
      <c r="N1505" t="n">
        <v>97.79000000000001</v>
      </c>
      <c r="O1505" t="n">
        <v>40007.56</v>
      </c>
      <c r="P1505" t="n">
        <v>197.15</v>
      </c>
      <c r="Q1505" t="n">
        <v>460.69</v>
      </c>
      <c r="R1505" t="n">
        <v>47.81</v>
      </c>
      <c r="S1505" t="n">
        <v>32.19</v>
      </c>
      <c r="T1505" t="n">
        <v>3903.04</v>
      </c>
      <c r="U1505" t="n">
        <v>0.67</v>
      </c>
      <c r="V1505" t="n">
        <v>0.76</v>
      </c>
      <c r="W1505" t="n">
        <v>1.46</v>
      </c>
      <c r="X1505" t="n">
        <v>0.23</v>
      </c>
      <c r="Y1505" t="n">
        <v>1</v>
      </c>
      <c r="Z1505" t="n">
        <v>10</v>
      </c>
    </row>
    <row r="1506">
      <c r="A1506" t="n">
        <v>71</v>
      </c>
      <c r="B1506" t="n">
        <v>145</v>
      </c>
      <c r="C1506" t="inlineStr">
        <is>
          <t xml:space="preserve">CONCLUIDO	</t>
        </is>
      </c>
      <c r="D1506" t="n">
        <v>6.5793</v>
      </c>
      <c r="E1506" t="n">
        <v>15.2</v>
      </c>
      <c r="F1506" t="n">
        <v>11.77</v>
      </c>
      <c r="G1506" t="n">
        <v>78.43000000000001</v>
      </c>
      <c r="H1506" t="n">
        <v>1.03</v>
      </c>
      <c r="I1506" t="n">
        <v>9</v>
      </c>
      <c r="J1506" t="n">
        <v>323.06</v>
      </c>
      <c r="K1506" t="n">
        <v>61.2</v>
      </c>
      <c r="L1506" t="n">
        <v>18.75</v>
      </c>
      <c r="M1506" t="n">
        <v>7</v>
      </c>
      <c r="N1506" t="n">
        <v>98.11</v>
      </c>
      <c r="O1506" t="n">
        <v>40077.9</v>
      </c>
      <c r="P1506" t="n">
        <v>197.44</v>
      </c>
      <c r="Q1506" t="n">
        <v>460.7</v>
      </c>
      <c r="R1506" t="n">
        <v>48.06</v>
      </c>
      <c r="S1506" t="n">
        <v>32.19</v>
      </c>
      <c r="T1506" t="n">
        <v>4025.82</v>
      </c>
      <c r="U1506" t="n">
        <v>0.67</v>
      </c>
      <c r="V1506" t="n">
        <v>0.76</v>
      </c>
      <c r="W1506" t="n">
        <v>1.46</v>
      </c>
      <c r="X1506" t="n">
        <v>0.23</v>
      </c>
      <c r="Y1506" t="n">
        <v>1</v>
      </c>
      <c r="Z1506" t="n">
        <v>10</v>
      </c>
    </row>
    <row r="1507">
      <c r="A1507" t="n">
        <v>72</v>
      </c>
      <c r="B1507" t="n">
        <v>145</v>
      </c>
      <c r="C1507" t="inlineStr">
        <is>
          <t xml:space="preserve">CONCLUIDO	</t>
        </is>
      </c>
      <c r="D1507" t="n">
        <v>6.5781</v>
      </c>
      <c r="E1507" t="n">
        <v>15.2</v>
      </c>
      <c r="F1507" t="n">
        <v>11.77</v>
      </c>
      <c r="G1507" t="n">
        <v>78.45</v>
      </c>
      <c r="H1507" t="n">
        <v>1.05</v>
      </c>
      <c r="I1507" t="n">
        <v>9</v>
      </c>
      <c r="J1507" t="n">
        <v>323.63</v>
      </c>
      <c r="K1507" t="n">
        <v>61.2</v>
      </c>
      <c r="L1507" t="n">
        <v>19</v>
      </c>
      <c r="M1507" t="n">
        <v>7</v>
      </c>
      <c r="N1507" t="n">
        <v>98.43000000000001</v>
      </c>
      <c r="O1507" t="n">
        <v>40148.52</v>
      </c>
      <c r="P1507" t="n">
        <v>197.2</v>
      </c>
      <c r="Q1507" t="n">
        <v>460.69</v>
      </c>
      <c r="R1507" t="n">
        <v>48.11</v>
      </c>
      <c r="S1507" t="n">
        <v>32.19</v>
      </c>
      <c r="T1507" t="n">
        <v>4050.26</v>
      </c>
      <c r="U1507" t="n">
        <v>0.67</v>
      </c>
      <c r="V1507" t="n">
        <v>0.76</v>
      </c>
      <c r="W1507" t="n">
        <v>1.46</v>
      </c>
      <c r="X1507" t="n">
        <v>0.23</v>
      </c>
      <c r="Y1507" t="n">
        <v>1</v>
      </c>
      <c r="Z1507" t="n">
        <v>10</v>
      </c>
    </row>
    <row r="1508">
      <c r="A1508" t="n">
        <v>73</v>
      </c>
      <c r="B1508" t="n">
        <v>145</v>
      </c>
      <c r="C1508" t="inlineStr">
        <is>
          <t xml:space="preserve">CONCLUIDO	</t>
        </is>
      </c>
      <c r="D1508" t="n">
        <v>6.5792</v>
      </c>
      <c r="E1508" t="n">
        <v>15.2</v>
      </c>
      <c r="F1508" t="n">
        <v>11.77</v>
      </c>
      <c r="G1508" t="n">
        <v>78.44</v>
      </c>
      <c r="H1508" t="n">
        <v>1.06</v>
      </c>
      <c r="I1508" t="n">
        <v>9</v>
      </c>
      <c r="J1508" t="n">
        <v>324.2</v>
      </c>
      <c r="K1508" t="n">
        <v>61.2</v>
      </c>
      <c r="L1508" t="n">
        <v>19.25</v>
      </c>
      <c r="M1508" t="n">
        <v>7</v>
      </c>
      <c r="N1508" t="n">
        <v>98.75</v>
      </c>
      <c r="O1508" t="n">
        <v>40219.17</v>
      </c>
      <c r="P1508" t="n">
        <v>196.57</v>
      </c>
      <c r="Q1508" t="n">
        <v>460.69</v>
      </c>
      <c r="R1508" t="n">
        <v>47.99</v>
      </c>
      <c r="S1508" t="n">
        <v>32.19</v>
      </c>
      <c r="T1508" t="n">
        <v>3990.57</v>
      </c>
      <c r="U1508" t="n">
        <v>0.67</v>
      </c>
      <c r="V1508" t="n">
        <v>0.76</v>
      </c>
      <c r="W1508" t="n">
        <v>1.46</v>
      </c>
      <c r="X1508" t="n">
        <v>0.23</v>
      </c>
      <c r="Y1508" t="n">
        <v>1</v>
      </c>
      <c r="Z1508" t="n">
        <v>10</v>
      </c>
    </row>
    <row r="1509">
      <c r="A1509" t="n">
        <v>74</v>
      </c>
      <c r="B1509" t="n">
        <v>145</v>
      </c>
      <c r="C1509" t="inlineStr">
        <is>
          <t xml:space="preserve">CONCLUIDO	</t>
        </is>
      </c>
      <c r="D1509" t="n">
        <v>6.5787</v>
      </c>
      <c r="E1509" t="n">
        <v>15.2</v>
      </c>
      <c r="F1509" t="n">
        <v>11.77</v>
      </c>
      <c r="G1509" t="n">
        <v>78.44</v>
      </c>
      <c r="H1509" t="n">
        <v>1.07</v>
      </c>
      <c r="I1509" t="n">
        <v>9</v>
      </c>
      <c r="J1509" t="n">
        <v>324.78</v>
      </c>
      <c r="K1509" t="n">
        <v>61.2</v>
      </c>
      <c r="L1509" t="n">
        <v>19.5</v>
      </c>
      <c r="M1509" t="n">
        <v>7</v>
      </c>
      <c r="N1509" t="n">
        <v>99.08</v>
      </c>
      <c r="O1509" t="n">
        <v>40289.97</v>
      </c>
      <c r="P1509" t="n">
        <v>196.3</v>
      </c>
      <c r="Q1509" t="n">
        <v>460.69</v>
      </c>
      <c r="R1509" t="n">
        <v>48.1</v>
      </c>
      <c r="S1509" t="n">
        <v>32.19</v>
      </c>
      <c r="T1509" t="n">
        <v>4047.02</v>
      </c>
      <c r="U1509" t="n">
        <v>0.67</v>
      </c>
      <c r="V1509" t="n">
        <v>0.76</v>
      </c>
      <c r="W1509" t="n">
        <v>1.46</v>
      </c>
      <c r="X1509" t="n">
        <v>0.23</v>
      </c>
      <c r="Y1509" t="n">
        <v>1</v>
      </c>
      <c r="Z1509" t="n">
        <v>10</v>
      </c>
    </row>
    <row r="1510">
      <c r="A1510" t="n">
        <v>75</v>
      </c>
      <c r="B1510" t="n">
        <v>145</v>
      </c>
      <c r="C1510" t="inlineStr">
        <is>
          <t xml:space="preserve">CONCLUIDO	</t>
        </is>
      </c>
      <c r="D1510" t="n">
        <v>6.5768</v>
      </c>
      <c r="E1510" t="n">
        <v>15.2</v>
      </c>
      <c r="F1510" t="n">
        <v>11.77</v>
      </c>
      <c r="G1510" t="n">
        <v>78.47</v>
      </c>
      <c r="H1510" t="n">
        <v>1.08</v>
      </c>
      <c r="I1510" t="n">
        <v>9</v>
      </c>
      <c r="J1510" t="n">
        <v>325.35</v>
      </c>
      <c r="K1510" t="n">
        <v>61.2</v>
      </c>
      <c r="L1510" t="n">
        <v>19.75</v>
      </c>
      <c r="M1510" t="n">
        <v>7</v>
      </c>
      <c r="N1510" t="n">
        <v>99.40000000000001</v>
      </c>
      <c r="O1510" t="n">
        <v>40360.92</v>
      </c>
      <c r="P1510" t="n">
        <v>196.35</v>
      </c>
      <c r="Q1510" t="n">
        <v>460.74</v>
      </c>
      <c r="R1510" t="n">
        <v>48.24</v>
      </c>
      <c r="S1510" t="n">
        <v>32.19</v>
      </c>
      <c r="T1510" t="n">
        <v>4118.21</v>
      </c>
      <c r="U1510" t="n">
        <v>0.67</v>
      </c>
      <c r="V1510" t="n">
        <v>0.76</v>
      </c>
      <c r="W1510" t="n">
        <v>1.46</v>
      </c>
      <c r="X1510" t="n">
        <v>0.24</v>
      </c>
      <c r="Y1510" t="n">
        <v>1</v>
      </c>
      <c r="Z1510" t="n">
        <v>10</v>
      </c>
    </row>
    <row r="1511">
      <c r="A1511" t="n">
        <v>76</v>
      </c>
      <c r="B1511" t="n">
        <v>145</v>
      </c>
      <c r="C1511" t="inlineStr">
        <is>
          <t xml:space="preserve">CONCLUIDO	</t>
        </is>
      </c>
      <c r="D1511" t="n">
        <v>6.6211</v>
      </c>
      <c r="E1511" t="n">
        <v>15.1</v>
      </c>
      <c r="F1511" t="n">
        <v>11.72</v>
      </c>
      <c r="G1511" t="n">
        <v>87.92</v>
      </c>
      <c r="H1511" t="n">
        <v>1.09</v>
      </c>
      <c r="I1511" t="n">
        <v>8</v>
      </c>
      <c r="J1511" t="n">
        <v>325.93</v>
      </c>
      <c r="K1511" t="n">
        <v>61.2</v>
      </c>
      <c r="L1511" t="n">
        <v>20</v>
      </c>
      <c r="M1511" t="n">
        <v>6</v>
      </c>
      <c r="N1511" t="n">
        <v>99.73</v>
      </c>
      <c r="O1511" t="n">
        <v>40432.03</v>
      </c>
      <c r="P1511" t="n">
        <v>194.73</v>
      </c>
      <c r="Q1511" t="n">
        <v>460.69</v>
      </c>
      <c r="R1511" t="n">
        <v>46.64</v>
      </c>
      <c r="S1511" t="n">
        <v>32.19</v>
      </c>
      <c r="T1511" t="n">
        <v>3320.54</v>
      </c>
      <c r="U1511" t="n">
        <v>0.6899999999999999</v>
      </c>
      <c r="V1511" t="n">
        <v>0.76</v>
      </c>
      <c r="W1511" t="n">
        <v>1.46</v>
      </c>
      <c r="X1511" t="n">
        <v>0.19</v>
      </c>
      <c r="Y1511" t="n">
        <v>1</v>
      </c>
      <c r="Z1511" t="n">
        <v>10</v>
      </c>
    </row>
    <row r="1512">
      <c r="A1512" t="n">
        <v>77</v>
      </c>
      <c r="B1512" t="n">
        <v>145</v>
      </c>
      <c r="C1512" t="inlineStr">
        <is>
          <t xml:space="preserve">CONCLUIDO	</t>
        </is>
      </c>
      <c r="D1512" t="n">
        <v>6.6157</v>
      </c>
      <c r="E1512" t="n">
        <v>15.12</v>
      </c>
      <c r="F1512" t="n">
        <v>11.74</v>
      </c>
      <c r="G1512" t="n">
        <v>88.01000000000001</v>
      </c>
      <c r="H1512" t="n">
        <v>1.11</v>
      </c>
      <c r="I1512" t="n">
        <v>8</v>
      </c>
      <c r="J1512" t="n">
        <v>326.51</v>
      </c>
      <c r="K1512" t="n">
        <v>61.2</v>
      </c>
      <c r="L1512" t="n">
        <v>20.25</v>
      </c>
      <c r="M1512" t="n">
        <v>6</v>
      </c>
      <c r="N1512" t="n">
        <v>100.06</v>
      </c>
      <c r="O1512" t="n">
        <v>40503.29</v>
      </c>
      <c r="P1512" t="n">
        <v>195.05</v>
      </c>
      <c r="Q1512" t="n">
        <v>460.7</v>
      </c>
      <c r="R1512" t="n">
        <v>47.13</v>
      </c>
      <c r="S1512" t="n">
        <v>32.19</v>
      </c>
      <c r="T1512" t="n">
        <v>3566.66</v>
      </c>
      <c r="U1512" t="n">
        <v>0.68</v>
      </c>
      <c r="V1512" t="n">
        <v>0.76</v>
      </c>
      <c r="W1512" t="n">
        <v>1.46</v>
      </c>
      <c r="X1512" t="n">
        <v>0.2</v>
      </c>
      <c r="Y1512" t="n">
        <v>1</v>
      </c>
      <c r="Z1512" t="n">
        <v>10</v>
      </c>
    </row>
    <row r="1513">
      <c r="A1513" t="n">
        <v>78</v>
      </c>
      <c r="B1513" t="n">
        <v>145</v>
      </c>
      <c r="C1513" t="inlineStr">
        <is>
          <t xml:space="preserve">CONCLUIDO	</t>
        </is>
      </c>
      <c r="D1513" t="n">
        <v>6.6197</v>
      </c>
      <c r="E1513" t="n">
        <v>15.11</v>
      </c>
      <c r="F1513" t="n">
        <v>11.73</v>
      </c>
      <c r="G1513" t="n">
        <v>87.95</v>
      </c>
      <c r="H1513" t="n">
        <v>1.12</v>
      </c>
      <c r="I1513" t="n">
        <v>8</v>
      </c>
      <c r="J1513" t="n">
        <v>327.08</v>
      </c>
      <c r="K1513" t="n">
        <v>61.2</v>
      </c>
      <c r="L1513" t="n">
        <v>20.5</v>
      </c>
      <c r="M1513" t="n">
        <v>6</v>
      </c>
      <c r="N1513" t="n">
        <v>100.39</v>
      </c>
      <c r="O1513" t="n">
        <v>40574.7</v>
      </c>
      <c r="P1513" t="n">
        <v>194.9</v>
      </c>
      <c r="Q1513" t="n">
        <v>460.69</v>
      </c>
      <c r="R1513" t="n">
        <v>46.8</v>
      </c>
      <c r="S1513" t="n">
        <v>32.19</v>
      </c>
      <c r="T1513" t="n">
        <v>3403.69</v>
      </c>
      <c r="U1513" t="n">
        <v>0.6899999999999999</v>
      </c>
      <c r="V1513" t="n">
        <v>0.76</v>
      </c>
      <c r="W1513" t="n">
        <v>1.46</v>
      </c>
      <c r="X1513" t="n">
        <v>0.19</v>
      </c>
      <c r="Y1513" t="n">
        <v>1</v>
      </c>
      <c r="Z1513" t="n">
        <v>10</v>
      </c>
    </row>
    <row r="1514">
      <c r="A1514" t="n">
        <v>79</v>
      </c>
      <c r="B1514" t="n">
        <v>145</v>
      </c>
      <c r="C1514" t="inlineStr">
        <is>
          <t xml:space="preserve">CONCLUIDO	</t>
        </is>
      </c>
      <c r="D1514" t="n">
        <v>6.6173</v>
      </c>
      <c r="E1514" t="n">
        <v>15.11</v>
      </c>
      <c r="F1514" t="n">
        <v>11.73</v>
      </c>
      <c r="G1514" t="n">
        <v>87.98999999999999</v>
      </c>
      <c r="H1514" t="n">
        <v>1.13</v>
      </c>
      <c r="I1514" t="n">
        <v>8</v>
      </c>
      <c r="J1514" t="n">
        <v>327.66</v>
      </c>
      <c r="K1514" t="n">
        <v>61.2</v>
      </c>
      <c r="L1514" t="n">
        <v>20.75</v>
      </c>
      <c r="M1514" t="n">
        <v>6</v>
      </c>
      <c r="N1514" t="n">
        <v>100.72</v>
      </c>
      <c r="O1514" t="n">
        <v>40646.27</v>
      </c>
      <c r="P1514" t="n">
        <v>195.28</v>
      </c>
      <c r="Q1514" t="n">
        <v>460.69</v>
      </c>
      <c r="R1514" t="n">
        <v>46.89</v>
      </c>
      <c r="S1514" t="n">
        <v>32.19</v>
      </c>
      <c r="T1514" t="n">
        <v>3446.16</v>
      </c>
      <c r="U1514" t="n">
        <v>0.6899999999999999</v>
      </c>
      <c r="V1514" t="n">
        <v>0.76</v>
      </c>
      <c r="W1514" t="n">
        <v>1.46</v>
      </c>
      <c r="X1514" t="n">
        <v>0.2</v>
      </c>
      <c r="Y1514" t="n">
        <v>1</v>
      </c>
      <c r="Z1514" t="n">
        <v>10</v>
      </c>
    </row>
    <row r="1515">
      <c r="A1515" t="n">
        <v>80</v>
      </c>
      <c r="B1515" t="n">
        <v>145</v>
      </c>
      <c r="C1515" t="inlineStr">
        <is>
          <t xml:space="preserve">CONCLUIDO	</t>
        </is>
      </c>
      <c r="D1515" t="n">
        <v>6.6223</v>
      </c>
      <c r="E1515" t="n">
        <v>15.1</v>
      </c>
      <c r="F1515" t="n">
        <v>11.72</v>
      </c>
      <c r="G1515" t="n">
        <v>87.90000000000001</v>
      </c>
      <c r="H1515" t="n">
        <v>1.14</v>
      </c>
      <c r="I1515" t="n">
        <v>8</v>
      </c>
      <c r="J1515" t="n">
        <v>328.25</v>
      </c>
      <c r="K1515" t="n">
        <v>61.2</v>
      </c>
      <c r="L1515" t="n">
        <v>21</v>
      </c>
      <c r="M1515" t="n">
        <v>6</v>
      </c>
      <c r="N1515" t="n">
        <v>101.05</v>
      </c>
      <c r="O1515" t="n">
        <v>40718</v>
      </c>
      <c r="P1515" t="n">
        <v>194.85</v>
      </c>
      <c r="Q1515" t="n">
        <v>460.69</v>
      </c>
      <c r="R1515" t="n">
        <v>46.53</v>
      </c>
      <c r="S1515" t="n">
        <v>32.19</v>
      </c>
      <c r="T1515" t="n">
        <v>3268.36</v>
      </c>
      <c r="U1515" t="n">
        <v>0.6899999999999999</v>
      </c>
      <c r="V1515" t="n">
        <v>0.76</v>
      </c>
      <c r="W1515" t="n">
        <v>1.46</v>
      </c>
      <c r="X1515" t="n">
        <v>0.19</v>
      </c>
      <c r="Y1515" t="n">
        <v>1</v>
      </c>
      <c r="Z1515" t="n">
        <v>10</v>
      </c>
    </row>
    <row r="1516">
      <c r="A1516" t="n">
        <v>81</v>
      </c>
      <c r="B1516" t="n">
        <v>145</v>
      </c>
      <c r="C1516" t="inlineStr">
        <is>
          <t xml:space="preserve">CONCLUIDO	</t>
        </is>
      </c>
      <c r="D1516" t="n">
        <v>6.6181</v>
      </c>
      <c r="E1516" t="n">
        <v>15.11</v>
      </c>
      <c r="F1516" t="n">
        <v>11.73</v>
      </c>
      <c r="G1516" t="n">
        <v>87.97</v>
      </c>
      <c r="H1516" t="n">
        <v>1.15</v>
      </c>
      <c r="I1516" t="n">
        <v>8</v>
      </c>
      <c r="J1516" t="n">
        <v>328.83</v>
      </c>
      <c r="K1516" t="n">
        <v>61.2</v>
      </c>
      <c r="L1516" t="n">
        <v>21.25</v>
      </c>
      <c r="M1516" t="n">
        <v>6</v>
      </c>
      <c r="N1516" t="n">
        <v>101.38</v>
      </c>
      <c r="O1516" t="n">
        <v>40789.89</v>
      </c>
      <c r="P1516" t="n">
        <v>194.73</v>
      </c>
      <c r="Q1516" t="n">
        <v>460.69</v>
      </c>
      <c r="R1516" t="n">
        <v>46.81</v>
      </c>
      <c r="S1516" t="n">
        <v>32.19</v>
      </c>
      <c r="T1516" t="n">
        <v>3407.28</v>
      </c>
      <c r="U1516" t="n">
        <v>0.6899999999999999</v>
      </c>
      <c r="V1516" t="n">
        <v>0.76</v>
      </c>
      <c r="W1516" t="n">
        <v>1.46</v>
      </c>
      <c r="X1516" t="n">
        <v>0.2</v>
      </c>
      <c r="Y1516" t="n">
        <v>1</v>
      </c>
      <c r="Z1516" t="n">
        <v>10</v>
      </c>
    </row>
    <row r="1517">
      <c r="A1517" t="n">
        <v>82</v>
      </c>
      <c r="B1517" t="n">
        <v>145</v>
      </c>
      <c r="C1517" t="inlineStr">
        <is>
          <t xml:space="preserve">CONCLUIDO	</t>
        </is>
      </c>
      <c r="D1517" t="n">
        <v>6.618</v>
      </c>
      <c r="E1517" t="n">
        <v>15.11</v>
      </c>
      <c r="F1517" t="n">
        <v>11.73</v>
      </c>
      <c r="G1517" t="n">
        <v>87.97</v>
      </c>
      <c r="H1517" t="n">
        <v>1.16</v>
      </c>
      <c r="I1517" t="n">
        <v>8</v>
      </c>
      <c r="J1517" t="n">
        <v>329.41</v>
      </c>
      <c r="K1517" t="n">
        <v>61.2</v>
      </c>
      <c r="L1517" t="n">
        <v>21.5</v>
      </c>
      <c r="M1517" t="n">
        <v>6</v>
      </c>
      <c r="N1517" t="n">
        <v>101.71</v>
      </c>
      <c r="O1517" t="n">
        <v>40861.93</v>
      </c>
      <c r="P1517" t="n">
        <v>194.9</v>
      </c>
      <c r="Q1517" t="n">
        <v>460.69</v>
      </c>
      <c r="R1517" t="n">
        <v>46.92</v>
      </c>
      <c r="S1517" t="n">
        <v>32.19</v>
      </c>
      <c r="T1517" t="n">
        <v>3461.51</v>
      </c>
      <c r="U1517" t="n">
        <v>0.6899999999999999</v>
      </c>
      <c r="V1517" t="n">
        <v>0.76</v>
      </c>
      <c r="W1517" t="n">
        <v>1.46</v>
      </c>
      <c r="X1517" t="n">
        <v>0.2</v>
      </c>
      <c r="Y1517" t="n">
        <v>1</v>
      </c>
      <c r="Z1517" t="n">
        <v>10</v>
      </c>
    </row>
    <row r="1518">
      <c r="A1518" t="n">
        <v>83</v>
      </c>
      <c r="B1518" t="n">
        <v>145</v>
      </c>
      <c r="C1518" t="inlineStr">
        <is>
          <t xml:space="preserve">CONCLUIDO	</t>
        </is>
      </c>
      <c r="D1518" t="n">
        <v>6.619</v>
      </c>
      <c r="E1518" t="n">
        <v>15.11</v>
      </c>
      <c r="F1518" t="n">
        <v>11.73</v>
      </c>
      <c r="G1518" t="n">
        <v>87.95999999999999</v>
      </c>
      <c r="H1518" t="n">
        <v>1.17</v>
      </c>
      <c r="I1518" t="n">
        <v>8</v>
      </c>
      <c r="J1518" t="n">
        <v>330</v>
      </c>
      <c r="K1518" t="n">
        <v>61.2</v>
      </c>
      <c r="L1518" t="n">
        <v>21.75</v>
      </c>
      <c r="M1518" t="n">
        <v>6</v>
      </c>
      <c r="N1518" t="n">
        <v>102.05</v>
      </c>
      <c r="O1518" t="n">
        <v>40934.14</v>
      </c>
      <c r="P1518" t="n">
        <v>194.63</v>
      </c>
      <c r="Q1518" t="n">
        <v>460.69</v>
      </c>
      <c r="R1518" t="n">
        <v>46.88</v>
      </c>
      <c r="S1518" t="n">
        <v>32.19</v>
      </c>
      <c r="T1518" t="n">
        <v>3442.04</v>
      </c>
      <c r="U1518" t="n">
        <v>0.6899999999999999</v>
      </c>
      <c r="V1518" t="n">
        <v>0.76</v>
      </c>
      <c r="W1518" t="n">
        <v>1.46</v>
      </c>
      <c r="X1518" t="n">
        <v>0.19</v>
      </c>
      <c r="Y1518" t="n">
        <v>1</v>
      </c>
      <c r="Z1518" t="n">
        <v>10</v>
      </c>
    </row>
    <row r="1519">
      <c r="A1519" t="n">
        <v>84</v>
      </c>
      <c r="B1519" t="n">
        <v>145</v>
      </c>
      <c r="C1519" t="inlineStr">
        <is>
          <t xml:space="preserve">CONCLUIDO	</t>
        </is>
      </c>
      <c r="D1519" t="n">
        <v>6.6181</v>
      </c>
      <c r="E1519" t="n">
        <v>15.11</v>
      </c>
      <c r="F1519" t="n">
        <v>11.73</v>
      </c>
      <c r="G1519" t="n">
        <v>87.97</v>
      </c>
      <c r="H1519" t="n">
        <v>1.19</v>
      </c>
      <c r="I1519" t="n">
        <v>8</v>
      </c>
      <c r="J1519" t="n">
        <v>330.59</v>
      </c>
      <c r="K1519" t="n">
        <v>61.2</v>
      </c>
      <c r="L1519" t="n">
        <v>22</v>
      </c>
      <c r="M1519" t="n">
        <v>6</v>
      </c>
      <c r="N1519" t="n">
        <v>102.39</v>
      </c>
      <c r="O1519" t="n">
        <v>41006.51</v>
      </c>
      <c r="P1519" t="n">
        <v>194.34</v>
      </c>
      <c r="Q1519" t="n">
        <v>460.69</v>
      </c>
      <c r="R1519" t="n">
        <v>46.91</v>
      </c>
      <c r="S1519" t="n">
        <v>32.19</v>
      </c>
      <c r="T1519" t="n">
        <v>3459.16</v>
      </c>
      <c r="U1519" t="n">
        <v>0.6899999999999999</v>
      </c>
      <c r="V1519" t="n">
        <v>0.76</v>
      </c>
      <c r="W1519" t="n">
        <v>1.46</v>
      </c>
      <c r="X1519" t="n">
        <v>0.2</v>
      </c>
      <c r="Y1519" t="n">
        <v>1</v>
      </c>
      <c r="Z1519" t="n">
        <v>10</v>
      </c>
    </row>
    <row r="1520">
      <c r="A1520" t="n">
        <v>85</v>
      </c>
      <c r="B1520" t="n">
        <v>145</v>
      </c>
      <c r="C1520" t="inlineStr">
        <is>
          <t xml:space="preserve">CONCLUIDO	</t>
        </is>
      </c>
      <c r="D1520" t="n">
        <v>6.6196</v>
      </c>
      <c r="E1520" t="n">
        <v>15.11</v>
      </c>
      <c r="F1520" t="n">
        <v>11.73</v>
      </c>
      <c r="G1520" t="n">
        <v>87.95</v>
      </c>
      <c r="H1520" t="n">
        <v>1.2</v>
      </c>
      <c r="I1520" t="n">
        <v>8</v>
      </c>
      <c r="J1520" t="n">
        <v>331.17</v>
      </c>
      <c r="K1520" t="n">
        <v>61.2</v>
      </c>
      <c r="L1520" t="n">
        <v>22.25</v>
      </c>
      <c r="M1520" t="n">
        <v>6</v>
      </c>
      <c r="N1520" t="n">
        <v>102.72</v>
      </c>
      <c r="O1520" t="n">
        <v>41079.04</v>
      </c>
      <c r="P1520" t="n">
        <v>193.99</v>
      </c>
      <c r="Q1520" t="n">
        <v>460.69</v>
      </c>
      <c r="R1520" t="n">
        <v>46.81</v>
      </c>
      <c r="S1520" t="n">
        <v>32.19</v>
      </c>
      <c r="T1520" t="n">
        <v>3409.2</v>
      </c>
      <c r="U1520" t="n">
        <v>0.6899999999999999</v>
      </c>
      <c r="V1520" t="n">
        <v>0.76</v>
      </c>
      <c r="W1520" t="n">
        <v>1.46</v>
      </c>
      <c r="X1520" t="n">
        <v>0.19</v>
      </c>
      <c r="Y1520" t="n">
        <v>1</v>
      </c>
      <c r="Z1520" t="n">
        <v>10</v>
      </c>
    </row>
    <row r="1521">
      <c r="A1521" t="n">
        <v>86</v>
      </c>
      <c r="B1521" t="n">
        <v>145</v>
      </c>
      <c r="C1521" t="inlineStr">
        <is>
          <t xml:space="preserve">CONCLUIDO	</t>
        </is>
      </c>
      <c r="D1521" t="n">
        <v>6.6167</v>
      </c>
      <c r="E1521" t="n">
        <v>15.11</v>
      </c>
      <c r="F1521" t="n">
        <v>11.73</v>
      </c>
      <c r="G1521" t="n">
        <v>88</v>
      </c>
      <c r="H1521" t="n">
        <v>1.21</v>
      </c>
      <c r="I1521" t="n">
        <v>8</v>
      </c>
      <c r="J1521" t="n">
        <v>331.76</v>
      </c>
      <c r="K1521" t="n">
        <v>61.2</v>
      </c>
      <c r="L1521" t="n">
        <v>22.5</v>
      </c>
      <c r="M1521" t="n">
        <v>6</v>
      </c>
      <c r="N1521" t="n">
        <v>103.06</v>
      </c>
      <c r="O1521" t="n">
        <v>41151.74</v>
      </c>
      <c r="P1521" t="n">
        <v>193.58</v>
      </c>
      <c r="Q1521" t="n">
        <v>460.73</v>
      </c>
      <c r="R1521" t="n">
        <v>46.95</v>
      </c>
      <c r="S1521" t="n">
        <v>32.19</v>
      </c>
      <c r="T1521" t="n">
        <v>3478.41</v>
      </c>
      <c r="U1521" t="n">
        <v>0.6899999999999999</v>
      </c>
      <c r="V1521" t="n">
        <v>0.76</v>
      </c>
      <c r="W1521" t="n">
        <v>1.46</v>
      </c>
      <c r="X1521" t="n">
        <v>0.2</v>
      </c>
      <c r="Y1521" t="n">
        <v>1</v>
      </c>
      <c r="Z1521" t="n">
        <v>10</v>
      </c>
    </row>
    <row r="1522">
      <c r="A1522" t="n">
        <v>87</v>
      </c>
      <c r="B1522" t="n">
        <v>145</v>
      </c>
      <c r="C1522" t="inlineStr">
        <is>
          <t xml:space="preserve">CONCLUIDO	</t>
        </is>
      </c>
      <c r="D1522" t="n">
        <v>6.613</v>
      </c>
      <c r="E1522" t="n">
        <v>15.12</v>
      </c>
      <c r="F1522" t="n">
        <v>11.74</v>
      </c>
      <c r="G1522" t="n">
        <v>88.06</v>
      </c>
      <c r="H1522" t="n">
        <v>1.22</v>
      </c>
      <c r="I1522" t="n">
        <v>8</v>
      </c>
      <c r="J1522" t="n">
        <v>332.35</v>
      </c>
      <c r="K1522" t="n">
        <v>61.2</v>
      </c>
      <c r="L1522" t="n">
        <v>22.75</v>
      </c>
      <c r="M1522" t="n">
        <v>6</v>
      </c>
      <c r="N1522" t="n">
        <v>103.41</v>
      </c>
      <c r="O1522" t="n">
        <v>41224.6</v>
      </c>
      <c r="P1522" t="n">
        <v>193.14</v>
      </c>
      <c r="Q1522" t="n">
        <v>460.69</v>
      </c>
      <c r="R1522" t="n">
        <v>47.19</v>
      </c>
      <c r="S1522" t="n">
        <v>32.19</v>
      </c>
      <c r="T1522" t="n">
        <v>3599.76</v>
      </c>
      <c r="U1522" t="n">
        <v>0.68</v>
      </c>
      <c r="V1522" t="n">
        <v>0.76</v>
      </c>
      <c r="W1522" t="n">
        <v>1.46</v>
      </c>
      <c r="X1522" t="n">
        <v>0.21</v>
      </c>
      <c r="Y1522" t="n">
        <v>1</v>
      </c>
      <c r="Z1522" t="n">
        <v>10</v>
      </c>
    </row>
    <row r="1523">
      <c r="A1523" t="n">
        <v>88</v>
      </c>
      <c r="B1523" t="n">
        <v>145</v>
      </c>
      <c r="C1523" t="inlineStr">
        <is>
          <t xml:space="preserve">CONCLUIDO	</t>
        </is>
      </c>
      <c r="D1523" t="n">
        <v>6.6481</v>
      </c>
      <c r="E1523" t="n">
        <v>15.04</v>
      </c>
      <c r="F1523" t="n">
        <v>11.72</v>
      </c>
      <c r="G1523" t="n">
        <v>100.42</v>
      </c>
      <c r="H1523" t="n">
        <v>1.23</v>
      </c>
      <c r="I1523" t="n">
        <v>7</v>
      </c>
      <c r="J1523" t="n">
        <v>332.95</v>
      </c>
      <c r="K1523" t="n">
        <v>61.2</v>
      </c>
      <c r="L1523" t="n">
        <v>23</v>
      </c>
      <c r="M1523" t="n">
        <v>5</v>
      </c>
      <c r="N1523" t="n">
        <v>103.75</v>
      </c>
      <c r="O1523" t="n">
        <v>41297.62</v>
      </c>
      <c r="P1523" t="n">
        <v>192.49</v>
      </c>
      <c r="Q1523" t="n">
        <v>460.7</v>
      </c>
      <c r="R1523" t="n">
        <v>46.5</v>
      </c>
      <c r="S1523" t="n">
        <v>32.19</v>
      </c>
      <c r="T1523" t="n">
        <v>3257.92</v>
      </c>
      <c r="U1523" t="n">
        <v>0.6899999999999999</v>
      </c>
      <c r="V1523" t="n">
        <v>0.76</v>
      </c>
      <c r="W1523" t="n">
        <v>1.46</v>
      </c>
      <c r="X1523" t="n">
        <v>0.18</v>
      </c>
      <c r="Y1523" t="n">
        <v>1</v>
      </c>
      <c r="Z1523" t="n">
        <v>10</v>
      </c>
    </row>
    <row r="1524">
      <c r="A1524" t="n">
        <v>89</v>
      </c>
      <c r="B1524" t="n">
        <v>145</v>
      </c>
      <c r="C1524" t="inlineStr">
        <is>
          <t xml:space="preserve">CONCLUIDO	</t>
        </is>
      </c>
      <c r="D1524" t="n">
        <v>6.646</v>
      </c>
      <c r="E1524" t="n">
        <v>15.05</v>
      </c>
      <c r="F1524" t="n">
        <v>11.72</v>
      </c>
      <c r="G1524" t="n">
        <v>100.46</v>
      </c>
      <c r="H1524" t="n">
        <v>1.24</v>
      </c>
      <c r="I1524" t="n">
        <v>7</v>
      </c>
      <c r="J1524" t="n">
        <v>333.54</v>
      </c>
      <c r="K1524" t="n">
        <v>61.2</v>
      </c>
      <c r="L1524" t="n">
        <v>23.25</v>
      </c>
      <c r="M1524" t="n">
        <v>5</v>
      </c>
      <c r="N1524" t="n">
        <v>104.09</v>
      </c>
      <c r="O1524" t="n">
        <v>41370.82</v>
      </c>
      <c r="P1524" t="n">
        <v>193.12</v>
      </c>
      <c r="Q1524" t="n">
        <v>460.69</v>
      </c>
      <c r="R1524" t="n">
        <v>46.62</v>
      </c>
      <c r="S1524" t="n">
        <v>32.19</v>
      </c>
      <c r="T1524" t="n">
        <v>3316.97</v>
      </c>
      <c r="U1524" t="n">
        <v>0.6899999999999999</v>
      </c>
      <c r="V1524" t="n">
        <v>0.76</v>
      </c>
      <c r="W1524" t="n">
        <v>1.46</v>
      </c>
      <c r="X1524" t="n">
        <v>0.19</v>
      </c>
      <c r="Y1524" t="n">
        <v>1</v>
      </c>
      <c r="Z1524" t="n">
        <v>10</v>
      </c>
    </row>
    <row r="1525">
      <c r="A1525" t="n">
        <v>90</v>
      </c>
      <c r="B1525" t="n">
        <v>145</v>
      </c>
      <c r="C1525" t="inlineStr">
        <is>
          <t xml:space="preserve">CONCLUIDO	</t>
        </is>
      </c>
      <c r="D1525" t="n">
        <v>6.6492</v>
      </c>
      <c r="E1525" t="n">
        <v>15.04</v>
      </c>
      <c r="F1525" t="n">
        <v>11.71</v>
      </c>
      <c r="G1525" t="n">
        <v>100.4</v>
      </c>
      <c r="H1525" t="n">
        <v>1.25</v>
      </c>
      <c r="I1525" t="n">
        <v>7</v>
      </c>
      <c r="J1525" t="n">
        <v>334.14</v>
      </c>
      <c r="K1525" t="n">
        <v>61.2</v>
      </c>
      <c r="L1525" t="n">
        <v>23.5</v>
      </c>
      <c r="M1525" t="n">
        <v>5</v>
      </c>
      <c r="N1525" t="n">
        <v>104.44</v>
      </c>
      <c r="O1525" t="n">
        <v>41444.3</v>
      </c>
      <c r="P1525" t="n">
        <v>192.97</v>
      </c>
      <c r="Q1525" t="n">
        <v>460.69</v>
      </c>
      <c r="R1525" t="n">
        <v>46.27</v>
      </c>
      <c r="S1525" t="n">
        <v>32.19</v>
      </c>
      <c r="T1525" t="n">
        <v>3141.72</v>
      </c>
      <c r="U1525" t="n">
        <v>0.7</v>
      </c>
      <c r="V1525" t="n">
        <v>0.76</v>
      </c>
      <c r="W1525" t="n">
        <v>1.46</v>
      </c>
      <c r="X1525" t="n">
        <v>0.18</v>
      </c>
      <c r="Y1525" t="n">
        <v>1</v>
      </c>
      <c r="Z1525" t="n">
        <v>10</v>
      </c>
    </row>
    <row r="1526">
      <c r="A1526" t="n">
        <v>91</v>
      </c>
      <c r="B1526" t="n">
        <v>145</v>
      </c>
      <c r="C1526" t="inlineStr">
        <is>
          <t xml:space="preserve">CONCLUIDO	</t>
        </is>
      </c>
      <c r="D1526" t="n">
        <v>6.6515</v>
      </c>
      <c r="E1526" t="n">
        <v>15.03</v>
      </c>
      <c r="F1526" t="n">
        <v>11.71</v>
      </c>
      <c r="G1526" t="n">
        <v>100.35</v>
      </c>
      <c r="H1526" t="n">
        <v>1.26</v>
      </c>
      <c r="I1526" t="n">
        <v>7</v>
      </c>
      <c r="J1526" t="n">
        <v>334.73</v>
      </c>
      <c r="K1526" t="n">
        <v>61.2</v>
      </c>
      <c r="L1526" t="n">
        <v>23.75</v>
      </c>
      <c r="M1526" t="n">
        <v>5</v>
      </c>
      <c r="N1526" t="n">
        <v>104.78</v>
      </c>
      <c r="O1526" t="n">
        <v>41517.84</v>
      </c>
      <c r="P1526" t="n">
        <v>192.97</v>
      </c>
      <c r="Q1526" t="n">
        <v>460.69</v>
      </c>
      <c r="R1526" t="n">
        <v>46.07</v>
      </c>
      <c r="S1526" t="n">
        <v>32.19</v>
      </c>
      <c r="T1526" t="n">
        <v>3041.34</v>
      </c>
      <c r="U1526" t="n">
        <v>0.7</v>
      </c>
      <c r="V1526" t="n">
        <v>0.76</v>
      </c>
      <c r="W1526" t="n">
        <v>1.46</v>
      </c>
      <c r="X1526" t="n">
        <v>0.17</v>
      </c>
      <c r="Y1526" t="n">
        <v>1</v>
      </c>
      <c r="Z1526" t="n">
        <v>10</v>
      </c>
    </row>
    <row r="1527">
      <c r="A1527" t="n">
        <v>92</v>
      </c>
      <c r="B1527" t="n">
        <v>145</v>
      </c>
      <c r="C1527" t="inlineStr">
        <is>
          <t xml:space="preserve">CONCLUIDO	</t>
        </is>
      </c>
      <c r="D1527" t="n">
        <v>6.6493</v>
      </c>
      <c r="E1527" t="n">
        <v>15.04</v>
      </c>
      <c r="F1527" t="n">
        <v>11.71</v>
      </c>
      <c r="G1527" t="n">
        <v>100.4</v>
      </c>
      <c r="H1527" t="n">
        <v>1.28</v>
      </c>
      <c r="I1527" t="n">
        <v>7</v>
      </c>
      <c r="J1527" t="n">
        <v>335.33</v>
      </c>
      <c r="K1527" t="n">
        <v>61.2</v>
      </c>
      <c r="L1527" t="n">
        <v>24</v>
      </c>
      <c r="M1527" t="n">
        <v>5</v>
      </c>
      <c r="N1527" t="n">
        <v>105.13</v>
      </c>
      <c r="O1527" t="n">
        <v>41591.55</v>
      </c>
      <c r="P1527" t="n">
        <v>193.37</v>
      </c>
      <c r="Q1527" t="n">
        <v>460.69</v>
      </c>
      <c r="R1527" t="n">
        <v>46.34</v>
      </c>
      <c r="S1527" t="n">
        <v>32.19</v>
      </c>
      <c r="T1527" t="n">
        <v>3177.08</v>
      </c>
      <c r="U1527" t="n">
        <v>0.6899999999999999</v>
      </c>
      <c r="V1527" t="n">
        <v>0.76</v>
      </c>
      <c r="W1527" t="n">
        <v>1.46</v>
      </c>
      <c r="X1527" t="n">
        <v>0.18</v>
      </c>
      <c r="Y1527" t="n">
        <v>1</v>
      </c>
      <c r="Z1527" t="n">
        <v>10</v>
      </c>
    </row>
    <row r="1528">
      <c r="A1528" t="n">
        <v>93</v>
      </c>
      <c r="B1528" t="n">
        <v>145</v>
      </c>
      <c r="C1528" t="inlineStr">
        <is>
          <t xml:space="preserve">CONCLUIDO	</t>
        </is>
      </c>
      <c r="D1528" t="n">
        <v>6.6553</v>
      </c>
      <c r="E1528" t="n">
        <v>15.03</v>
      </c>
      <c r="F1528" t="n">
        <v>11.7</v>
      </c>
      <c r="G1528" t="n">
        <v>100.28</v>
      </c>
      <c r="H1528" t="n">
        <v>1.29</v>
      </c>
      <c r="I1528" t="n">
        <v>7</v>
      </c>
      <c r="J1528" t="n">
        <v>335.93</v>
      </c>
      <c r="K1528" t="n">
        <v>61.2</v>
      </c>
      <c r="L1528" t="n">
        <v>24.25</v>
      </c>
      <c r="M1528" t="n">
        <v>5</v>
      </c>
      <c r="N1528" t="n">
        <v>105.48</v>
      </c>
      <c r="O1528" t="n">
        <v>41665.42</v>
      </c>
      <c r="P1528" t="n">
        <v>193.4</v>
      </c>
      <c r="Q1528" t="n">
        <v>460.69</v>
      </c>
      <c r="R1528" t="n">
        <v>45.88</v>
      </c>
      <c r="S1528" t="n">
        <v>32.19</v>
      </c>
      <c r="T1528" t="n">
        <v>2945.37</v>
      </c>
      <c r="U1528" t="n">
        <v>0.7</v>
      </c>
      <c r="V1528" t="n">
        <v>0.76</v>
      </c>
      <c r="W1528" t="n">
        <v>1.46</v>
      </c>
      <c r="X1528" t="n">
        <v>0.17</v>
      </c>
      <c r="Y1528" t="n">
        <v>1</v>
      </c>
      <c r="Z1528" t="n">
        <v>10</v>
      </c>
    </row>
    <row r="1529">
      <c r="A1529" t="n">
        <v>94</v>
      </c>
      <c r="B1529" t="n">
        <v>145</v>
      </c>
      <c r="C1529" t="inlineStr">
        <is>
          <t xml:space="preserve">CONCLUIDO	</t>
        </is>
      </c>
      <c r="D1529" t="n">
        <v>6.654</v>
      </c>
      <c r="E1529" t="n">
        <v>15.03</v>
      </c>
      <c r="F1529" t="n">
        <v>11.7</v>
      </c>
      <c r="G1529" t="n">
        <v>100.3</v>
      </c>
      <c r="H1529" t="n">
        <v>1.3</v>
      </c>
      <c r="I1529" t="n">
        <v>7</v>
      </c>
      <c r="J1529" t="n">
        <v>336.53</v>
      </c>
      <c r="K1529" t="n">
        <v>61.2</v>
      </c>
      <c r="L1529" t="n">
        <v>24.5</v>
      </c>
      <c r="M1529" t="n">
        <v>5</v>
      </c>
      <c r="N1529" t="n">
        <v>105.83</v>
      </c>
      <c r="O1529" t="n">
        <v>41739.48</v>
      </c>
      <c r="P1529" t="n">
        <v>193.39</v>
      </c>
      <c r="Q1529" t="n">
        <v>460.72</v>
      </c>
      <c r="R1529" t="n">
        <v>45.98</v>
      </c>
      <c r="S1529" t="n">
        <v>32.19</v>
      </c>
      <c r="T1529" t="n">
        <v>2999.13</v>
      </c>
      <c r="U1529" t="n">
        <v>0.7</v>
      </c>
      <c r="V1529" t="n">
        <v>0.76</v>
      </c>
      <c r="W1529" t="n">
        <v>1.46</v>
      </c>
      <c r="X1529" t="n">
        <v>0.17</v>
      </c>
      <c r="Y1529" t="n">
        <v>1</v>
      </c>
      <c r="Z1529" t="n">
        <v>10</v>
      </c>
    </row>
    <row r="1530">
      <c r="A1530" t="n">
        <v>95</v>
      </c>
      <c r="B1530" t="n">
        <v>145</v>
      </c>
      <c r="C1530" t="inlineStr">
        <is>
          <t xml:space="preserve">CONCLUIDO	</t>
        </is>
      </c>
      <c r="D1530" t="n">
        <v>6.6535</v>
      </c>
      <c r="E1530" t="n">
        <v>15.03</v>
      </c>
      <c r="F1530" t="n">
        <v>11.7</v>
      </c>
      <c r="G1530" t="n">
        <v>100.31</v>
      </c>
      <c r="H1530" t="n">
        <v>1.31</v>
      </c>
      <c r="I1530" t="n">
        <v>7</v>
      </c>
      <c r="J1530" t="n">
        <v>337.13</v>
      </c>
      <c r="K1530" t="n">
        <v>61.2</v>
      </c>
      <c r="L1530" t="n">
        <v>24.75</v>
      </c>
      <c r="M1530" t="n">
        <v>5</v>
      </c>
      <c r="N1530" t="n">
        <v>106.18</v>
      </c>
      <c r="O1530" t="n">
        <v>41813.7</v>
      </c>
      <c r="P1530" t="n">
        <v>193.07</v>
      </c>
      <c r="Q1530" t="n">
        <v>460.72</v>
      </c>
      <c r="R1530" t="n">
        <v>45.96</v>
      </c>
      <c r="S1530" t="n">
        <v>32.19</v>
      </c>
      <c r="T1530" t="n">
        <v>2987.13</v>
      </c>
      <c r="U1530" t="n">
        <v>0.7</v>
      </c>
      <c r="V1530" t="n">
        <v>0.76</v>
      </c>
      <c r="W1530" t="n">
        <v>1.46</v>
      </c>
      <c r="X1530" t="n">
        <v>0.17</v>
      </c>
      <c r="Y1530" t="n">
        <v>1</v>
      </c>
      <c r="Z1530" t="n">
        <v>10</v>
      </c>
    </row>
    <row r="1531">
      <c r="A1531" t="n">
        <v>96</v>
      </c>
      <c r="B1531" t="n">
        <v>145</v>
      </c>
      <c r="C1531" t="inlineStr">
        <is>
          <t xml:space="preserve">CONCLUIDO	</t>
        </is>
      </c>
      <c r="D1531" t="n">
        <v>6.6553</v>
      </c>
      <c r="E1531" t="n">
        <v>15.03</v>
      </c>
      <c r="F1531" t="n">
        <v>11.7</v>
      </c>
      <c r="G1531" t="n">
        <v>100.28</v>
      </c>
      <c r="H1531" t="n">
        <v>1.32</v>
      </c>
      <c r="I1531" t="n">
        <v>7</v>
      </c>
      <c r="J1531" t="n">
        <v>337.73</v>
      </c>
      <c r="K1531" t="n">
        <v>61.2</v>
      </c>
      <c r="L1531" t="n">
        <v>25</v>
      </c>
      <c r="M1531" t="n">
        <v>5</v>
      </c>
      <c r="N1531" t="n">
        <v>106.53</v>
      </c>
      <c r="O1531" t="n">
        <v>41888.1</v>
      </c>
      <c r="P1531" t="n">
        <v>192.85</v>
      </c>
      <c r="Q1531" t="n">
        <v>460.69</v>
      </c>
      <c r="R1531" t="n">
        <v>45.93</v>
      </c>
      <c r="S1531" t="n">
        <v>32.19</v>
      </c>
      <c r="T1531" t="n">
        <v>2974.23</v>
      </c>
      <c r="U1531" t="n">
        <v>0.7</v>
      </c>
      <c r="V1531" t="n">
        <v>0.76</v>
      </c>
      <c r="W1531" t="n">
        <v>1.46</v>
      </c>
      <c r="X1531" t="n">
        <v>0.17</v>
      </c>
      <c r="Y1531" t="n">
        <v>1</v>
      </c>
      <c r="Z1531" t="n">
        <v>10</v>
      </c>
    </row>
    <row r="1532">
      <c r="A1532" t="n">
        <v>97</v>
      </c>
      <c r="B1532" t="n">
        <v>145</v>
      </c>
      <c r="C1532" t="inlineStr">
        <is>
          <t xml:space="preserve">CONCLUIDO	</t>
        </is>
      </c>
      <c r="D1532" t="n">
        <v>6.6539</v>
      </c>
      <c r="E1532" t="n">
        <v>15.03</v>
      </c>
      <c r="F1532" t="n">
        <v>11.7</v>
      </c>
      <c r="G1532" t="n">
        <v>100.31</v>
      </c>
      <c r="H1532" t="n">
        <v>1.33</v>
      </c>
      <c r="I1532" t="n">
        <v>7</v>
      </c>
      <c r="J1532" t="n">
        <v>338.34</v>
      </c>
      <c r="K1532" t="n">
        <v>61.2</v>
      </c>
      <c r="L1532" t="n">
        <v>25.25</v>
      </c>
      <c r="M1532" t="n">
        <v>5</v>
      </c>
      <c r="N1532" t="n">
        <v>106.89</v>
      </c>
      <c r="O1532" t="n">
        <v>41962.68</v>
      </c>
      <c r="P1532" t="n">
        <v>192.52</v>
      </c>
      <c r="Q1532" t="n">
        <v>460.69</v>
      </c>
      <c r="R1532" t="n">
        <v>45.93</v>
      </c>
      <c r="S1532" t="n">
        <v>32.19</v>
      </c>
      <c r="T1532" t="n">
        <v>2971.97</v>
      </c>
      <c r="U1532" t="n">
        <v>0.7</v>
      </c>
      <c r="V1532" t="n">
        <v>0.76</v>
      </c>
      <c r="W1532" t="n">
        <v>1.46</v>
      </c>
      <c r="X1532" t="n">
        <v>0.17</v>
      </c>
      <c r="Y1532" t="n">
        <v>1</v>
      </c>
      <c r="Z1532" t="n">
        <v>10</v>
      </c>
    </row>
    <row r="1533">
      <c r="A1533" t="n">
        <v>98</v>
      </c>
      <c r="B1533" t="n">
        <v>145</v>
      </c>
      <c r="C1533" t="inlineStr">
        <is>
          <t xml:space="preserve">CONCLUIDO	</t>
        </is>
      </c>
      <c r="D1533" t="n">
        <v>6.6534</v>
      </c>
      <c r="E1533" t="n">
        <v>15.03</v>
      </c>
      <c r="F1533" t="n">
        <v>11.7</v>
      </c>
      <c r="G1533" t="n">
        <v>100.32</v>
      </c>
      <c r="H1533" t="n">
        <v>1.34</v>
      </c>
      <c r="I1533" t="n">
        <v>7</v>
      </c>
      <c r="J1533" t="n">
        <v>338.94</v>
      </c>
      <c r="K1533" t="n">
        <v>61.2</v>
      </c>
      <c r="L1533" t="n">
        <v>25.5</v>
      </c>
      <c r="M1533" t="n">
        <v>5</v>
      </c>
      <c r="N1533" t="n">
        <v>107.25</v>
      </c>
      <c r="O1533" t="n">
        <v>42037.44</v>
      </c>
      <c r="P1533" t="n">
        <v>192.65</v>
      </c>
      <c r="Q1533" t="n">
        <v>460.69</v>
      </c>
      <c r="R1533" t="n">
        <v>46.01</v>
      </c>
      <c r="S1533" t="n">
        <v>32.19</v>
      </c>
      <c r="T1533" t="n">
        <v>3013.19</v>
      </c>
      <c r="U1533" t="n">
        <v>0.7</v>
      </c>
      <c r="V1533" t="n">
        <v>0.76</v>
      </c>
      <c r="W1533" t="n">
        <v>1.46</v>
      </c>
      <c r="X1533" t="n">
        <v>0.17</v>
      </c>
      <c r="Y1533" t="n">
        <v>1</v>
      </c>
      <c r="Z1533" t="n">
        <v>10</v>
      </c>
    </row>
    <row r="1534">
      <c r="A1534" t="n">
        <v>99</v>
      </c>
      <c r="B1534" t="n">
        <v>145</v>
      </c>
      <c r="C1534" t="inlineStr">
        <is>
          <t xml:space="preserve">CONCLUIDO	</t>
        </is>
      </c>
      <c r="D1534" t="n">
        <v>6.6547</v>
      </c>
      <c r="E1534" t="n">
        <v>15.03</v>
      </c>
      <c r="F1534" t="n">
        <v>11.7</v>
      </c>
      <c r="G1534" t="n">
        <v>100.29</v>
      </c>
      <c r="H1534" t="n">
        <v>1.35</v>
      </c>
      <c r="I1534" t="n">
        <v>7</v>
      </c>
      <c r="J1534" t="n">
        <v>339.55</v>
      </c>
      <c r="K1534" t="n">
        <v>61.2</v>
      </c>
      <c r="L1534" t="n">
        <v>25.75</v>
      </c>
      <c r="M1534" t="n">
        <v>5</v>
      </c>
      <c r="N1534" t="n">
        <v>107.6</v>
      </c>
      <c r="O1534" t="n">
        <v>42112.37</v>
      </c>
      <c r="P1534" t="n">
        <v>192.17</v>
      </c>
      <c r="Q1534" t="n">
        <v>460.69</v>
      </c>
      <c r="R1534" t="n">
        <v>45.93</v>
      </c>
      <c r="S1534" t="n">
        <v>32.19</v>
      </c>
      <c r="T1534" t="n">
        <v>2972.98</v>
      </c>
      <c r="U1534" t="n">
        <v>0.7</v>
      </c>
      <c r="V1534" t="n">
        <v>0.76</v>
      </c>
      <c r="W1534" t="n">
        <v>1.46</v>
      </c>
      <c r="X1534" t="n">
        <v>0.17</v>
      </c>
      <c r="Y1534" t="n">
        <v>1</v>
      </c>
      <c r="Z1534" t="n">
        <v>10</v>
      </c>
    </row>
    <row r="1535">
      <c r="A1535" t="n">
        <v>100</v>
      </c>
      <c r="B1535" t="n">
        <v>145</v>
      </c>
      <c r="C1535" t="inlineStr">
        <is>
          <t xml:space="preserve">CONCLUIDO	</t>
        </is>
      </c>
      <c r="D1535" t="n">
        <v>6.6575</v>
      </c>
      <c r="E1535" t="n">
        <v>15.02</v>
      </c>
      <c r="F1535" t="n">
        <v>11.69</v>
      </c>
      <c r="G1535" t="n">
        <v>100.24</v>
      </c>
      <c r="H1535" t="n">
        <v>1.36</v>
      </c>
      <c r="I1535" t="n">
        <v>7</v>
      </c>
      <c r="J1535" t="n">
        <v>340.16</v>
      </c>
      <c r="K1535" t="n">
        <v>61.2</v>
      </c>
      <c r="L1535" t="n">
        <v>26</v>
      </c>
      <c r="M1535" t="n">
        <v>5</v>
      </c>
      <c r="N1535" t="n">
        <v>107.96</v>
      </c>
      <c r="O1535" t="n">
        <v>42187.49</v>
      </c>
      <c r="P1535" t="n">
        <v>191.77</v>
      </c>
      <c r="Q1535" t="n">
        <v>460.69</v>
      </c>
      <c r="R1535" t="n">
        <v>45.71</v>
      </c>
      <c r="S1535" t="n">
        <v>32.19</v>
      </c>
      <c r="T1535" t="n">
        <v>2862.2</v>
      </c>
      <c r="U1535" t="n">
        <v>0.7</v>
      </c>
      <c r="V1535" t="n">
        <v>0.76</v>
      </c>
      <c r="W1535" t="n">
        <v>1.46</v>
      </c>
      <c r="X1535" t="n">
        <v>0.16</v>
      </c>
      <c r="Y1535" t="n">
        <v>1</v>
      </c>
      <c r="Z1535" t="n">
        <v>10</v>
      </c>
    </row>
    <row r="1536">
      <c r="A1536" t="n">
        <v>101</v>
      </c>
      <c r="B1536" t="n">
        <v>145</v>
      </c>
      <c r="C1536" t="inlineStr">
        <is>
          <t xml:space="preserve">CONCLUIDO	</t>
        </is>
      </c>
      <c r="D1536" t="n">
        <v>6.6541</v>
      </c>
      <c r="E1536" t="n">
        <v>15.03</v>
      </c>
      <c r="F1536" t="n">
        <v>11.7</v>
      </c>
      <c r="G1536" t="n">
        <v>100.3</v>
      </c>
      <c r="H1536" t="n">
        <v>1.37</v>
      </c>
      <c r="I1536" t="n">
        <v>7</v>
      </c>
      <c r="J1536" t="n">
        <v>340.77</v>
      </c>
      <c r="K1536" t="n">
        <v>61.2</v>
      </c>
      <c r="L1536" t="n">
        <v>26.25</v>
      </c>
      <c r="M1536" t="n">
        <v>5</v>
      </c>
      <c r="N1536" t="n">
        <v>108.32</v>
      </c>
      <c r="O1536" t="n">
        <v>42262.79</v>
      </c>
      <c r="P1536" t="n">
        <v>191.48</v>
      </c>
      <c r="Q1536" t="n">
        <v>460.69</v>
      </c>
      <c r="R1536" t="n">
        <v>45.92</v>
      </c>
      <c r="S1536" t="n">
        <v>32.19</v>
      </c>
      <c r="T1536" t="n">
        <v>2969.84</v>
      </c>
      <c r="U1536" t="n">
        <v>0.7</v>
      </c>
      <c r="V1536" t="n">
        <v>0.76</v>
      </c>
      <c r="W1536" t="n">
        <v>1.46</v>
      </c>
      <c r="X1536" t="n">
        <v>0.17</v>
      </c>
      <c r="Y1536" t="n">
        <v>1</v>
      </c>
      <c r="Z1536" t="n">
        <v>10</v>
      </c>
    </row>
    <row r="1537">
      <c r="A1537" t="n">
        <v>102</v>
      </c>
      <c r="B1537" t="n">
        <v>145</v>
      </c>
      <c r="C1537" t="inlineStr">
        <is>
          <t xml:space="preserve">CONCLUIDO	</t>
        </is>
      </c>
      <c r="D1537" t="n">
        <v>6.6562</v>
      </c>
      <c r="E1537" t="n">
        <v>15.02</v>
      </c>
      <c r="F1537" t="n">
        <v>11.7</v>
      </c>
      <c r="G1537" t="n">
        <v>100.26</v>
      </c>
      <c r="H1537" t="n">
        <v>1.38</v>
      </c>
      <c r="I1537" t="n">
        <v>7</v>
      </c>
      <c r="J1537" t="n">
        <v>341.38</v>
      </c>
      <c r="K1537" t="n">
        <v>61.2</v>
      </c>
      <c r="L1537" t="n">
        <v>26.5</v>
      </c>
      <c r="M1537" t="n">
        <v>5</v>
      </c>
      <c r="N1537" t="n">
        <v>108.68</v>
      </c>
      <c r="O1537" t="n">
        <v>42338.27</v>
      </c>
      <c r="P1537" t="n">
        <v>191.05</v>
      </c>
      <c r="Q1537" t="n">
        <v>460.69</v>
      </c>
      <c r="R1537" t="n">
        <v>45.79</v>
      </c>
      <c r="S1537" t="n">
        <v>32.19</v>
      </c>
      <c r="T1537" t="n">
        <v>2902.72</v>
      </c>
      <c r="U1537" t="n">
        <v>0.7</v>
      </c>
      <c r="V1537" t="n">
        <v>0.76</v>
      </c>
      <c r="W1537" t="n">
        <v>1.46</v>
      </c>
      <c r="X1537" t="n">
        <v>0.16</v>
      </c>
      <c r="Y1537" t="n">
        <v>1</v>
      </c>
      <c r="Z1537" t="n">
        <v>10</v>
      </c>
    </row>
    <row r="1538">
      <c r="A1538" t="n">
        <v>103</v>
      </c>
      <c r="B1538" t="n">
        <v>145</v>
      </c>
      <c r="C1538" t="inlineStr">
        <is>
          <t xml:space="preserve">CONCLUIDO	</t>
        </is>
      </c>
      <c r="D1538" t="n">
        <v>6.652</v>
      </c>
      <c r="E1538" t="n">
        <v>15.03</v>
      </c>
      <c r="F1538" t="n">
        <v>11.71</v>
      </c>
      <c r="G1538" t="n">
        <v>100.34</v>
      </c>
      <c r="H1538" t="n">
        <v>1.39</v>
      </c>
      <c r="I1538" t="n">
        <v>7</v>
      </c>
      <c r="J1538" t="n">
        <v>342</v>
      </c>
      <c r="K1538" t="n">
        <v>61.2</v>
      </c>
      <c r="L1538" t="n">
        <v>26.75</v>
      </c>
      <c r="M1538" t="n">
        <v>5</v>
      </c>
      <c r="N1538" t="n">
        <v>109.05</v>
      </c>
      <c r="O1538" t="n">
        <v>42413.94</v>
      </c>
      <c r="P1538" t="n">
        <v>190.93</v>
      </c>
      <c r="Q1538" t="n">
        <v>460.69</v>
      </c>
      <c r="R1538" t="n">
        <v>46.2</v>
      </c>
      <c r="S1538" t="n">
        <v>32.19</v>
      </c>
      <c r="T1538" t="n">
        <v>3108.83</v>
      </c>
      <c r="U1538" t="n">
        <v>0.7</v>
      </c>
      <c r="V1538" t="n">
        <v>0.76</v>
      </c>
      <c r="W1538" t="n">
        <v>1.46</v>
      </c>
      <c r="X1538" t="n">
        <v>0.17</v>
      </c>
      <c r="Y1538" t="n">
        <v>1</v>
      </c>
      <c r="Z1538" t="n">
        <v>10</v>
      </c>
    </row>
    <row r="1539">
      <c r="A1539" t="n">
        <v>104</v>
      </c>
      <c r="B1539" t="n">
        <v>145</v>
      </c>
      <c r="C1539" t="inlineStr">
        <is>
          <t xml:space="preserve">CONCLUIDO	</t>
        </is>
      </c>
      <c r="D1539" t="n">
        <v>6.6527</v>
      </c>
      <c r="E1539" t="n">
        <v>15.03</v>
      </c>
      <c r="F1539" t="n">
        <v>11.71</v>
      </c>
      <c r="G1539" t="n">
        <v>100.33</v>
      </c>
      <c r="H1539" t="n">
        <v>1.4</v>
      </c>
      <c r="I1539" t="n">
        <v>7</v>
      </c>
      <c r="J1539" t="n">
        <v>342.61</v>
      </c>
      <c r="K1539" t="n">
        <v>61.2</v>
      </c>
      <c r="L1539" t="n">
        <v>27</v>
      </c>
      <c r="M1539" t="n">
        <v>5</v>
      </c>
      <c r="N1539" t="n">
        <v>109.41</v>
      </c>
      <c r="O1539" t="n">
        <v>42489.79</v>
      </c>
      <c r="P1539" t="n">
        <v>190.38</v>
      </c>
      <c r="Q1539" t="n">
        <v>460.7</v>
      </c>
      <c r="R1539" t="n">
        <v>46.12</v>
      </c>
      <c r="S1539" t="n">
        <v>32.19</v>
      </c>
      <c r="T1539" t="n">
        <v>3069.24</v>
      </c>
      <c r="U1539" t="n">
        <v>0.7</v>
      </c>
      <c r="V1539" t="n">
        <v>0.76</v>
      </c>
      <c r="W1539" t="n">
        <v>1.46</v>
      </c>
      <c r="X1539" t="n">
        <v>0.17</v>
      </c>
      <c r="Y1539" t="n">
        <v>1</v>
      </c>
      <c r="Z1539" t="n">
        <v>10</v>
      </c>
    </row>
    <row r="1540">
      <c r="A1540" t="n">
        <v>105</v>
      </c>
      <c r="B1540" t="n">
        <v>145</v>
      </c>
      <c r="C1540" t="inlineStr">
        <is>
          <t xml:space="preserve">CONCLUIDO	</t>
        </is>
      </c>
      <c r="D1540" t="n">
        <v>6.6926</v>
      </c>
      <c r="E1540" t="n">
        <v>14.94</v>
      </c>
      <c r="F1540" t="n">
        <v>11.67</v>
      </c>
      <c r="G1540" t="n">
        <v>116.69</v>
      </c>
      <c r="H1540" t="n">
        <v>1.42</v>
      </c>
      <c r="I1540" t="n">
        <v>6</v>
      </c>
      <c r="J1540" t="n">
        <v>343.23</v>
      </c>
      <c r="K1540" t="n">
        <v>61.2</v>
      </c>
      <c r="L1540" t="n">
        <v>27.25</v>
      </c>
      <c r="M1540" t="n">
        <v>4</v>
      </c>
      <c r="N1540" t="n">
        <v>109.78</v>
      </c>
      <c r="O1540" t="n">
        <v>42565.83</v>
      </c>
      <c r="P1540" t="n">
        <v>189.43</v>
      </c>
      <c r="Q1540" t="n">
        <v>460.69</v>
      </c>
      <c r="R1540" t="n">
        <v>44.94</v>
      </c>
      <c r="S1540" t="n">
        <v>32.19</v>
      </c>
      <c r="T1540" t="n">
        <v>2480.24</v>
      </c>
      <c r="U1540" t="n">
        <v>0.72</v>
      </c>
      <c r="V1540" t="n">
        <v>0.77</v>
      </c>
      <c r="W1540" t="n">
        <v>1.46</v>
      </c>
      <c r="X1540" t="n">
        <v>0.14</v>
      </c>
      <c r="Y1540" t="n">
        <v>1</v>
      </c>
      <c r="Z1540" t="n">
        <v>10</v>
      </c>
    </row>
    <row r="1541">
      <c r="A1541" t="n">
        <v>106</v>
      </c>
      <c r="B1541" t="n">
        <v>145</v>
      </c>
      <c r="C1541" t="inlineStr">
        <is>
          <t xml:space="preserve">CONCLUIDO	</t>
        </is>
      </c>
      <c r="D1541" t="n">
        <v>6.6887</v>
      </c>
      <c r="E1541" t="n">
        <v>14.95</v>
      </c>
      <c r="F1541" t="n">
        <v>11.68</v>
      </c>
      <c r="G1541" t="n">
        <v>116.78</v>
      </c>
      <c r="H1541" t="n">
        <v>1.43</v>
      </c>
      <c r="I1541" t="n">
        <v>6</v>
      </c>
      <c r="J1541" t="n">
        <v>343.85</v>
      </c>
      <c r="K1541" t="n">
        <v>61.2</v>
      </c>
      <c r="L1541" t="n">
        <v>27.5</v>
      </c>
      <c r="M1541" t="n">
        <v>4</v>
      </c>
      <c r="N1541" t="n">
        <v>110.15</v>
      </c>
      <c r="O1541" t="n">
        <v>42642.18</v>
      </c>
      <c r="P1541" t="n">
        <v>189.59</v>
      </c>
      <c r="Q1541" t="n">
        <v>460.69</v>
      </c>
      <c r="R1541" t="n">
        <v>45.15</v>
      </c>
      <c r="S1541" t="n">
        <v>32.19</v>
      </c>
      <c r="T1541" t="n">
        <v>2585.21</v>
      </c>
      <c r="U1541" t="n">
        <v>0.71</v>
      </c>
      <c r="V1541" t="n">
        <v>0.77</v>
      </c>
      <c r="W1541" t="n">
        <v>1.46</v>
      </c>
      <c r="X1541" t="n">
        <v>0.14</v>
      </c>
      <c r="Y1541" t="n">
        <v>1</v>
      </c>
      <c r="Z1541" t="n">
        <v>10</v>
      </c>
    </row>
    <row r="1542">
      <c r="A1542" t="n">
        <v>107</v>
      </c>
      <c r="B1542" t="n">
        <v>145</v>
      </c>
      <c r="C1542" t="inlineStr">
        <is>
          <t xml:space="preserve">CONCLUIDO	</t>
        </is>
      </c>
      <c r="D1542" t="n">
        <v>6.6913</v>
      </c>
      <c r="E1542" t="n">
        <v>14.94</v>
      </c>
      <c r="F1542" t="n">
        <v>11.67</v>
      </c>
      <c r="G1542" t="n">
        <v>116.72</v>
      </c>
      <c r="H1542" t="n">
        <v>1.44</v>
      </c>
      <c r="I1542" t="n">
        <v>6</v>
      </c>
      <c r="J1542" t="n">
        <v>344.47</v>
      </c>
      <c r="K1542" t="n">
        <v>61.2</v>
      </c>
      <c r="L1542" t="n">
        <v>27.75</v>
      </c>
      <c r="M1542" t="n">
        <v>4</v>
      </c>
      <c r="N1542" t="n">
        <v>110.52</v>
      </c>
      <c r="O1542" t="n">
        <v>42718.61</v>
      </c>
      <c r="P1542" t="n">
        <v>189.6</v>
      </c>
      <c r="Q1542" t="n">
        <v>460.69</v>
      </c>
      <c r="R1542" t="n">
        <v>45</v>
      </c>
      <c r="S1542" t="n">
        <v>32.19</v>
      </c>
      <c r="T1542" t="n">
        <v>2513.21</v>
      </c>
      <c r="U1542" t="n">
        <v>0.72</v>
      </c>
      <c r="V1542" t="n">
        <v>0.77</v>
      </c>
      <c r="W1542" t="n">
        <v>1.46</v>
      </c>
      <c r="X1542" t="n">
        <v>0.14</v>
      </c>
      <c r="Y1542" t="n">
        <v>1</v>
      </c>
      <c r="Z1542" t="n">
        <v>10</v>
      </c>
    </row>
    <row r="1543">
      <c r="A1543" t="n">
        <v>108</v>
      </c>
      <c r="B1543" t="n">
        <v>145</v>
      </c>
      <c r="C1543" t="inlineStr">
        <is>
          <t xml:space="preserve">CONCLUIDO	</t>
        </is>
      </c>
      <c r="D1543" t="n">
        <v>6.6932</v>
      </c>
      <c r="E1543" t="n">
        <v>14.94</v>
      </c>
      <c r="F1543" t="n">
        <v>11.67</v>
      </c>
      <c r="G1543" t="n">
        <v>116.68</v>
      </c>
      <c r="H1543" t="n">
        <v>1.45</v>
      </c>
      <c r="I1543" t="n">
        <v>6</v>
      </c>
      <c r="J1543" t="n">
        <v>345.09</v>
      </c>
      <c r="K1543" t="n">
        <v>61.2</v>
      </c>
      <c r="L1543" t="n">
        <v>28</v>
      </c>
      <c r="M1543" t="n">
        <v>4</v>
      </c>
      <c r="N1543" t="n">
        <v>110.89</v>
      </c>
      <c r="O1543" t="n">
        <v>42795.22</v>
      </c>
      <c r="P1543" t="n">
        <v>189.6</v>
      </c>
      <c r="Q1543" t="n">
        <v>460.69</v>
      </c>
      <c r="R1543" t="n">
        <v>44.93</v>
      </c>
      <c r="S1543" t="n">
        <v>32.19</v>
      </c>
      <c r="T1543" t="n">
        <v>2478.45</v>
      </c>
      <c r="U1543" t="n">
        <v>0.72</v>
      </c>
      <c r="V1543" t="n">
        <v>0.77</v>
      </c>
      <c r="W1543" t="n">
        <v>1.45</v>
      </c>
      <c r="X1543" t="n">
        <v>0.13</v>
      </c>
      <c r="Y1543" t="n">
        <v>1</v>
      </c>
      <c r="Z1543" t="n">
        <v>10</v>
      </c>
    </row>
    <row r="1544">
      <c r="A1544" t="n">
        <v>109</v>
      </c>
      <c r="B1544" t="n">
        <v>145</v>
      </c>
      <c r="C1544" t="inlineStr">
        <is>
          <t xml:space="preserve">CONCLUIDO	</t>
        </is>
      </c>
      <c r="D1544" t="n">
        <v>6.6908</v>
      </c>
      <c r="E1544" t="n">
        <v>14.95</v>
      </c>
      <c r="F1544" t="n">
        <v>11.67</v>
      </c>
      <c r="G1544" t="n">
        <v>116.73</v>
      </c>
      <c r="H1544" t="n">
        <v>1.46</v>
      </c>
      <c r="I1544" t="n">
        <v>6</v>
      </c>
      <c r="J1544" t="n">
        <v>345.71</v>
      </c>
      <c r="K1544" t="n">
        <v>61.2</v>
      </c>
      <c r="L1544" t="n">
        <v>28.25</v>
      </c>
      <c r="M1544" t="n">
        <v>4</v>
      </c>
      <c r="N1544" t="n">
        <v>111.26</v>
      </c>
      <c r="O1544" t="n">
        <v>42872.03</v>
      </c>
      <c r="P1544" t="n">
        <v>190.11</v>
      </c>
      <c r="Q1544" t="n">
        <v>460.69</v>
      </c>
      <c r="R1544" t="n">
        <v>45.04</v>
      </c>
      <c r="S1544" t="n">
        <v>32.19</v>
      </c>
      <c r="T1544" t="n">
        <v>2533.34</v>
      </c>
      <c r="U1544" t="n">
        <v>0.71</v>
      </c>
      <c r="V1544" t="n">
        <v>0.77</v>
      </c>
      <c r="W1544" t="n">
        <v>1.46</v>
      </c>
      <c r="X1544" t="n">
        <v>0.14</v>
      </c>
      <c r="Y1544" t="n">
        <v>1</v>
      </c>
      <c r="Z1544" t="n">
        <v>10</v>
      </c>
    </row>
    <row r="1545">
      <c r="A1545" t="n">
        <v>110</v>
      </c>
      <c r="B1545" t="n">
        <v>145</v>
      </c>
      <c r="C1545" t="inlineStr">
        <is>
          <t xml:space="preserve">CONCLUIDO	</t>
        </is>
      </c>
      <c r="D1545" t="n">
        <v>6.6924</v>
      </c>
      <c r="E1545" t="n">
        <v>14.94</v>
      </c>
      <c r="F1545" t="n">
        <v>11.67</v>
      </c>
      <c r="G1545" t="n">
        <v>116.7</v>
      </c>
      <c r="H1545" t="n">
        <v>1.47</v>
      </c>
      <c r="I1545" t="n">
        <v>6</v>
      </c>
      <c r="J1545" t="n">
        <v>346.34</v>
      </c>
      <c r="K1545" t="n">
        <v>61.2</v>
      </c>
      <c r="L1545" t="n">
        <v>28.5</v>
      </c>
      <c r="M1545" t="n">
        <v>4</v>
      </c>
      <c r="N1545" t="n">
        <v>111.64</v>
      </c>
      <c r="O1545" t="n">
        <v>42949.03</v>
      </c>
      <c r="P1545" t="n">
        <v>190.16</v>
      </c>
      <c r="Q1545" t="n">
        <v>460.7</v>
      </c>
      <c r="R1545" t="n">
        <v>44.95</v>
      </c>
      <c r="S1545" t="n">
        <v>32.19</v>
      </c>
      <c r="T1545" t="n">
        <v>2488.77</v>
      </c>
      <c r="U1545" t="n">
        <v>0.72</v>
      </c>
      <c r="V1545" t="n">
        <v>0.77</v>
      </c>
      <c r="W1545" t="n">
        <v>1.46</v>
      </c>
      <c r="X1545" t="n">
        <v>0.14</v>
      </c>
      <c r="Y1545" t="n">
        <v>1</v>
      </c>
      <c r="Z1545" t="n">
        <v>10</v>
      </c>
    </row>
    <row r="1546">
      <c r="A1546" t="n">
        <v>111</v>
      </c>
      <c r="B1546" t="n">
        <v>145</v>
      </c>
      <c r="C1546" t="inlineStr">
        <is>
          <t xml:space="preserve">CONCLUIDO	</t>
        </is>
      </c>
      <c r="D1546" t="n">
        <v>6.6923</v>
      </c>
      <c r="E1546" t="n">
        <v>14.94</v>
      </c>
      <c r="F1546" t="n">
        <v>11.67</v>
      </c>
      <c r="G1546" t="n">
        <v>116.7</v>
      </c>
      <c r="H1546" t="n">
        <v>1.48</v>
      </c>
      <c r="I1546" t="n">
        <v>6</v>
      </c>
      <c r="J1546" t="n">
        <v>346.96</v>
      </c>
      <c r="K1546" t="n">
        <v>61.2</v>
      </c>
      <c r="L1546" t="n">
        <v>28.75</v>
      </c>
      <c r="M1546" t="n">
        <v>4</v>
      </c>
      <c r="N1546" t="n">
        <v>112.01</v>
      </c>
      <c r="O1546" t="n">
        <v>43026.23</v>
      </c>
      <c r="P1546" t="n">
        <v>190.32</v>
      </c>
      <c r="Q1546" t="n">
        <v>460.69</v>
      </c>
      <c r="R1546" t="n">
        <v>44.83</v>
      </c>
      <c r="S1546" t="n">
        <v>32.19</v>
      </c>
      <c r="T1546" t="n">
        <v>2426.37</v>
      </c>
      <c r="U1546" t="n">
        <v>0.72</v>
      </c>
      <c r="V1546" t="n">
        <v>0.77</v>
      </c>
      <c r="W1546" t="n">
        <v>1.46</v>
      </c>
      <c r="X1546" t="n">
        <v>0.14</v>
      </c>
      <c r="Y1546" t="n">
        <v>1</v>
      </c>
      <c r="Z1546" t="n">
        <v>10</v>
      </c>
    </row>
    <row r="1547">
      <c r="A1547" t="n">
        <v>112</v>
      </c>
      <c r="B1547" t="n">
        <v>145</v>
      </c>
      <c r="C1547" t="inlineStr">
        <is>
          <t xml:space="preserve">CONCLUIDO	</t>
        </is>
      </c>
      <c r="D1547" t="n">
        <v>6.6932</v>
      </c>
      <c r="E1547" t="n">
        <v>14.94</v>
      </c>
      <c r="F1547" t="n">
        <v>11.67</v>
      </c>
      <c r="G1547" t="n">
        <v>116.68</v>
      </c>
      <c r="H1547" t="n">
        <v>1.49</v>
      </c>
      <c r="I1547" t="n">
        <v>6</v>
      </c>
      <c r="J1547" t="n">
        <v>347.59</v>
      </c>
      <c r="K1547" t="n">
        <v>61.2</v>
      </c>
      <c r="L1547" t="n">
        <v>29</v>
      </c>
      <c r="M1547" t="n">
        <v>4</v>
      </c>
      <c r="N1547" t="n">
        <v>112.39</v>
      </c>
      <c r="O1547" t="n">
        <v>43103.63</v>
      </c>
      <c r="P1547" t="n">
        <v>190.1</v>
      </c>
      <c r="Q1547" t="n">
        <v>460.69</v>
      </c>
      <c r="R1547" t="n">
        <v>44.91</v>
      </c>
      <c r="S1547" t="n">
        <v>32.19</v>
      </c>
      <c r="T1547" t="n">
        <v>2469.33</v>
      </c>
      <c r="U1547" t="n">
        <v>0.72</v>
      </c>
      <c r="V1547" t="n">
        <v>0.77</v>
      </c>
      <c r="W1547" t="n">
        <v>1.46</v>
      </c>
      <c r="X1547" t="n">
        <v>0.13</v>
      </c>
      <c r="Y1547" t="n">
        <v>1</v>
      </c>
      <c r="Z1547" t="n">
        <v>10</v>
      </c>
    </row>
    <row r="1548">
      <c r="A1548" t="n">
        <v>113</v>
      </c>
      <c r="B1548" t="n">
        <v>145</v>
      </c>
      <c r="C1548" t="inlineStr">
        <is>
          <t xml:space="preserve">CONCLUIDO	</t>
        </is>
      </c>
      <c r="D1548" t="n">
        <v>6.6906</v>
      </c>
      <c r="E1548" t="n">
        <v>14.95</v>
      </c>
      <c r="F1548" t="n">
        <v>11.67</v>
      </c>
      <c r="G1548" t="n">
        <v>116.74</v>
      </c>
      <c r="H1548" t="n">
        <v>1.5</v>
      </c>
      <c r="I1548" t="n">
        <v>6</v>
      </c>
      <c r="J1548" t="n">
        <v>348.22</v>
      </c>
      <c r="K1548" t="n">
        <v>61.2</v>
      </c>
      <c r="L1548" t="n">
        <v>29.25</v>
      </c>
      <c r="M1548" t="n">
        <v>4</v>
      </c>
      <c r="N1548" t="n">
        <v>112.77</v>
      </c>
      <c r="O1548" t="n">
        <v>43181.22</v>
      </c>
      <c r="P1548" t="n">
        <v>190.16</v>
      </c>
      <c r="Q1548" t="n">
        <v>460.71</v>
      </c>
      <c r="R1548" t="n">
        <v>45.04</v>
      </c>
      <c r="S1548" t="n">
        <v>32.19</v>
      </c>
      <c r="T1548" t="n">
        <v>2532.33</v>
      </c>
      <c r="U1548" t="n">
        <v>0.71</v>
      </c>
      <c r="V1548" t="n">
        <v>0.77</v>
      </c>
      <c r="W1548" t="n">
        <v>1.46</v>
      </c>
      <c r="X1548" t="n">
        <v>0.14</v>
      </c>
      <c r="Y1548" t="n">
        <v>1</v>
      </c>
      <c r="Z1548" t="n">
        <v>10</v>
      </c>
    </row>
    <row r="1549">
      <c r="A1549" t="n">
        <v>114</v>
      </c>
      <c r="B1549" t="n">
        <v>145</v>
      </c>
      <c r="C1549" t="inlineStr">
        <is>
          <t xml:space="preserve">CONCLUIDO	</t>
        </is>
      </c>
      <c r="D1549" t="n">
        <v>6.6939</v>
      </c>
      <c r="E1549" t="n">
        <v>14.94</v>
      </c>
      <c r="F1549" t="n">
        <v>11.67</v>
      </c>
      <c r="G1549" t="n">
        <v>116.66</v>
      </c>
      <c r="H1549" t="n">
        <v>1.51</v>
      </c>
      <c r="I1549" t="n">
        <v>6</v>
      </c>
      <c r="J1549" t="n">
        <v>348.85</v>
      </c>
      <c r="K1549" t="n">
        <v>61.2</v>
      </c>
      <c r="L1549" t="n">
        <v>29.5</v>
      </c>
      <c r="M1549" t="n">
        <v>4</v>
      </c>
      <c r="N1549" t="n">
        <v>113.15</v>
      </c>
      <c r="O1549" t="n">
        <v>43259.02</v>
      </c>
      <c r="P1549" t="n">
        <v>189.97</v>
      </c>
      <c r="Q1549" t="n">
        <v>460.69</v>
      </c>
      <c r="R1549" t="n">
        <v>44.87</v>
      </c>
      <c r="S1549" t="n">
        <v>32.19</v>
      </c>
      <c r="T1549" t="n">
        <v>2448.19</v>
      </c>
      <c r="U1549" t="n">
        <v>0.72</v>
      </c>
      <c r="V1549" t="n">
        <v>0.77</v>
      </c>
      <c r="W1549" t="n">
        <v>1.45</v>
      </c>
      <c r="X1549" t="n">
        <v>0.13</v>
      </c>
      <c r="Y1549" t="n">
        <v>1</v>
      </c>
      <c r="Z1549" t="n">
        <v>10</v>
      </c>
    </row>
    <row r="1550">
      <c r="A1550" t="n">
        <v>115</v>
      </c>
      <c r="B1550" t="n">
        <v>145</v>
      </c>
      <c r="C1550" t="inlineStr">
        <is>
          <t xml:space="preserve">CONCLUIDO	</t>
        </is>
      </c>
      <c r="D1550" t="n">
        <v>6.6918</v>
      </c>
      <c r="E1550" t="n">
        <v>14.94</v>
      </c>
      <c r="F1550" t="n">
        <v>11.67</v>
      </c>
      <c r="G1550" t="n">
        <v>116.71</v>
      </c>
      <c r="H1550" t="n">
        <v>1.52</v>
      </c>
      <c r="I1550" t="n">
        <v>6</v>
      </c>
      <c r="J1550" t="n">
        <v>349.48</v>
      </c>
      <c r="K1550" t="n">
        <v>61.2</v>
      </c>
      <c r="L1550" t="n">
        <v>29.75</v>
      </c>
      <c r="M1550" t="n">
        <v>4</v>
      </c>
      <c r="N1550" t="n">
        <v>113.53</v>
      </c>
      <c r="O1550" t="n">
        <v>43337.02</v>
      </c>
      <c r="P1550" t="n">
        <v>189.94</v>
      </c>
      <c r="Q1550" t="n">
        <v>460.69</v>
      </c>
      <c r="R1550" t="n">
        <v>44.92</v>
      </c>
      <c r="S1550" t="n">
        <v>32.19</v>
      </c>
      <c r="T1550" t="n">
        <v>2474.32</v>
      </c>
      <c r="U1550" t="n">
        <v>0.72</v>
      </c>
      <c r="V1550" t="n">
        <v>0.77</v>
      </c>
      <c r="W1550" t="n">
        <v>1.46</v>
      </c>
      <c r="X1550" t="n">
        <v>0.14</v>
      </c>
      <c r="Y1550" t="n">
        <v>1</v>
      </c>
      <c r="Z1550" t="n">
        <v>10</v>
      </c>
    </row>
    <row r="1551">
      <c r="A1551" t="n">
        <v>116</v>
      </c>
      <c r="B1551" t="n">
        <v>145</v>
      </c>
      <c r="C1551" t="inlineStr">
        <is>
          <t xml:space="preserve">CONCLUIDO	</t>
        </is>
      </c>
      <c r="D1551" t="n">
        <v>6.6902</v>
      </c>
      <c r="E1551" t="n">
        <v>14.95</v>
      </c>
      <c r="F1551" t="n">
        <v>11.67</v>
      </c>
      <c r="G1551" t="n">
        <v>116.75</v>
      </c>
      <c r="H1551" t="n">
        <v>1.53</v>
      </c>
      <c r="I1551" t="n">
        <v>6</v>
      </c>
      <c r="J1551" t="n">
        <v>350.12</v>
      </c>
      <c r="K1551" t="n">
        <v>61.2</v>
      </c>
      <c r="L1551" t="n">
        <v>30</v>
      </c>
      <c r="M1551" t="n">
        <v>4</v>
      </c>
      <c r="N1551" t="n">
        <v>113.92</v>
      </c>
      <c r="O1551" t="n">
        <v>43415.22</v>
      </c>
      <c r="P1551" t="n">
        <v>190.15</v>
      </c>
      <c r="Q1551" t="n">
        <v>460.69</v>
      </c>
      <c r="R1551" t="n">
        <v>45.04</v>
      </c>
      <c r="S1551" t="n">
        <v>32.19</v>
      </c>
      <c r="T1551" t="n">
        <v>2530.25</v>
      </c>
      <c r="U1551" t="n">
        <v>0.71</v>
      </c>
      <c r="V1551" t="n">
        <v>0.77</v>
      </c>
      <c r="W1551" t="n">
        <v>1.46</v>
      </c>
      <c r="X1551" t="n">
        <v>0.14</v>
      </c>
      <c r="Y1551" t="n">
        <v>1</v>
      </c>
      <c r="Z1551" t="n">
        <v>10</v>
      </c>
    </row>
    <row r="1552">
      <c r="A1552" t="n">
        <v>117</v>
      </c>
      <c r="B1552" t="n">
        <v>145</v>
      </c>
      <c r="C1552" t="inlineStr">
        <is>
          <t xml:space="preserve">CONCLUIDO	</t>
        </is>
      </c>
      <c r="D1552" t="n">
        <v>6.6913</v>
      </c>
      <c r="E1552" t="n">
        <v>14.94</v>
      </c>
      <c r="F1552" t="n">
        <v>11.67</v>
      </c>
      <c r="G1552" t="n">
        <v>116.72</v>
      </c>
      <c r="H1552" t="n">
        <v>1.54</v>
      </c>
      <c r="I1552" t="n">
        <v>6</v>
      </c>
      <c r="J1552" t="n">
        <v>350.75</v>
      </c>
      <c r="K1552" t="n">
        <v>61.2</v>
      </c>
      <c r="L1552" t="n">
        <v>30.25</v>
      </c>
      <c r="M1552" t="n">
        <v>4</v>
      </c>
      <c r="N1552" t="n">
        <v>114.3</v>
      </c>
      <c r="O1552" t="n">
        <v>43493.63</v>
      </c>
      <c r="P1552" t="n">
        <v>189.68</v>
      </c>
      <c r="Q1552" t="n">
        <v>460.72</v>
      </c>
      <c r="R1552" t="n">
        <v>44.94</v>
      </c>
      <c r="S1552" t="n">
        <v>32.19</v>
      </c>
      <c r="T1552" t="n">
        <v>2481.65</v>
      </c>
      <c r="U1552" t="n">
        <v>0.72</v>
      </c>
      <c r="V1552" t="n">
        <v>0.77</v>
      </c>
      <c r="W1552" t="n">
        <v>1.46</v>
      </c>
      <c r="X1552" t="n">
        <v>0.14</v>
      </c>
      <c r="Y1552" t="n">
        <v>1</v>
      </c>
      <c r="Z1552" t="n">
        <v>10</v>
      </c>
    </row>
    <row r="1553">
      <c r="A1553" t="n">
        <v>118</v>
      </c>
      <c r="B1553" t="n">
        <v>145</v>
      </c>
      <c r="C1553" t="inlineStr">
        <is>
          <t xml:space="preserve">CONCLUIDO	</t>
        </is>
      </c>
      <c r="D1553" t="n">
        <v>6.6947</v>
      </c>
      <c r="E1553" t="n">
        <v>14.94</v>
      </c>
      <c r="F1553" t="n">
        <v>11.66</v>
      </c>
      <c r="G1553" t="n">
        <v>116.65</v>
      </c>
      <c r="H1553" t="n">
        <v>1.55</v>
      </c>
      <c r="I1553" t="n">
        <v>6</v>
      </c>
      <c r="J1553" t="n">
        <v>351.39</v>
      </c>
      <c r="K1553" t="n">
        <v>61.2</v>
      </c>
      <c r="L1553" t="n">
        <v>30.5</v>
      </c>
      <c r="M1553" t="n">
        <v>4</v>
      </c>
      <c r="N1553" t="n">
        <v>114.69</v>
      </c>
      <c r="O1553" t="n">
        <v>43572.25</v>
      </c>
      <c r="P1553" t="n">
        <v>189.13</v>
      </c>
      <c r="Q1553" t="n">
        <v>460.69</v>
      </c>
      <c r="R1553" t="n">
        <v>44.74</v>
      </c>
      <c r="S1553" t="n">
        <v>32.19</v>
      </c>
      <c r="T1553" t="n">
        <v>2382.47</v>
      </c>
      <c r="U1553" t="n">
        <v>0.72</v>
      </c>
      <c r="V1553" t="n">
        <v>0.77</v>
      </c>
      <c r="W1553" t="n">
        <v>1.46</v>
      </c>
      <c r="X1553" t="n">
        <v>0.13</v>
      </c>
      <c r="Y1553" t="n">
        <v>1</v>
      </c>
      <c r="Z1553" t="n">
        <v>10</v>
      </c>
    </row>
    <row r="1554">
      <c r="A1554" t="n">
        <v>119</v>
      </c>
      <c r="B1554" t="n">
        <v>145</v>
      </c>
      <c r="C1554" t="inlineStr">
        <is>
          <t xml:space="preserve">CONCLUIDO	</t>
        </is>
      </c>
      <c r="D1554" t="n">
        <v>6.6901</v>
      </c>
      <c r="E1554" t="n">
        <v>14.95</v>
      </c>
      <c r="F1554" t="n">
        <v>11.68</v>
      </c>
      <c r="G1554" t="n">
        <v>116.75</v>
      </c>
      <c r="H1554" t="n">
        <v>1.56</v>
      </c>
      <c r="I1554" t="n">
        <v>6</v>
      </c>
      <c r="J1554" t="n">
        <v>352.03</v>
      </c>
      <c r="K1554" t="n">
        <v>61.2</v>
      </c>
      <c r="L1554" t="n">
        <v>30.75</v>
      </c>
      <c r="M1554" t="n">
        <v>4</v>
      </c>
      <c r="N1554" t="n">
        <v>115.08</v>
      </c>
      <c r="O1554" t="n">
        <v>43651.07</v>
      </c>
      <c r="P1554" t="n">
        <v>188.36</v>
      </c>
      <c r="Q1554" t="n">
        <v>460.69</v>
      </c>
      <c r="R1554" t="n">
        <v>45.08</v>
      </c>
      <c r="S1554" t="n">
        <v>32.19</v>
      </c>
      <c r="T1554" t="n">
        <v>2554.7</v>
      </c>
      <c r="U1554" t="n">
        <v>0.71</v>
      </c>
      <c r="V1554" t="n">
        <v>0.77</v>
      </c>
      <c r="W1554" t="n">
        <v>1.46</v>
      </c>
      <c r="X1554" t="n">
        <v>0.14</v>
      </c>
      <c r="Y1554" t="n">
        <v>1</v>
      </c>
      <c r="Z1554" t="n">
        <v>10</v>
      </c>
    </row>
    <row r="1555">
      <c r="A1555" t="n">
        <v>120</v>
      </c>
      <c r="B1555" t="n">
        <v>145</v>
      </c>
      <c r="C1555" t="inlineStr">
        <is>
          <t xml:space="preserve">CONCLUIDO	</t>
        </is>
      </c>
      <c r="D1555" t="n">
        <v>6.6876</v>
      </c>
      <c r="E1555" t="n">
        <v>14.95</v>
      </c>
      <c r="F1555" t="n">
        <v>11.68</v>
      </c>
      <c r="G1555" t="n">
        <v>116.81</v>
      </c>
      <c r="H1555" t="n">
        <v>1.57</v>
      </c>
      <c r="I1555" t="n">
        <v>6</v>
      </c>
      <c r="J1555" t="n">
        <v>352.67</v>
      </c>
      <c r="K1555" t="n">
        <v>61.2</v>
      </c>
      <c r="L1555" t="n">
        <v>31</v>
      </c>
      <c r="M1555" t="n">
        <v>4</v>
      </c>
      <c r="N1555" t="n">
        <v>115.47</v>
      </c>
      <c r="O1555" t="n">
        <v>43730.1</v>
      </c>
      <c r="P1555" t="n">
        <v>188.69</v>
      </c>
      <c r="Q1555" t="n">
        <v>460.72</v>
      </c>
      <c r="R1555" t="n">
        <v>45.24</v>
      </c>
      <c r="S1555" t="n">
        <v>32.19</v>
      </c>
      <c r="T1555" t="n">
        <v>2631.49</v>
      </c>
      <c r="U1555" t="n">
        <v>0.71</v>
      </c>
      <c r="V1555" t="n">
        <v>0.77</v>
      </c>
      <c r="W1555" t="n">
        <v>1.46</v>
      </c>
      <c r="X1555" t="n">
        <v>0.15</v>
      </c>
      <c r="Y1555" t="n">
        <v>1</v>
      </c>
      <c r="Z1555" t="n">
        <v>10</v>
      </c>
    </row>
    <row r="1556">
      <c r="A1556" t="n">
        <v>121</v>
      </c>
      <c r="B1556" t="n">
        <v>145</v>
      </c>
      <c r="C1556" t="inlineStr">
        <is>
          <t xml:space="preserve">CONCLUIDO	</t>
        </is>
      </c>
      <c r="D1556" t="n">
        <v>6.6893</v>
      </c>
      <c r="E1556" t="n">
        <v>14.95</v>
      </c>
      <c r="F1556" t="n">
        <v>11.68</v>
      </c>
      <c r="G1556" t="n">
        <v>116.77</v>
      </c>
      <c r="H1556" t="n">
        <v>1.58</v>
      </c>
      <c r="I1556" t="n">
        <v>6</v>
      </c>
      <c r="J1556" t="n">
        <v>353.31</v>
      </c>
      <c r="K1556" t="n">
        <v>61.2</v>
      </c>
      <c r="L1556" t="n">
        <v>31.25</v>
      </c>
      <c r="M1556" t="n">
        <v>4</v>
      </c>
      <c r="N1556" t="n">
        <v>115.86</v>
      </c>
      <c r="O1556" t="n">
        <v>43809.48</v>
      </c>
      <c r="P1556" t="n">
        <v>188.66</v>
      </c>
      <c r="Q1556" t="n">
        <v>460.69</v>
      </c>
      <c r="R1556" t="n">
        <v>45.15</v>
      </c>
      <c r="S1556" t="n">
        <v>32.19</v>
      </c>
      <c r="T1556" t="n">
        <v>2585.21</v>
      </c>
      <c r="U1556" t="n">
        <v>0.71</v>
      </c>
      <c r="V1556" t="n">
        <v>0.77</v>
      </c>
      <c r="W1556" t="n">
        <v>1.46</v>
      </c>
      <c r="X1556" t="n">
        <v>0.14</v>
      </c>
      <c r="Y1556" t="n">
        <v>1</v>
      </c>
      <c r="Z1556" t="n">
        <v>10</v>
      </c>
    </row>
    <row r="1557">
      <c r="A1557" t="n">
        <v>122</v>
      </c>
      <c r="B1557" t="n">
        <v>145</v>
      </c>
      <c r="C1557" t="inlineStr">
        <is>
          <t xml:space="preserve">CONCLUIDO	</t>
        </is>
      </c>
      <c r="D1557" t="n">
        <v>6.6882</v>
      </c>
      <c r="E1557" t="n">
        <v>14.95</v>
      </c>
      <c r="F1557" t="n">
        <v>11.68</v>
      </c>
      <c r="G1557" t="n">
        <v>116.79</v>
      </c>
      <c r="H1557" t="n">
        <v>1.59</v>
      </c>
      <c r="I1557" t="n">
        <v>6</v>
      </c>
      <c r="J1557" t="n">
        <v>353.96</v>
      </c>
      <c r="K1557" t="n">
        <v>61.2</v>
      </c>
      <c r="L1557" t="n">
        <v>31.5</v>
      </c>
      <c r="M1557" t="n">
        <v>4</v>
      </c>
      <c r="N1557" t="n">
        <v>116.26</v>
      </c>
      <c r="O1557" t="n">
        <v>43888.94</v>
      </c>
      <c r="P1557" t="n">
        <v>188.36</v>
      </c>
      <c r="Q1557" t="n">
        <v>460.7</v>
      </c>
      <c r="R1557" t="n">
        <v>45.18</v>
      </c>
      <c r="S1557" t="n">
        <v>32.19</v>
      </c>
      <c r="T1557" t="n">
        <v>2599.99</v>
      </c>
      <c r="U1557" t="n">
        <v>0.71</v>
      </c>
      <c r="V1557" t="n">
        <v>0.77</v>
      </c>
      <c r="W1557" t="n">
        <v>1.46</v>
      </c>
      <c r="X1557" t="n">
        <v>0.15</v>
      </c>
      <c r="Y1557" t="n">
        <v>1</v>
      </c>
      <c r="Z1557" t="n">
        <v>10</v>
      </c>
    </row>
    <row r="1558">
      <c r="A1558" t="n">
        <v>123</v>
      </c>
      <c r="B1558" t="n">
        <v>145</v>
      </c>
      <c r="C1558" t="inlineStr">
        <is>
          <t xml:space="preserve">CONCLUIDO	</t>
        </is>
      </c>
      <c r="D1558" t="n">
        <v>6.6886</v>
      </c>
      <c r="E1558" t="n">
        <v>14.95</v>
      </c>
      <c r="F1558" t="n">
        <v>11.68</v>
      </c>
      <c r="G1558" t="n">
        <v>116.78</v>
      </c>
      <c r="H1558" t="n">
        <v>1.6</v>
      </c>
      <c r="I1558" t="n">
        <v>6</v>
      </c>
      <c r="J1558" t="n">
        <v>354.6</v>
      </c>
      <c r="K1558" t="n">
        <v>61.2</v>
      </c>
      <c r="L1558" t="n">
        <v>31.75</v>
      </c>
      <c r="M1558" t="n">
        <v>4</v>
      </c>
      <c r="N1558" t="n">
        <v>116.65</v>
      </c>
      <c r="O1558" t="n">
        <v>43968.62</v>
      </c>
      <c r="P1558" t="n">
        <v>187.4</v>
      </c>
      <c r="Q1558" t="n">
        <v>460.69</v>
      </c>
      <c r="R1558" t="n">
        <v>45.21</v>
      </c>
      <c r="S1558" t="n">
        <v>32.19</v>
      </c>
      <c r="T1558" t="n">
        <v>2615.73</v>
      </c>
      <c r="U1558" t="n">
        <v>0.71</v>
      </c>
      <c r="V1558" t="n">
        <v>0.77</v>
      </c>
      <c r="W1558" t="n">
        <v>1.46</v>
      </c>
      <c r="X1558" t="n">
        <v>0.14</v>
      </c>
      <c r="Y1558" t="n">
        <v>1</v>
      </c>
      <c r="Z1558" t="n">
        <v>10</v>
      </c>
    </row>
    <row r="1559">
      <c r="A1559" t="n">
        <v>124</v>
      </c>
      <c r="B1559" t="n">
        <v>145</v>
      </c>
      <c r="C1559" t="inlineStr">
        <is>
          <t xml:space="preserve">CONCLUIDO	</t>
        </is>
      </c>
      <c r="D1559" t="n">
        <v>6.69</v>
      </c>
      <c r="E1559" t="n">
        <v>14.95</v>
      </c>
      <c r="F1559" t="n">
        <v>11.68</v>
      </c>
      <c r="G1559" t="n">
        <v>116.75</v>
      </c>
      <c r="H1559" t="n">
        <v>1.61</v>
      </c>
      <c r="I1559" t="n">
        <v>6</v>
      </c>
      <c r="J1559" t="n">
        <v>355.25</v>
      </c>
      <c r="K1559" t="n">
        <v>61.2</v>
      </c>
      <c r="L1559" t="n">
        <v>32</v>
      </c>
      <c r="M1559" t="n">
        <v>4</v>
      </c>
      <c r="N1559" t="n">
        <v>117.05</v>
      </c>
      <c r="O1559" t="n">
        <v>44048.52</v>
      </c>
      <c r="P1559" t="n">
        <v>186.96</v>
      </c>
      <c r="Q1559" t="n">
        <v>460.69</v>
      </c>
      <c r="R1559" t="n">
        <v>45.1</v>
      </c>
      <c r="S1559" t="n">
        <v>32.19</v>
      </c>
      <c r="T1559" t="n">
        <v>2563.27</v>
      </c>
      <c r="U1559" t="n">
        <v>0.71</v>
      </c>
      <c r="V1559" t="n">
        <v>0.77</v>
      </c>
      <c r="W1559" t="n">
        <v>1.46</v>
      </c>
      <c r="X1559" t="n">
        <v>0.14</v>
      </c>
      <c r="Y1559" t="n">
        <v>1</v>
      </c>
      <c r="Z1559" t="n">
        <v>10</v>
      </c>
    </row>
    <row r="1560">
      <c r="A1560" t="n">
        <v>125</v>
      </c>
      <c r="B1560" t="n">
        <v>145</v>
      </c>
      <c r="C1560" t="inlineStr">
        <is>
          <t xml:space="preserve">CONCLUIDO	</t>
        </is>
      </c>
      <c r="D1560" t="n">
        <v>6.6906</v>
      </c>
      <c r="E1560" t="n">
        <v>14.95</v>
      </c>
      <c r="F1560" t="n">
        <v>11.67</v>
      </c>
      <c r="G1560" t="n">
        <v>116.74</v>
      </c>
      <c r="H1560" t="n">
        <v>1.62</v>
      </c>
      <c r="I1560" t="n">
        <v>6</v>
      </c>
      <c r="J1560" t="n">
        <v>355.9</v>
      </c>
      <c r="K1560" t="n">
        <v>61.2</v>
      </c>
      <c r="L1560" t="n">
        <v>32.25</v>
      </c>
      <c r="M1560" t="n">
        <v>4</v>
      </c>
      <c r="N1560" t="n">
        <v>117.45</v>
      </c>
      <c r="O1560" t="n">
        <v>44128.64</v>
      </c>
      <c r="P1560" t="n">
        <v>186.56</v>
      </c>
      <c r="Q1560" t="n">
        <v>460.69</v>
      </c>
      <c r="R1560" t="n">
        <v>45.09</v>
      </c>
      <c r="S1560" t="n">
        <v>32.19</v>
      </c>
      <c r="T1560" t="n">
        <v>2556.62</v>
      </c>
      <c r="U1560" t="n">
        <v>0.71</v>
      </c>
      <c r="V1560" t="n">
        <v>0.77</v>
      </c>
      <c r="W1560" t="n">
        <v>1.46</v>
      </c>
      <c r="X1560" t="n">
        <v>0.14</v>
      </c>
      <c r="Y1560" t="n">
        <v>1</v>
      </c>
      <c r="Z1560" t="n">
        <v>10</v>
      </c>
    </row>
    <row r="1561">
      <c r="A1561" t="n">
        <v>126</v>
      </c>
      <c r="B1561" t="n">
        <v>145</v>
      </c>
      <c r="C1561" t="inlineStr">
        <is>
          <t xml:space="preserve">CONCLUIDO	</t>
        </is>
      </c>
      <c r="D1561" t="n">
        <v>6.6895</v>
      </c>
      <c r="E1561" t="n">
        <v>14.95</v>
      </c>
      <c r="F1561" t="n">
        <v>11.68</v>
      </c>
      <c r="G1561" t="n">
        <v>116.76</v>
      </c>
      <c r="H1561" t="n">
        <v>1.63</v>
      </c>
      <c r="I1561" t="n">
        <v>6</v>
      </c>
      <c r="J1561" t="n">
        <v>356.55</v>
      </c>
      <c r="K1561" t="n">
        <v>61.2</v>
      </c>
      <c r="L1561" t="n">
        <v>32.5</v>
      </c>
      <c r="M1561" t="n">
        <v>4</v>
      </c>
      <c r="N1561" t="n">
        <v>117.85</v>
      </c>
      <c r="O1561" t="n">
        <v>44208.97</v>
      </c>
      <c r="P1561" t="n">
        <v>185.93</v>
      </c>
      <c r="Q1561" t="n">
        <v>460.69</v>
      </c>
      <c r="R1561" t="n">
        <v>45.2</v>
      </c>
      <c r="S1561" t="n">
        <v>32.19</v>
      </c>
      <c r="T1561" t="n">
        <v>2612.83</v>
      </c>
      <c r="U1561" t="n">
        <v>0.71</v>
      </c>
      <c r="V1561" t="n">
        <v>0.77</v>
      </c>
      <c r="W1561" t="n">
        <v>1.46</v>
      </c>
      <c r="X1561" t="n">
        <v>0.14</v>
      </c>
      <c r="Y1561" t="n">
        <v>1</v>
      </c>
      <c r="Z1561" t="n">
        <v>10</v>
      </c>
    </row>
    <row r="1562">
      <c r="A1562" t="n">
        <v>127</v>
      </c>
      <c r="B1562" t="n">
        <v>145</v>
      </c>
      <c r="C1562" t="inlineStr">
        <is>
          <t xml:space="preserve">CONCLUIDO	</t>
        </is>
      </c>
      <c r="D1562" t="n">
        <v>6.6908</v>
      </c>
      <c r="E1562" t="n">
        <v>14.95</v>
      </c>
      <c r="F1562" t="n">
        <v>11.67</v>
      </c>
      <c r="G1562" t="n">
        <v>116.73</v>
      </c>
      <c r="H1562" t="n">
        <v>1.63</v>
      </c>
      <c r="I1562" t="n">
        <v>6</v>
      </c>
      <c r="J1562" t="n">
        <v>357.2</v>
      </c>
      <c r="K1562" t="n">
        <v>61.2</v>
      </c>
      <c r="L1562" t="n">
        <v>32.75</v>
      </c>
      <c r="M1562" t="n">
        <v>4</v>
      </c>
      <c r="N1562" t="n">
        <v>118.26</v>
      </c>
      <c r="O1562" t="n">
        <v>44289.53</v>
      </c>
      <c r="P1562" t="n">
        <v>185.23</v>
      </c>
      <c r="Q1562" t="n">
        <v>460.79</v>
      </c>
      <c r="R1562" t="n">
        <v>45.06</v>
      </c>
      <c r="S1562" t="n">
        <v>32.19</v>
      </c>
      <c r="T1562" t="n">
        <v>2544.1</v>
      </c>
      <c r="U1562" t="n">
        <v>0.71</v>
      </c>
      <c r="V1562" t="n">
        <v>0.77</v>
      </c>
      <c r="W1562" t="n">
        <v>1.46</v>
      </c>
      <c r="X1562" t="n">
        <v>0.14</v>
      </c>
      <c r="Y1562" t="n">
        <v>1</v>
      </c>
      <c r="Z1562" t="n">
        <v>10</v>
      </c>
    </row>
    <row r="1563">
      <c r="A1563" t="n">
        <v>128</v>
      </c>
      <c r="B1563" t="n">
        <v>145</v>
      </c>
      <c r="C1563" t="inlineStr">
        <is>
          <t xml:space="preserve">CONCLUIDO	</t>
        </is>
      </c>
      <c r="D1563" t="n">
        <v>6.6924</v>
      </c>
      <c r="E1563" t="n">
        <v>14.94</v>
      </c>
      <c r="F1563" t="n">
        <v>11.67</v>
      </c>
      <c r="G1563" t="n">
        <v>116.7</v>
      </c>
      <c r="H1563" t="n">
        <v>1.64</v>
      </c>
      <c r="I1563" t="n">
        <v>6</v>
      </c>
      <c r="J1563" t="n">
        <v>357.86</v>
      </c>
      <c r="K1563" t="n">
        <v>61.2</v>
      </c>
      <c r="L1563" t="n">
        <v>33</v>
      </c>
      <c r="M1563" t="n">
        <v>4</v>
      </c>
      <c r="N1563" t="n">
        <v>118.66</v>
      </c>
      <c r="O1563" t="n">
        <v>44370.32</v>
      </c>
      <c r="P1563" t="n">
        <v>185.3</v>
      </c>
      <c r="Q1563" t="n">
        <v>460.72</v>
      </c>
      <c r="R1563" t="n">
        <v>44.95</v>
      </c>
      <c r="S1563" t="n">
        <v>32.19</v>
      </c>
      <c r="T1563" t="n">
        <v>2486.69</v>
      </c>
      <c r="U1563" t="n">
        <v>0.72</v>
      </c>
      <c r="V1563" t="n">
        <v>0.77</v>
      </c>
      <c r="W1563" t="n">
        <v>1.46</v>
      </c>
      <c r="X1563" t="n">
        <v>0.14</v>
      </c>
      <c r="Y1563" t="n">
        <v>1</v>
      </c>
      <c r="Z1563" t="n">
        <v>10</v>
      </c>
    </row>
    <row r="1564">
      <c r="A1564" t="n">
        <v>129</v>
      </c>
      <c r="B1564" t="n">
        <v>145</v>
      </c>
      <c r="C1564" t="inlineStr">
        <is>
          <t xml:space="preserve">CONCLUIDO	</t>
        </is>
      </c>
      <c r="D1564" t="n">
        <v>6.7302</v>
      </c>
      <c r="E1564" t="n">
        <v>14.86</v>
      </c>
      <c r="F1564" t="n">
        <v>11.64</v>
      </c>
      <c r="G1564" t="n">
        <v>139.68</v>
      </c>
      <c r="H1564" t="n">
        <v>1.65</v>
      </c>
      <c r="I1564" t="n">
        <v>5</v>
      </c>
      <c r="J1564" t="n">
        <v>358.52</v>
      </c>
      <c r="K1564" t="n">
        <v>61.2</v>
      </c>
      <c r="L1564" t="n">
        <v>33.25</v>
      </c>
      <c r="M1564" t="n">
        <v>3</v>
      </c>
      <c r="N1564" t="n">
        <v>119.07</v>
      </c>
      <c r="O1564" t="n">
        <v>44451.33</v>
      </c>
      <c r="P1564" t="n">
        <v>184.97</v>
      </c>
      <c r="Q1564" t="n">
        <v>460.69</v>
      </c>
      <c r="R1564" t="n">
        <v>43.98</v>
      </c>
      <c r="S1564" t="n">
        <v>32.19</v>
      </c>
      <c r="T1564" t="n">
        <v>2009.06</v>
      </c>
      <c r="U1564" t="n">
        <v>0.73</v>
      </c>
      <c r="V1564" t="n">
        <v>0.77</v>
      </c>
      <c r="W1564" t="n">
        <v>1.45</v>
      </c>
      <c r="X1564" t="n">
        <v>0.11</v>
      </c>
      <c r="Y1564" t="n">
        <v>1</v>
      </c>
      <c r="Z1564" t="n">
        <v>10</v>
      </c>
    </row>
    <row r="1565">
      <c r="A1565" t="n">
        <v>130</v>
      </c>
      <c r="B1565" t="n">
        <v>145</v>
      </c>
      <c r="C1565" t="inlineStr">
        <is>
          <t xml:space="preserve">CONCLUIDO	</t>
        </is>
      </c>
      <c r="D1565" t="n">
        <v>6.7266</v>
      </c>
      <c r="E1565" t="n">
        <v>14.87</v>
      </c>
      <c r="F1565" t="n">
        <v>11.65</v>
      </c>
      <c r="G1565" t="n">
        <v>139.77</v>
      </c>
      <c r="H1565" t="n">
        <v>1.66</v>
      </c>
      <c r="I1565" t="n">
        <v>5</v>
      </c>
      <c r="J1565" t="n">
        <v>359.17</v>
      </c>
      <c r="K1565" t="n">
        <v>61.2</v>
      </c>
      <c r="L1565" t="n">
        <v>33.5</v>
      </c>
      <c r="M1565" t="n">
        <v>3</v>
      </c>
      <c r="N1565" t="n">
        <v>119.48</v>
      </c>
      <c r="O1565" t="n">
        <v>44532.57</v>
      </c>
      <c r="P1565" t="n">
        <v>185.38</v>
      </c>
      <c r="Q1565" t="n">
        <v>460.69</v>
      </c>
      <c r="R1565" t="n">
        <v>44.23</v>
      </c>
      <c r="S1565" t="n">
        <v>32.19</v>
      </c>
      <c r="T1565" t="n">
        <v>2134.85</v>
      </c>
      <c r="U1565" t="n">
        <v>0.73</v>
      </c>
      <c r="V1565" t="n">
        <v>0.77</v>
      </c>
      <c r="W1565" t="n">
        <v>1.45</v>
      </c>
      <c r="X1565" t="n">
        <v>0.11</v>
      </c>
      <c r="Y1565" t="n">
        <v>1</v>
      </c>
      <c r="Z1565" t="n">
        <v>10</v>
      </c>
    </row>
    <row r="1566">
      <c r="A1566" t="n">
        <v>131</v>
      </c>
      <c r="B1566" t="n">
        <v>145</v>
      </c>
      <c r="C1566" t="inlineStr">
        <is>
          <t xml:space="preserve">CONCLUIDO	</t>
        </is>
      </c>
      <c r="D1566" t="n">
        <v>6.7286</v>
      </c>
      <c r="E1566" t="n">
        <v>14.86</v>
      </c>
      <c r="F1566" t="n">
        <v>11.64</v>
      </c>
      <c r="G1566" t="n">
        <v>139.72</v>
      </c>
      <c r="H1566" t="n">
        <v>1.67</v>
      </c>
      <c r="I1566" t="n">
        <v>5</v>
      </c>
      <c r="J1566" t="n">
        <v>359.84</v>
      </c>
      <c r="K1566" t="n">
        <v>61.2</v>
      </c>
      <c r="L1566" t="n">
        <v>33.75</v>
      </c>
      <c r="M1566" t="n">
        <v>3</v>
      </c>
      <c r="N1566" t="n">
        <v>119.89</v>
      </c>
      <c r="O1566" t="n">
        <v>44614.04</v>
      </c>
      <c r="P1566" t="n">
        <v>185.62</v>
      </c>
      <c r="Q1566" t="n">
        <v>460.69</v>
      </c>
      <c r="R1566" t="n">
        <v>44.11</v>
      </c>
      <c r="S1566" t="n">
        <v>32.19</v>
      </c>
      <c r="T1566" t="n">
        <v>2071.5</v>
      </c>
      <c r="U1566" t="n">
        <v>0.73</v>
      </c>
      <c r="V1566" t="n">
        <v>0.77</v>
      </c>
      <c r="W1566" t="n">
        <v>1.45</v>
      </c>
      <c r="X1566" t="n">
        <v>0.11</v>
      </c>
      <c r="Y1566" t="n">
        <v>1</v>
      </c>
      <c r="Z1566" t="n">
        <v>10</v>
      </c>
    </row>
    <row r="1567">
      <c r="A1567" t="n">
        <v>132</v>
      </c>
      <c r="B1567" t="n">
        <v>145</v>
      </c>
      <c r="C1567" t="inlineStr">
        <is>
          <t xml:space="preserve">CONCLUIDO	</t>
        </is>
      </c>
      <c r="D1567" t="n">
        <v>6.7293</v>
      </c>
      <c r="E1567" t="n">
        <v>14.86</v>
      </c>
      <c r="F1567" t="n">
        <v>11.64</v>
      </c>
      <c r="G1567" t="n">
        <v>139.7</v>
      </c>
      <c r="H1567" t="n">
        <v>1.68</v>
      </c>
      <c r="I1567" t="n">
        <v>5</v>
      </c>
      <c r="J1567" t="n">
        <v>360.5</v>
      </c>
      <c r="K1567" t="n">
        <v>61.2</v>
      </c>
      <c r="L1567" t="n">
        <v>34</v>
      </c>
      <c r="M1567" t="n">
        <v>3</v>
      </c>
      <c r="N1567" t="n">
        <v>120.3</v>
      </c>
      <c r="O1567" t="n">
        <v>44695.75</v>
      </c>
      <c r="P1567" t="n">
        <v>186.3</v>
      </c>
      <c r="Q1567" t="n">
        <v>460.69</v>
      </c>
      <c r="R1567" t="n">
        <v>43.93</v>
      </c>
      <c r="S1567" t="n">
        <v>32.19</v>
      </c>
      <c r="T1567" t="n">
        <v>1982.47</v>
      </c>
      <c r="U1567" t="n">
        <v>0.73</v>
      </c>
      <c r="V1567" t="n">
        <v>0.77</v>
      </c>
      <c r="W1567" t="n">
        <v>1.46</v>
      </c>
      <c r="X1567" t="n">
        <v>0.11</v>
      </c>
      <c r="Y1567" t="n">
        <v>1</v>
      </c>
      <c r="Z1567" t="n">
        <v>10</v>
      </c>
    </row>
    <row r="1568">
      <c r="A1568" t="n">
        <v>133</v>
      </c>
      <c r="B1568" t="n">
        <v>145</v>
      </c>
      <c r="C1568" t="inlineStr">
        <is>
          <t xml:space="preserve">CONCLUIDO	</t>
        </is>
      </c>
      <c r="D1568" t="n">
        <v>6.7312</v>
      </c>
      <c r="E1568" t="n">
        <v>14.86</v>
      </c>
      <c r="F1568" t="n">
        <v>11.64</v>
      </c>
      <c r="G1568" t="n">
        <v>139.65</v>
      </c>
      <c r="H1568" t="n">
        <v>1.69</v>
      </c>
      <c r="I1568" t="n">
        <v>5</v>
      </c>
      <c r="J1568" t="n">
        <v>361.16</v>
      </c>
      <c r="K1568" t="n">
        <v>61.2</v>
      </c>
      <c r="L1568" t="n">
        <v>34.25</v>
      </c>
      <c r="M1568" t="n">
        <v>3</v>
      </c>
      <c r="N1568" t="n">
        <v>120.71</v>
      </c>
      <c r="O1568" t="n">
        <v>44777.68</v>
      </c>
      <c r="P1568" t="n">
        <v>186.39</v>
      </c>
      <c r="Q1568" t="n">
        <v>460.69</v>
      </c>
      <c r="R1568" t="n">
        <v>43.83</v>
      </c>
      <c r="S1568" t="n">
        <v>32.19</v>
      </c>
      <c r="T1568" t="n">
        <v>1932.47</v>
      </c>
      <c r="U1568" t="n">
        <v>0.73</v>
      </c>
      <c r="V1568" t="n">
        <v>0.77</v>
      </c>
      <c r="W1568" t="n">
        <v>1.46</v>
      </c>
      <c r="X1568" t="n">
        <v>0.1</v>
      </c>
      <c r="Y1568" t="n">
        <v>1</v>
      </c>
      <c r="Z1568" t="n">
        <v>10</v>
      </c>
    </row>
    <row r="1569">
      <c r="A1569" t="n">
        <v>134</v>
      </c>
      <c r="B1569" t="n">
        <v>145</v>
      </c>
      <c r="C1569" t="inlineStr">
        <is>
          <t xml:space="preserve">CONCLUIDO	</t>
        </is>
      </c>
      <c r="D1569" t="n">
        <v>6.7293</v>
      </c>
      <c r="E1569" t="n">
        <v>14.86</v>
      </c>
      <c r="F1569" t="n">
        <v>11.64</v>
      </c>
      <c r="G1569" t="n">
        <v>139.7</v>
      </c>
      <c r="H1569" t="n">
        <v>1.7</v>
      </c>
      <c r="I1569" t="n">
        <v>5</v>
      </c>
      <c r="J1569" t="n">
        <v>361.83</v>
      </c>
      <c r="K1569" t="n">
        <v>61.2</v>
      </c>
      <c r="L1569" t="n">
        <v>34.5</v>
      </c>
      <c r="M1569" t="n">
        <v>3</v>
      </c>
      <c r="N1569" t="n">
        <v>121.13</v>
      </c>
      <c r="O1569" t="n">
        <v>44859.98</v>
      </c>
      <c r="P1569" t="n">
        <v>186.95</v>
      </c>
      <c r="Q1569" t="n">
        <v>460.69</v>
      </c>
      <c r="R1569" t="n">
        <v>44.04</v>
      </c>
      <c r="S1569" t="n">
        <v>32.19</v>
      </c>
      <c r="T1569" t="n">
        <v>2039.77</v>
      </c>
      <c r="U1569" t="n">
        <v>0.73</v>
      </c>
      <c r="V1569" t="n">
        <v>0.77</v>
      </c>
      <c r="W1569" t="n">
        <v>1.45</v>
      </c>
      <c r="X1569" t="n">
        <v>0.11</v>
      </c>
      <c r="Y1569" t="n">
        <v>1</v>
      </c>
      <c r="Z1569" t="n">
        <v>10</v>
      </c>
    </row>
    <row r="1570">
      <c r="A1570" t="n">
        <v>135</v>
      </c>
      <c r="B1570" t="n">
        <v>145</v>
      </c>
      <c r="C1570" t="inlineStr">
        <is>
          <t xml:space="preserve">CONCLUIDO	</t>
        </is>
      </c>
      <c r="D1570" t="n">
        <v>6.7282</v>
      </c>
      <c r="E1570" t="n">
        <v>14.86</v>
      </c>
      <c r="F1570" t="n">
        <v>11.64</v>
      </c>
      <c r="G1570" t="n">
        <v>139.73</v>
      </c>
      <c r="H1570" t="n">
        <v>1.71</v>
      </c>
      <c r="I1570" t="n">
        <v>5</v>
      </c>
      <c r="J1570" t="n">
        <v>362.5</v>
      </c>
      <c r="K1570" t="n">
        <v>61.2</v>
      </c>
      <c r="L1570" t="n">
        <v>34.75</v>
      </c>
      <c r="M1570" t="n">
        <v>3</v>
      </c>
      <c r="N1570" t="n">
        <v>121.55</v>
      </c>
      <c r="O1570" t="n">
        <v>44942.4</v>
      </c>
      <c r="P1570" t="n">
        <v>187.33</v>
      </c>
      <c r="Q1570" t="n">
        <v>460.71</v>
      </c>
      <c r="R1570" t="n">
        <v>44.06</v>
      </c>
      <c r="S1570" t="n">
        <v>32.19</v>
      </c>
      <c r="T1570" t="n">
        <v>2046.79</v>
      </c>
      <c r="U1570" t="n">
        <v>0.73</v>
      </c>
      <c r="V1570" t="n">
        <v>0.77</v>
      </c>
      <c r="W1570" t="n">
        <v>1.45</v>
      </c>
      <c r="X1570" t="n">
        <v>0.11</v>
      </c>
      <c r="Y1570" t="n">
        <v>1</v>
      </c>
      <c r="Z1570" t="n">
        <v>10</v>
      </c>
    </row>
    <row r="1571">
      <c r="A1571" t="n">
        <v>136</v>
      </c>
      <c r="B1571" t="n">
        <v>145</v>
      </c>
      <c r="C1571" t="inlineStr">
        <is>
          <t xml:space="preserve">CONCLUIDO	</t>
        </is>
      </c>
      <c r="D1571" t="n">
        <v>6.7297</v>
      </c>
      <c r="E1571" t="n">
        <v>14.86</v>
      </c>
      <c r="F1571" t="n">
        <v>11.64</v>
      </c>
      <c r="G1571" t="n">
        <v>139.69</v>
      </c>
      <c r="H1571" t="n">
        <v>1.72</v>
      </c>
      <c r="I1571" t="n">
        <v>5</v>
      </c>
      <c r="J1571" t="n">
        <v>363.17</v>
      </c>
      <c r="K1571" t="n">
        <v>61.2</v>
      </c>
      <c r="L1571" t="n">
        <v>35</v>
      </c>
      <c r="M1571" t="n">
        <v>3</v>
      </c>
      <c r="N1571" t="n">
        <v>121.97</v>
      </c>
      <c r="O1571" t="n">
        <v>45025.06</v>
      </c>
      <c r="P1571" t="n">
        <v>187.17</v>
      </c>
      <c r="Q1571" t="n">
        <v>460.69</v>
      </c>
      <c r="R1571" t="n">
        <v>43.98</v>
      </c>
      <c r="S1571" t="n">
        <v>32.19</v>
      </c>
      <c r="T1571" t="n">
        <v>2008.65</v>
      </c>
      <c r="U1571" t="n">
        <v>0.73</v>
      </c>
      <c r="V1571" t="n">
        <v>0.77</v>
      </c>
      <c r="W1571" t="n">
        <v>1.45</v>
      </c>
      <c r="X1571" t="n">
        <v>0.11</v>
      </c>
      <c r="Y1571" t="n">
        <v>1</v>
      </c>
      <c r="Z1571" t="n">
        <v>10</v>
      </c>
    </row>
    <row r="1572">
      <c r="A1572" t="n">
        <v>137</v>
      </c>
      <c r="B1572" t="n">
        <v>145</v>
      </c>
      <c r="C1572" t="inlineStr">
        <is>
          <t xml:space="preserve">CONCLUIDO	</t>
        </is>
      </c>
      <c r="D1572" t="n">
        <v>6.7256</v>
      </c>
      <c r="E1572" t="n">
        <v>14.87</v>
      </c>
      <c r="F1572" t="n">
        <v>11.65</v>
      </c>
      <c r="G1572" t="n">
        <v>139.8</v>
      </c>
      <c r="H1572" t="n">
        <v>1.73</v>
      </c>
      <c r="I1572" t="n">
        <v>5</v>
      </c>
      <c r="J1572" t="n">
        <v>363.84</v>
      </c>
      <c r="K1572" t="n">
        <v>61.2</v>
      </c>
      <c r="L1572" t="n">
        <v>35.25</v>
      </c>
      <c r="M1572" t="n">
        <v>3</v>
      </c>
      <c r="N1572" t="n">
        <v>122.39</v>
      </c>
      <c r="O1572" t="n">
        <v>45107.96</v>
      </c>
      <c r="P1572" t="n">
        <v>187.63</v>
      </c>
      <c r="Q1572" t="n">
        <v>460.69</v>
      </c>
      <c r="R1572" t="n">
        <v>44.24</v>
      </c>
      <c r="S1572" t="n">
        <v>32.19</v>
      </c>
      <c r="T1572" t="n">
        <v>2137.07</v>
      </c>
      <c r="U1572" t="n">
        <v>0.73</v>
      </c>
      <c r="V1572" t="n">
        <v>0.77</v>
      </c>
      <c r="W1572" t="n">
        <v>1.46</v>
      </c>
      <c r="X1572" t="n">
        <v>0.12</v>
      </c>
      <c r="Y1572" t="n">
        <v>1</v>
      </c>
      <c r="Z1572" t="n">
        <v>10</v>
      </c>
    </row>
    <row r="1573">
      <c r="A1573" t="n">
        <v>138</v>
      </c>
      <c r="B1573" t="n">
        <v>145</v>
      </c>
      <c r="C1573" t="inlineStr">
        <is>
          <t xml:space="preserve">CONCLUIDO	</t>
        </is>
      </c>
      <c r="D1573" t="n">
        <v>6.7309</v>
      </c>
      <c r="E1573" t="n">
        <v>14.86</v>
      </c>
      <c r="F1573" t="n">
        <v>11.64</v>
      </c>
      <c r="G1573" t="n">
        <v>139.66</v>
      </c>
      <c r="H1573" t="n">
        <v>1.74</v>
      </c>
      <c r="I1573" t="n">
        <v>5</v>
      </c>
      <c r="J1573" t="n">
        <v>364.51</v>
      </c>
      <c r="K1573" t="n">
        <v>61.2</v>
      </c>
      <c r="L1573" t="n">
        <v>35.5</v>
      </c>
      <c r="M1573" t="n">
        <v>3</v>
      </c>
      <c r="N1573" t="n">
        <v>122.82</v>
      </c>
      <c r="O1573" t="n">
        <v>45191.1</v>
      </c>
      <c r="P1573" t="n">
        <v>187.38</v>
      </c>
      <c r="Q1573" t="n">
        <v>460.69</v>
      </c>
      <c r="R1573" t="n">
        <v>43.94</v>
      </c>
      <c r="S1573" t="n">
        <v>32.19</v>
      </c>
      <c r="T1573" t="n">
        <v>1985.46</v>
      </c>
      <c r="U1573" t="n">
        <v>0.73</v>
      </c>
      <c r="V1573" t="n">
        <v>0.77</v>
      </c>
      <c r="W1573" t="n">
        <v>1.45</v>
      </c>
      <c r="X1573" t="n">
        <v>0.1</v>
      </c>
      <c r="Y1573" t="n">
        <v>1</v>
      </c>
      <c r="Z1573" t="n">
        <v>10</v>
      </c>
    </row>
    <row r="1574">
      <c r="A1574" t="n">
        <v>139</v>
      </c>
      <c r="B1574" t="n">
        <v>145</v>
      </c>
      <c r="C1574" t="inlineStr">
        <is>
          <t xml:space="preserve">CONCLUIDO	</t>
        </is>
      </c>
      <c r="D1574" t="n">
        <v>6.7299</v>
      </c>
      <c r="E1574" t="n">
        <v>14.86</v>
      </c>
      <c r="F1574" t="n">
        <v>11.64</v>
      </c>
      <c r="G1574" t="n">
        <v>139.69</v>
      </c>
      <c r="H1574" t="n">
        <v>1.75</v>
      </c>
      <c r="I1574" t="n">
        <v>5</v>
      </c>
      <c r="J1574" t="n">
        <v>365.19</v>
      </c>
      <c r="K1574" t="n">
        <v>61.2</v>
      </c>
      <c r="L1574" t="n">
        <v>35.75</v>
      </c>
      <c r="M1574" t="n">
        <v>3</v>
      </c>
      <c r="N1574" t="n">
        <v>123.24</v>
      </c>
      <c r="O1574" t="n">
        <v>45274.49</v>
      </c>
      <c r="P1574" t="n">
        <v>187.34</v>
      </c>
      <c r="Q1574" t="n">
        <v>460.69</v>
      </c>
      <c r="R1574" t="n">
        <v>44.01</v>
      </c>
      <c r="S1574" t="n">
        <v>32.19</v>
      </c>
      <c r="T1574" t="n">
        <v>2020.22</v>
      </c>
      <c r="U1574" t="n">
        <v>0.73</v>
      </c>
      <c r="V1574" t="n">
        <v>0.77</v>
      </c>
      <c r="W1574" t="n">
        <v>1.45</v>
      </c>
      <c r="X1574" t="n">
        <v>0.11</v>
      </c>
      <c r="Y1574" t="n">
        <v>1</v>
      </c>
      <c r="Z1574" t="n">
        <v>10</v>
      </c>
    </row>
    <row r="1575">
      <c r="A1575" t="n">
        <v>140</v>
      </c>
      <c r="B1575" t="n">
        <v>145</v>
      </c>
      <c r="C1575" t="inlineStr">
        <is>
          <t xml:space="preserve">CONCLUIDO	</t>
        </is>
      </c>
      <c r="D1575" t="n">
        <v>6.7297</v>
      </c>
      <c r="E1575" t="n">
        <v>14.86</v>
      </c>
      <c r="F1575" t="n">
        <v>11.64</v>
      </c>
      <c r="G1575" t="n">
        <v>139.69</v>
      </c>
      <c r="H1575" t="n">
        <v>1.75</v>
      </c>
      <c r="I1575" t="n">
        <v>5</v>
      </c>
      <c r="J1575" t="n">
        <v>365.87</v>
      </c>
      <c r="K1575" t="n">
        <v>61.2</v>
      </c>
      <c r="L1575" t="n">
        <v>36</v>
      </c>
      <c r="M1575" t="n">
        <v>3</v>
      </c>
      <c r="N1575" t="n">
        <v>123.67</v>
      </c>
      <c r="O1575" t="n">
        <v>45358.13</v>
      </c>
      <c r="P1575" t="n">
        <v>187.28</v>
      </c>
      <c r="Q1575" t="n">
        <v>460.69</v>
      </c>
      <c r="R1575" t="n">
        <v>44.03</v>
      </c>
      <c r="S1575" t="n">
        <v>32.19</v>
      </c>
      <c r="T1575" t="n">
        <v>2030.36</v>
      </c>
      <c r="U1575" t="n">
        <v>0.73</v>
      </c>
      <c r="V1575" t="n">
        <v>0.77</v>
      </c>
      <c r="W1575" t="n">
        <v>1.45</v>
      </c>
      <c r="X1575" t="n">
        <v>0.11</v>
      </c>
      <c r="Y1575" t="n">
        <v>1</v>
      </c>
      <c r="Z1575" t="n">
        <v>10</v>
      </c>
    </row>
    <row r="1576">
      <c r="A1576" t="n">
        <v>141</v>
      </c>
      <c r="B1576" t="n">
        <v>145</v>
      </c>
      <c r="C1576" t="inlineStr">
        <is>
          <t xml:space="preserve">CONCLUIDO	</t>
        </is>
      </c>
      <c r="D1576" t="n">
        <v>6.7301</v>
      </c>
      <c r="E1576" t="n">
        <v>14.86</v>
      </c>
      <c r="F1576" t="n">
        <v>11.64</v>
      </c>
      <c r="G1576" t="n">
        <v>139.68</v>
      </c>
      <c r="H1576" t="n">
        <v>1.76</v>
      </c>
      <c r="I1576" t="n">
        <v>5</v>
      </c>
      <c r="J1576" t="n">
        <v>366.55</v>
      </c>
      <c r="K1576" t="n">
        <v>61.2</v>
      </c>
      <c r="L1576" t="n">
        <v>36.25</v>
      </c>
      <c r="M1576" t="n">
        <v>3</v>
      </c>
      <c r="N1576" t="n">
        <v>124.1</v>
      </c>
      <c r="O1576" t="n">
        <v>45442.03</v>
      </c>
      <c r="P1576" t="n">
        <v>186.99</v>
      </c>
      <c r="Q1576" t="n">
        <v>460.69</v>
      </c>
      <c r="R1576" t="n">
        <v>43.92</v>
      </c>
      <c r="S1576" t="n">
        <v>32.19</v>
      </c>
      <c r="T1576" t="n">
        <v>1975.07</v>
      </c>
      <c r="U1576" t="n">
        <v>0.73</v>
      </c>
      <c r="V1576" t="n">
        <v>0.77</v>
      </c>
      <c r="W1576" t="n">
        <v>1.46</v>
      </c>
      <c r="X1576" t="n">
        <v>0.11</v>
      </c>
      <c r="Y1576" t="n">
        <v>1</v>
      </c>
      <c r="Z1576" t="n">
        <v>10</v>
      </c>
    </row>
    <row r="1577">
      <c r="A1577" t="n">
        <v>142</v>
      </c>
      <c r="B1577" t="n">
        <v>145</v>
      </c>
      <c r="C1577" t="inlineStr">
        <is>
          <t xml:space="preserve">CONCLUIDO	</t>
        </is>
      </c>
      <c r="D1577" t="n">
        <v>6.7302</v>
      </c>
      <c r="E1577" t="n">
        <v>14.86</v>
      </c>
      <c r="F1577" t="n">
        <v>11.64</v>
      </c>
      <c r="G1577" t="n">
        <v>139.68</v>
      </c>
      <c r="H1577" t="n">
        <v>1.77</v>
      </c>
      <c r="I1577" t="n">
        <v>5</v>
      </c>
      <c r="J1577" t="n">
        <v>367.23</v>
      </c>
      <c r="K1577" t="n">
        <v>61.2</v>
      </c>
      <c r="L1577" t="n">
        <v>36.5</v>
      </c>
      <c r="M1577" t="n">
        <v>3</v>
      </c>
      <c r="N1577" t="n">
        <v>124.53</v>
      </c>
      <c r="O1577" t="n">
        <v>45526.17</v>
      </c>
      <c r="P1577" t="n">
        <v>187.4</v>
      </c>
      <c r="Q1577" t="n">
        <v>460.69</v>
      </c>
      <c r="R1577" t="n">
        <v>43.99</v>
      </c>
      <c r="S1577" t="n">
        <v>32.19</v>
      </c>
      <c r="T1577" t="n">
        <v>2009.96</v>
      </c>
      <c r="U1577" t="n">
        <v>0.73</v>
      </c>
      <c r="V1577" t="n">
        <v>0.77</v>
      </c>
      <c r="W1577" t="n">
        <v>1.45</v>
      </c>
      <c r="X1577" t="n">
        <v>0.11</v>
      </c>
      <c r="Y1577" t="n">
        <v>1</v>
      </c>
      <c r="Z1577" t="n">
        <v>10</v>
      </c>
    </row>
    <row r="1578">
      <c r="A1578" t="n">
        <v>143</v>
      </c>
      <c r="B1578" t="n">
        <v>145</v>
      </c>
      <c r="C1578" t="inlineStr">
        <is>
          <t xml:space="preserve">CONCLUIDO	</t>
        </is>
      </c>
      <c r="D1578" t="n">
        <v>6.7273</v>
      </c>
      <c r="E1578" t="n">
        <v>14.86</v>
      </c>
      <c r="F1578" t="n">
        <v>11.65</v>
      </c>
      <c r="G1578" t="n">
        <v>139.75</v>
      </c>
      <c r="H1578" t="n">
        <v>1.78</v>
      </c>
      <c r="I1578" t="n">
        <v>5</v>
      </c>
      <c r="J1578" t="n">
        <v>367.92</v>
      </c>
      <c r="K1578" t="n">
        <v>61.2</v>
      </c>
      <c r="L1578" t="n">
        <v>36.75</v>
      </c>
      <c r="M1578" t="n">
        <v>3</v>
      </c>
      <c r="N1578" t="n">
        <v>124.97</v>
      </c>
      <c r="O1578" t="n">
        <v>45610.57</v>
      </c>
      <c r="P1578" t="n">
        <v>187.58</v>
      </c>
      <c r="Q1578" t="n">
        <v>460.75</v>
      </c>
      <c r="R1578" t="n">
        <v>44.1</v>
      </c>
      <c r="S1578" t="n">
        <v>32.19</v>
      </c>
      <c r="T1578" t="n">
        <v>2066.3</v>
      </c>
      <c r="U1578" t="n">
        <v>0.73</v>
      </c>
      <c r="V1578" t="n">
        <v>0.77</v>
      </c>
      <c r="W1578" t="n">
        <v>1.46</v>
      </c>
      <c r="X1578" t="n">
        <v>0.11</v>
      </c>
      <c r="Y1578" t="n">
        <v>1</v>
      </c>
      <c r="Z1578" t="n">
        <v>10</v>
      </c>
    </row>
    <row r="1579">
      <c r="A1579" t="n">
        <v>144</v>
      </c>
      <c r="B1579" t="n">
        <v>145</v>
      </c>
      <c r="C1579" t="inlineStr">
        <is>
          <t xml:space="preserve">CONCLUIDO	</t>
        </is>
      </c>
      <c r="D1579" t="n">
        <v>6.7291</v>
      </c>
      <c r="E1579" t="n">
        <v>14.86</v>
      </c>
      <c r="F1579" t="n">
        <v>11.64</v>
      </c>
      <c r="G1579" t="n">
        <v>139.71</v>
      </c>
      <c r="H1579" t="n">
        <v>1.79</v>
      </c>
      <c r="I1579" t="n">
        <v>5</v>
      </c>
      <c r="J1579" t="n">
        <v>368.6</v>
      </c>
      <c r="K1579" t="n">
        <v>61.2</v>
      </c>
      <c r="L1579" t="n">
        <v>37</v>
      </c>
      <c r="M1579" t="n">
        <v>3</v>
      </c>
      <c r="N1579" t="n">
        <v>125.4</v>
      </c>
      <c r="O1579" t="n">
        <v>45695.24</v>
      </c>
      <c r="P1579" t="n">
        <v>187.43</v>
      </c>
      <c r="Q1579" t="n">
        <v>460.69</v>
      </c>
      <c r="R1579" t="n">
        <v>43.98</v>
      </c>
      <c r="S1579" t="n">
        <v>32.19</v>
      </c>
      <c r="T1579" t="n">
        <v>2009.78</v>
      </c>
      <c r="U1579" t="n">
        <v>0.73</v>
      </c>
      <c r="V1579" t="n">
        <v>0.77</v>
      </c>
      <c r="W1579" t="n">
        <v>1.46</v>
      </c>
      <c r="X1579" t="n">
        <v>0.11</v>
      </c>
      <c r="Y1579" t="n">
        <v>1</v>
      </c>
      <c r="Z1579" t="n">
        <v>10</v>
      </c>
    </row>
    <row r="1580">
      <c r="A1580" t="n">
        <v>145</v>
      </c>
      <c r="B1580" t="n">
        <v>145</v>
      </c>
      <c r="C1580" t="inlineStr">
        <is>
          <t xml:space="preserve">CONCLUIDO	</t>
        </is>
      </c>
      <c r="D1580" t="n">
        <v>6.7356</v>
      </c>
      <c r="E1580" t="n">
        <v>14.85</v>
      </c>
      <c r="F1580" t="n">
        <v>11.63</v>
      </c>
      <c r="G1580" t="n">
        <v>139.53</v>
      </c>
      <c r="H1580" t="n">
        <v>1.8</v>
      </c>
      <c r="I1580" t="n">
        <v>5</v>
      </c>
      <c r="J1580" t="n">
        <v>369.29</v>
      </c>
      <c r="K1580" t="n">
        <v>61.2</v>
      </c>
      <c r="L1580" t="n">
        <v>37.25</v>
      </c>
      <c r="M1580" t="n">
        <v>3</v>
      </c>
      <c r="N1580" t="n">
        <v>125.84</v>
      </c>
      <c r="O1580" t="n">
        <v>45780.16</v>
      </c>
      <c r="P1580" t="n">
        <v>186.76</v>
      </c>
      <c r="Q1580" t="n">
        <v>460.69</v>
      </c>
      <c r="R1580" t="n">
        <v>43.52</v>
      </c>
      <c r="S1580" t="n">
        <v>32.19</v>
      </c>
      <c r="T1580" t="n">
        <v>1776.96</v>
      </c>
      <c r="U1580" t="n">
        <v>0.74</v>
      </c>
      <c r="V1580" t="n">
        <v>0.77</v>
      </c>
      <c r="W1580" t="n">
        <v>1.45</v>
      </c>
      <c r="X1580" t="n">
        <v>0.09</v>
      </c>
      <c r="Y1580" t="n">
        <v>1</v>
      </c>
      <c r="Z1580" t="n">
        <v>10</v>
      </c>
    </row>
    <row r="1581">
      <c r="A1581" t="n">
        <v>146</v>
      </c>
      <c r="B1581" t="n">
        <v>145</v>
      </c>
      <c r="C1581" t="inlineStr">
        <is>
          <t xml:space="preserve">CONCLUIDO	</t>
        </is>
      </c>
      <c r="D1581" t="n">
        <v>6.7322</v>
      </c>
      <c r="E1581" t="n">
        <v>14.85</v>
      </c>
      <c r="F1581" t="n">
        <v>11.64</v>
      </c>
      <c r="G1581" t="n">
        <v>139.62</v>
      </c>
      <c r="H1581" t="n">
        <v>1.81</v>
      </c>
      <c r="I1581" t="n">
        <v>5</v>
      </c>
      <c r="J1581" t="n">
        <v>369.98</v>
      </c>
      <c r="K1581" t="n">
        <v>61.2</v>
      </c>
      <c r="L1581" t="n">
        <v>37.5</v>
      </c>
      <c r="M1581" t="n">
        <v>3</v>
      </c>
      <c r="N1581" t="n">
        <v>126.28</v>
      </c>
      <c r="O1581" t="n">
        <v>45865.47</v>
      </c>
      <c r="P1581" t="n">
        <v>186.75</v>
      </c>
      <c r="Q1581" t="n">
        <v>460.69</v>
      </c>
      <c r="R1581" t="n">
        <v>43.7</v>
      </c>
      <c r="S1581" t="n">
        <v>32.19</v>
      </c>
      <c r="T1581" t="n">
        <v>1865.47</v>
      </c>
      <c r="U1581" t="n">
        <v>0.74</v>
      </c>
      <c r="V1581" t="n">
        <v>0.77</v>
      </c>
      <c r="W1581" t="n">
        <v>1.46</v>
      </c>
      <c r="X1581" t="n">
        <v>0.1</v>
      </c>
      <c r="Y1581" t="n">
        <v>1</v>
      </c>
      <c r="Z1581" t="n">
        <v>10</v>
      </c>
    </row>
    <row r="1582">
      <c r="A1582" t="n">
        <v>147</v>
      </c>
      <c r="B1582" t="n">
        <v>145</v>
      </c>
      <c r="C1582" t="inlineStr">
        <is>
          <t xml:space="preserve">CONCLUIDO	</t>
        </is>
      </c>
      <c r="D1582" t="n">
        <v>6.7314</v>
      </c>
      <c r="E1582" t="n">
        <v>14.86</v>
      </c>
      <c r="F1582" t="n">
        <v>11.64</v>
      </c>
      <c r="G1582" t="n">
        <v>139.65</v>
      </c>
      <c r="H1582" t="n">
        <v>1.82</v>
      </c>
      <c r="I1582" t="n">
        <v>5</v>
      </c>
      <c r="J1582" t="n">
        <v>370.67</v>
      </c>
      <c r="K1582" t="n">
        <v>61.2</v>
      </c>
      <c r="L1582" t="n">
        <v>37.75</v>
      </c>
      <c r="M1582" t="n">
        <v>3</v>
      </c>
      <c r="N1582" t="n">
        <v>126.73</v>
      </c>
      <c r="O1582" t="n">
        <v>45950.92</v>
      </c>
      <c r="P1582" t="n">
        <v>186.63</v>
      </c>
      <c r="Q1582" t="n">
        <v>460.69</v>
      </c>
      <c r="R1582" t="n">
        <v>43.86</v>
      </c>
      <c r="S1582" t="n">
        <v>32.19</v>
      </c>
      <c r="T1582" t="n">
        <v>1947.44</v>
      </c>
      <c r="U1582" t="n">
        <v>0.73</v>
      </c>
      <c r="V1582" t="n">
        <v>0.77</v>
      </c>
      <c r="W1582" t="n">
        <v>1.45</v>
      </c>
      <c r="X1582" t="n">
        <v>0.1</v>
      </c>
      <c r="Y1582" t="n">
        <v>1</v>
      </c>
      <c r="Z1582" t="n">
        <v>10</v>
      </c>
    </row>
    <row r="1583">
      <c r="A1583" t="n">
        <v>148</v>
      </c>
      <c r="B1583" t="n">
        <v>145</v>
      </c>
      <c r="C1583" t="inlineStr">
        <is>
          <t xml:space="preserve">CONCLUIDO	</t>
        </is>
      </c>
      <c r="D1583" t="n">
        <v>6.7335</v>
      </c>
      <c r="E1583" t="n">
        <v>14.85</v>
      </c>
      <c r="F1583" t="n">
        <v>11.63</v>
      </c>
      <c r="G1583" t="n">
        <v>139.59</v>
      </c>
      <c r="H1583" t="n">
        <v>1.82</v>
      </c>
      <c r="I1583" t="n">
        <v>5</v>
      </c>
      <c r="J1583" t="n">
        <v>371.37</v>
      </c>
      <c r="K1583" t="n">
        <v>61.2</v>
      </c>
      <c r="L1583" t="n">
        <v>38</v>
      </c>
      <c r="M1583" t="n">
        <v>3</v>
      </c>
      <c r="N1583" t="n">
        <v>127.17</v>
      </c>
      <c r="O1583" t="n">
        <v>46036.65</v>
      </c>
      <c r="P1583" t="n">
        <v>186.36</v>
      </c>
      <c r="Q1583" t="n">
        <v>460.69</v>
      </c>
      <c r="R1583" t="n">
        <v>43.72</v>
      </c>
      <c r="S1583" t="n">
        <v>32.19</v>
      </c>
      <c r="T1583" t="n">
        <v>1875.01</v>
      </c>
      <c r="U1583" t="n">
        <v>0.74</v>
      </c>
      <c r="V1583" t="n">
        <v>0.77</v>
      </c>
      <c r="W1583" t="n">
        <v>1.45</v>
      </c>
      <c r="X1583" t="n">
        <v>0.1</v>
      </c>
      <c r="Y1583" t="n">
        <v>1</v>
      </c>
      <c r="Z1583" t="n">
        <v>10</v>
      </c>
    </row>
    <row r="1584">
      <c r="A1584" t="n">
        <v>149</v>
      </c>
      <c r="B1584" t="n">
        <v>145</v>
      </c>
      <c r="C1584" t="inlineStr">
        <is>
          <t xml:space="preserve">CONCLUIDO	</t>
        </is>
      </c>
      <c r="D1584" t="n">
        <v>6.7346</v>
      </c>
      <c r="E1584" t="n">
        <v>14.85</v>
      </c>
      <c r="F1584" t="n">
        <v>11.63</v>
      </c>
      <c r="G1584" t="n">
        <v>139.56</v>
      </c>
      <c r="H1584" t="n">
        <v>1.83</v>
      </c>
      <c r="I1584" t="n">
        <v>5</v>
      </c>
      <c r="J1584" t="n">
        <v>372.07</v>
      </c>
      <c r="K1584" t="n">
        <v>61.2</v>
      </c>
      <c r="L1584" t="n">
        <v>38.25</v>
      </c>
      <c r="M1584" t="n">
        <v>3</v>
      </c>
      <c r="N1584" t="n">
        <v>127.62</v>
      </c>
      <c r="O1584" t="n">
        <v>46122.64</v>
      </c>
      <c r="P1584" t="n">
        <v>185.99</v>
      </c>
      <c r="Q1584" t="n">
        <v>460.69</v>
      </c>
      <c r="R1584" t="n">
        <v>43.52</v>
      </c>
      <c r="S1584" t="n">
        <v>32.19</v>
      </c>
      <c r="T1584" t="n">
        <v>1776.92</v>
      </c>
      <c r="U1584" t="n">
        <v>0.74</v>
      </c>
      <c r="V1584" t="n">
        <v>0.77</v>
      </c>
      <c r="W1584" t="n">
        <v>1.46</v>
      </c>
      <c r="X1584" t="n">
        <v>0.1</v>
      </c>
      <c r="Y1584" t="n">
        <v>1</v>
      </c>
      <c r="Z1584" t="n">
        <v>10</v>
      </c>
    </row>
    <row r="1585">
      <c r="A1585" t="n">
        <v>150</v>
      </c>
      <c r="B1585" t="n">
        <v>145</v>
      </c>
      <c r="C1585" t="inlineStr">
        <is>
          <t xml:space="preserve">CONCLUIDO	</t>
        </is>
      </c>
      <c r="D1585" t="n">
        <v>6.7339</v>
      </c>
      <c r="E1585" t="n">
        <v>14.85</v>
      </c>
      <c r="F1585" t="n">
        <v>11.63</v>
      </c>
      <c r="G1585" t="n">
        <v>139.58</v>
      </c>
      <c r="H1585" t="n">
        <v>1.84</v>
      </c>
      <c r="I1585" t="n">
        <v>5</v>
      </c>
      <c r="J1585" t="n">
        <v>372.77</v>
      </c>
      <c r="K1585" t="n">
        <v>61.2</v>
      </c>
      <c r="L1585" t="n">
        <v>38.5</v>
      </c>
      <c r="M1585" t="n">
        <v>3</v>
      </c>
      <c r="N1585" t="n">
        <v>128.07</v>
      </c>
      <c r="O1585" t="n">
        <v>46208.91</v>
      </c>
      <c r="P1585" t="n">
        <v>185.61</v>
      </c>
      <c r="Q1585" t="n">
        <v>460.69</v>
      </c>
      <c r="R1585" t="n">
        <v>43.61</v>
      </c>
      <c r="S1585" t="n">
        <v>32.19</v>
      </c>
      <c r="T1585" t="n">
        <v>1821.35</v>
      </c>
      <c r="U1585" t="n">
        <v>0.74</v>
      </c>
      <c r="V1585" t="n">
        <v>0.77</v>
      </c>
      <c r="W1585" t="n">
        <v>1.46</v>
      </c>
      <c r="X1585" t="n">
        <v>0.1</v>
      </c>
      <c r="Y1585" t="n">
        <v>1</v>
      </c>
      <c r="Z1585" t="n">
        <v>10</v>
      </c>
    </row>
    <row r="1586">
      <c r="A1586" t="n">
        <v>151</v>
      </c>
      <c r="B1586" t="n">
        <v>145</v>
      </c>
      <c r="C1586" t="inlineStr">
        <is>
          <t xml:space="preserve">CONCLUIDO	</t>
        </is>
      </c>
      <c r="D1586" t="n">
        <v>6.7349</v>
      </c>
      <c r="E1586" t="n">
        <v>14.85</v>
      </c>
      <c r="F1586" t="n">
        <v>11.63</v>
      </c>
      <c r="G1586" t="n">
        <v>139.55</v>
      </c>
      <c r="H1586" t="n">
        <v>1.85</v>
      </c>
      <c r="I1586" t="n">
        <v>5</v>
      </c>
      <c r="J1586" t="n">
        <v>373.47</v>
      </c>
      <c r="K1586" t="n">
        <v>61.2</v>
      </c>
      <c r="L1586" t="n">
        <v>38.75</v>
      </c>
      <c r="M1586" t="n">
        <v>3</v>
      </c>
      <c r="N1586" t="n">
        <v>128.52</v>
      </c>
      <c r="O1586" t="n">
        <v>46295.45</v>
      </c>
      <c r="P1586" t="n">
        <v>185.21</v>
      </c>
      <c r="Q1586" t="n">
        <v>460.69</v>
      </c>
      <c r="R1586" t="n">
        <v>43.61</v>
      </c>
      <c r="S1586" t="n">
        <v>32.19</v>
      </c>
      <c r="T1586" t="n">
        <v>1820.93</v>
      </c>
      <c r="U1586" t="n">
        <v>0.74</v>
      </c>
      <c r="V1586" t="n">
        <v>0.77</v>
      </c>
      <c r="W1586" t="n">
        <v>1.45</v>
      </c>
      <c r="X1586" t="n">
        <v>0.1</v>
      </c>
      <c r="Y1586" t="n">
        <v>1</v>
      </c>
      <c r="Z1586" t="n">
        <v>10</v>
      </c>
    </row>
    <row r="1587">
      <c r="A1587" t="n">
        <v>152</v>
      </c>
      <c r="B1587" t="n">
        <v>145</v>
      </c>
      <c r="C1587" t="inlineStr">
        <is>
          <t xml:space="preserve">CONCLUIDO	</t>
        </is>
      </c>
      <c r="D1587" t="n">
        <v>6.7387</v>
      </c>
      <c r="E1587" t="n">
        <v>14.84</v>
      </c>
      <c r="F1587" t="n">
        <v>11.62</v>
      </c>
      <c r="G1587" t="n">
        <v>139.45</v>
      </c>
      <c r="H1587" t="n">
        <v>1.86</v>
      </c>
      <c r="I1587" t="n">
        <v>5</v>
      </c>
      <c r="J1587" t="n">
        <v>374.17</v>
      </c>
      <c r="K1587" t="n">
        <v>61.2</v>
      </c>
      <c r="L1587" t="n">
        <v>39</v>
      </c>
      <c r="M1587" t="n">
        <v>3</v>
      </c>
      <c r="N1587" t="n">
        <v>128.97</v>
      </c>
      <c r="O1587" t="n">
        <v>46382.28</v>
      </c>
      <c r="P1587" t="n">
        <v>184.48</v>
      </c>
      <c r="Q1587" t="n">
        <v>460.69</v>
      </c>
      <c r="R1587" t="n">
        <v>43.34</v>
      </c>
      <c r="S1587" t="n">
        <v>32.19</v>
      </c>
      <c r="T1587" t="n">
        <v>1687.06</v>
      </c>
      <c r="U1587" t="n">
        <v>0.74</v>
      </c>
      <c r="V1587" t="n">
        <v>0.77</v>
      </c>
      <c r="W1587" t="n">
        <v>1.45</v>
      </c>
      <c r="X1587" t="n">
        <v>0.09</v>
      </c>
      <c r="Y1587" t="n">
        <v>1</v>
      </c>
      <c r="Z1587" t="n">
        <v>10</v>
      </c>
    </row>
    <row r="1588">
      <c r="A1588" t="n">
        <v>153</v>
      </c>
      <c r="B1588" t="n">
        <v>145</v>
      </c>
      <c r="C1588" t="inlineStr">
        <is>
          <t xml:space="preserve">CONCLUIDO	</t>
        </is>
      </c>
      <c r="D1588" t="n">
        <v>6.7392</v>
      </c>
      <c r="E1588" t="n">
        <v>14.84</v>
      </c>
      <c r="F1588" t="n">
        <v>11.62</v>
      </c>
      <c r="G1588" t="n">
        <v>139.44</v>
      </c>
      <c r="H1588" t="n">
        <v>1.87</v>
      </c>
      <c r="I1588" t="n">
        <v>5</v>
      </c>
      <c r="J1588" t="n">
        <v>374.88</v>
      </c>
      <c r="K1588" t="n">
        <v>61.2</v>
      </c>
      <c r="L1588" t="n">
        <v>39.25</v>
      </c>
      <c r="M1588" t="n">
        <v>2</v>
      </c>
      <c r="N1588" t="n">
        <v>129.43</v>
      </c>
      <c r="O1588" t="n">
        <v>46469.38</v>
      </c>
      <c r="P1588" t="n">
        <v>184.09</v>
      </c>
      <c r="Q1588" t="n">
        <v>460.69</v>
      </c>
      <c r="R1588" t="n">
        <v>43.26</v>
      </c>
      <c r="S1588" t="n">
        <v>32.19</v>
      </c>
      <c r="T1588" t="n">
        <v>1647.9</v>
      </c>
      <c r="U1588" t="n">
        <v>0.74</v>
      </c>
      <c r="V1588" t="n">
        <v>0.77</v>
      </c>
      <c r="W1588" t="n">
        <v>1.45</v>
      </c>
      <c r="X1588" t="n">
        <v>0.09</v>
      </c>
      <c r="Y1588" t="n">
        <v>1</v>
      </c>
      <c r="Z1588" t="n">
        <v>10</v>
      </c>
    </row>
    <row r="1589">
      <c r="A1589" t="n">
        <v>154</v>
      </c>
      <c r="B1589" t="n">
        <v>145</v>
      </c>
      <c r="C1589" t="inlineStr">
        <is>
          <t xml:space="preserve">CONCLUIDO	</t>
        </is>
      </c>
      <c r="D1589" t="n">
        <v>6.7372</v>
      </c>
      <c r="E1589" t="n">
        <v>14.84</v>
      </c>
      <c r="F1589" t="n">
        <v>11.62</v>
      </c>
      <c r="G1589" t="n">
        <v>139.49</v>
      </c>
      <c r="H1589" t="n">
        <v>1.88</v>
      </c>
      <c r="I1589" t="n">
        <v>5</v>
      </c>
      <c r="J1589" t="n">
        <v>375.59</v>
      </c>
      <c r="K1589" t="n">
        <v>61.2</v>
      </c>
      <c r="L1589" t="n">
        <v>39.5</v>
      </c>
      <c r="M1589" t="n">
        <v>1</v>
      </c>
      <c r="N1589" t="n">
        <v>129.89</v>
      </c>
      <c r="O1589" t="n">
        <v>46556.77</v>
      </c>
      <c r="P1589" t="n">
        <v>184.31</v>
      </c>
      <c r="Q1589" t="n">
        <v>460.69</v>
      </c>
      <c r="R1589" t="n">
        <v>43.34</v>
      </c>
      <c r="S1589" t="n">
        <v>32.19</v>
      </c>
      <c r="T1589" t="n">
        <v>1686.21</v>
      </c>
      <c r="U1589" t="n">
        <v>0.74</v>
      </c>
      <c r="V1589" t="n">
        <v>0.77</v>
      </c>
      <c r="W1589" t="n">
        <v>1.46</v>
      </c>
      <c r="X1589" t="n">
        <v>0.09</v>
      </c>
      <c r="Y1589" t="n">
        <v>1</v>
      </c>
      <c r="Z1589" t="n">
        <v>10</v>
      </c>
    </row>
    <row r="1590">
      <c r="A1590" t="n">
        <v>155</v>
      </c>
      <c r="B1590" t="n">
        <v>145</v>
      </c>
      <c r="C1590" t="inlineStr">
        <is>
          <t xml:space="preserve">CONCLUIDO	</t>
        </is>
      </c>
      <c r="D1590" t="n">
        <v>6.7373</v>
      </c>
      <c r="E1590" t="n">
        <v>14.84</v>
      </c>
      <c r="F1590" t="n">
        <v>11.62</v>
      </c>
      <c r="G1590" t="n">
        <v>139.49</v>
      </c>
      <c r="H1590" t="n">
        <v>1.88</v>
      </c>
      <c r="I1590" t="n">
        <v>5</v>
      </c>
      <c r="J1590" t="n">
        <v>376.3</v>
      </c>
      <c r="K1590" t="n">
        <v>61.2</v>
      </c>
      <c r="L1590" t="n">
        <v>39.75</v>
      </c>
      <c r="M1590" t="n">
        <v>1</v>
      </c>
      <c r="N1590" t="n">
        <v>130.35</v>
      </c>
      <c r="O1590" t="n">
        <v>46644.44</v>
      </c>
      <c r="P1590" t="n">
        <v>184.41</v>
      </c>
      <c r="Q1590" t="n">
        <v>460.69</v>
      </c>
      <c r="R1590" t="n">
        <v>43.27</v>
      </c>
      <c r="S1590" t="n">
        <v>32.19</v>
      </c>
      <c r="T1590" t="n">
        <v>1650.22</v>
      </c>
      <c r="U1590" t="n">
        <v>0.74</v>
      </c>
      <c r="V1590" t="n">
        <v>0.77</v>
      </c>
      <c r="W1590" t="n">
        <v>1.46</v>
      </c>
      <c r="X1590" t="n">
        <v>0.09</v>
      </c>
      <c r="Y1590" t="n">
        <v>1</v>
      </c>
      <c r="Z1590" t="n">
        <v>10</v>
      </c>
    </row>
    <row r="1591">
      <c r="A1591" t="n">
        <v>156</v>
      </c>
      <c r="B1591" t="n">
        <v>145</v>
      </c>
      <c r="C1591" t="inlineStr">
        <is>
          <t xml:space="preserve">CONCLUIDO	</t>
        </is>
      </c>
      <c r="D1591" t="n">
        <v>6.7392</v>
      </c>
      <c r="E1591" t="n">
        <v>14.84</v>
      </c>
      <c r="F1591" t="n">
        <v>11.62</v>
      </c>
      <c r="G1591" t="n">
        <v>139.44</v>
      </c>
      <c r="H1591" t="n">
        <v>1.89</v>
      </c>
      <c r="I1591" t="n">
        <v>5</v>
      </c>
      <c r="J1591" t="n">
        <v>377.01</v>
      </c>
      <c r="K1591" t="n">
        <v>61.2</v>
      </c>
      <c r="L1591" t="n">
        <v>40</v>
      </c>
      <c r="M1591" t="n">
        <v>1</v>
      </c>
      <c r="N1591" t="n">
        <v>130.81</v>
      </c>
      <c r="O1591" t="n">
        <v>46732.41</v>
      </c>
      <c r="P1591" t="n">
        <v>184.47</v>
      </c>
      <c r="Q1591" t="n">
        <v>460.69</v>
      </c>
      <c r="R1591" t="n">
        <v>43.17</v>
      </c>
      <c r="S1591" t="n">
        <v>32.19</v>
      </c>
      <c r="T1591" t="n">
        <v>1603.79</v>
      </c>
      <c r="U1591" t="n">
        <v>0.75</v>
      </c>
      <c r="V1591" t="n">
        <v>0.77</v>
      </c>
      <c r="W1591" t="n">
        <v>1.46</v>
      </c>
      <c r="X1591" t="n">
        <v>0.09</v>
      </c>
      <c r="Y1591" t="n">
        <v>1</v>
      </c>
      <c r="Z1591" t="n">
        <v>10</v>
      </c>
    </row>
    <row r="1592">
      <c r="A1592" t="n">
        <v>0</v>
      </c>
      <c r="B1592" t="n">
        <v>65</v>
      </c>
      <c r="C1592" t="inlineStr">
        <is>
          <t xml:space="preserve">CONCLUIDO	</t>
        </is>
      </c>
      <c r="D1592" t="n">
        <v>4.891</v>
      </c>
      <c r="E1592" t="n">
        <v>20.45</v>
      </c>
      <c r="F1592" t="n">
        <v>15.03</v>
      </c>
      <c r="G1592" t="n">
        <v>7.58</v>
      </c>
      <c r="H1592" t="n">
        <v>0.13</v>
      </c>
      <c r="I1592" t="n">
        <v>119</v>
      </c>
      <c r="J1592" t="n">
        <v>133.21</v>
      </c>
      <c r="K1592" t="n">
        <v>46.47</v>
      </c>
      <c r="L1592" t="n">
        <v>1</v>
      </c>
      <c r="M1592" t="n">
        <v>117</v>
      </c>
      <c r="N1592" t="n">
        <v>20.75</v>
      </c>
      <c r="O1592" t="n">
        <v>16663.42</v>
      </c>
      <c r="P1592" t="n">
        <v>162.77</v>
      </c>
      <c r="Q1592" t="n">
        <v>460.86</v>
      </c>
      <c r="R1592" t="n">
        <v>154.33</v>
      </c>
      <c r="S1592" t="n">
        <v>32.19</v>
      </c>
      <c r="T1592" t="n">
        <v>56613.29</v>
      </c>
      <c r="U1592" t="n">
        <v>0.21</v>
      </c>
      <c r="V1592" t="n">
        <v>0.59</v>
      </c>
      <c r="W1592" t="n">
        <v>1.65</v>
      </c>
      <c r="X1592" t="n">
        <v>3.49</v>
      </c>
      <c r="Y1592" t="n">
        <v>1</v>
      </c>
      <c r="Z1592" t="n">
        <v>10</v>
      </c>
    </row>
    <row r="1593">
      <c r="A1593" t="n">
        <v>1</v>
      </c>
      <c r="B1593" t="n">
        <v>65</v>
      </c>
      <c r="C1593" t="inlineStr">
        <is>
          <t xml:space="preserve">CONCLUIDO	</t>
        </is>
      </c>
      <c r="D1593" t="n">
        <v>5.3466</v>
      </c>
      <c r="E1593" t="n">
        <v>18.7</v>
      </c>
      <c r="F1593" t="n">
        <v>14.1</v>
      </c>
      <c r="G1593" t="n">
        <v>9.51</v>
      </c>
      <c r="H1593" t="n">
        <v>0.17</v>
      </c>
      <c r="I1593" t="n">
        <v>89</v>
      </c>
      <c r="J1593" t="n">
        <v>133.55</v>
      </c>
      <c r="K1593" t="n">
        <v>46.47</v>
      </c>
      <c r="L1593" t="n">
        <v>1.25</v>
      </c>
      <c r="M1593" t="n">
        <v>87</v>
      </c>
      <c r="N1593" t="n">
        <v>20.83</v>
      </c>
      <c r="O1593" t="n">
        <v>16704.7</v>
      </c>
      <c r="P1593" t="n">
        <v>152.08</v>
      </c>
      <c r="Q1593" t="n">
        <v>460.79</v>
      </c>
      <c r="R1593" t="n">
        <v>124.19</v>
      </c>
      <c r="S1593" t="n">
        <v>32.19</v>
      </c>
      <c r="T1593" t="n">
        <v>41691.02</v>
      </c>
      <c r="U1593" t="n">
        <v>0.26</v>
      </c>
      <c r="V1593" t="n">
        <v>0.63</v>
      </c>
      <c r="W1593" t="n">
        <v>1.59</v>
      </c>
      <c r="X1593" t="n">
        <v>2.56</v>
      </c>
      <c r="Y1593" t="n">
        <v>1</v>
      </c>
      <c r="Z1593" t="n">
        <v>10</v>
      </c>
    </row>
    <row r="1594">
      <c r="A1594" t="n">
        <v>2</v>
      </c>
      <c r="B1594" t="n">
        <v>65</v>
      </c>
      <c r="C1594" t="inlineStr">
        <is>
          <t xml:space="preserve">CONCLUIDO	</t>
        </is>
      </c>
      <c r="D1594" t="n">
        <v>5.6603</v>
      </c>
      <c r="E1594" t="n">
        <v>17.67</v>
      </c>
      <c r="F1594" t="n">
        <v>13.55</v>
      </c>
      <c r="G1594" t="n">
        <v>11.45</v>
      </c>
      <c r="H1594" t="n">
        <v>0.2</v>
      </c>
      <c r="I1594" t="n">
        <v>71</v>
      </c>
      <c r="J1594" t="n">
        <v>133.88</v>
      </c>
      <c r="K1594" t="n">
        <v>46.47</v>
      </c>
      <c r="L1594" t="n">
        <v>1.5</v>
      </c>
      <c r="M1594" t="n">
        <v>69</v>
      </c>
      <c r="N1594" t="n">
        <v>20.91</v>
      </c>
      <c r="O1594" t="n">
        <v>16746.01</v>
      </c>
      <c r="P1594" t="n">
        <v>145.41</v>
      </c>
      <c r="Q1594" t="n">
        <v>460.69</v>
      </c>
      <c r="R1594" t="n">
        <v>106.22</v>
      </c>
      <c r="S1594" t="n">
        <v>32.19</v>
      </c>
      <c r="T1594" t="n">
        <v>32799.12</v>
      </c>
      <c r="U1594" t="n">
        <v>0.3</v>
      </c>
      <c r="V1594" t="n">
        <v>0.66</v>
      </c>
      <c r="W1594" t="n">
        <v>1.56</v>
      </c>
      <c r="X1594" t="n">
        <v>2.02</v>
      </c>
      <c r="Y1594" t="n">
        <v>1</v>
      </c>
      <c r="Z1594" t="n">
        <v>10</v>
      </c>
    </row>
    <row r="1595">
      <c r="A1595" t="n">
        <v>3</v>
      </c>
      <c r="B1595" t="n">
        <v>65</v>
      </c>
      <c r="C1595" t="inlineStr">
        <is>
          <t xml:space="preserve">CONCLUIDO	</t>
        </is>
      </c>
      <c r="D1595" t="n">
        <v>5.873</v>
      </c>
      <c r="E1595" t="n">
        <v>17.03</v>
      </c>
      <c r="F1595" t="n">
        <v>13.24</v>
      </c>
      <c r="G1595" t="n">
        <v>13.46</v>
      </c>
      <c r="H1595" t="n">
        <v>0.23</v>
      </c>
      <c r="I1595" t="n">
        <v>59</v>
      </c>
      <c r="J1595" t="n">
        <v>134.22</v>
      </c>
      <c r="K1595" t="n">
        <v>46.47</v>
      </c>
      <c r="L1595" t="n">
        <v>1.75</v>
      </c>
      <c r="M1595" t="n">
        <v>57</v>
      </c>
      <c r="N1595" t="n">
        <v>21</v>
      </c>
      <c r="O1595" t="n">
        <v>16787.35</v>
      </c>
      <c r="P1595" t="n">
        <v>141.34</v>
      </c>
      <c r="Q1595" t="n">
        <v>460.72</v>
      </c>
      <c r="R1595" t="n">
        <v>95.84999999999999</v>
      </c>
      <c r="S1595" t="n">
        <v>32.19</v>
      </c>
      <c r="T1595" t="n">
        <v>27671.51</v>
      </c>
      <c r="U1595" t="n">
        <v>0.34</v>
      </c>
      <c r="V1595" t="n">
        <v>0.67</v>
      </c>
      <c r="W1595" t="n">
        <v>1.55</v>
      </c>
      <c r="X1595" t="n">
        <v>1.71</v>
      </c>
      <c r="Y1595" t="n">
        <v>1</v>
      </c>
      <c r="Z1595" t="n">
        <v>10</v>
      </c>
    </row>
    <row r="1596">
      <c r="A1596" t="n">
        <v>4</v>
      </c>
      <c r="B1596" t="n">
        <v>65</v>
      </c>
      <c r="C1596" t="inlineStr">
        <is>
          <t xml:space="preserve">CONCLUIDO	</t>
        </is>
      </c>
      <c r="D1596" t="n">
        <v>6.0387</v>
      </c>
      <c r="E1596" t="n">
        <v>16.56</v>
      </c>
      <c r="F1596" t="n">
        <v>12.99</v>
      </c>
      <c r="G1596" t="n">
        <v>15.28</v>
      </c>
      <c r="H1596" t="n">
        <v>0.26</v>
      </c>
      <c r="I1596" t="n">
        <v>51</v>
      </c>
      <c r="J1596" t="n">
        <v>134.55</v>
      </c>
      <c r="K1596" t="n">
        <v>46.47</v>
      </c>
      <c r="L1596" t="n">
        <v>2</v>
      </c>
      <c r="M1596" t="n">
        <v>49</v>
      </c>
      <c r="N1596" t="n">
        <v>21.09</v>
      </c>
      <c r="O1596" t="n">
        <v>16828.84</v>
      </c>
      <c r="P1596" t="n">
        <v>137.97</v>
      </c>
      <c r="Q1596" t="n">
        <v>460.76</v>
      </c>
      <c r="R1596" t="n">
        <v>88.20999999999999</v>
      </c>
      <c r="S1596" t="n">
        <v>32.19</v>
      </c>
      <c r="T1596" t="n">
        <v>23893.62</v>
      </c>
      <c r="U1596" t="n">
        <v>0.36</v>
      </c>
      <c r="V1596" t="n">
        <v>0.6899999999999999</v>
      </c>
      <c r="W1596" t="n">
        <v>1.52</v>
      </c>
      <c r="X1596" t="n">
        <v>1.46</v>
      </c>
      <c r="Y1596" t="n">
        <v>1</v>
      </c>
      <c r="Z1596" t="n">
        <v>10</v>
      </c>
    </row>
    <row r="1597">
      <c r="A1597" t="n">
        <v>5</v>
      </c>
      <c r="B1597" t="n">
        <v>65</v>
      </c>
      <c r="C1597" t="inlineStr">
        <is>
          <t xml:space="preserve">CONCLUIDO	</t>
        </is>
      </c>
      <c r="D1597" t="n">
        <v>6.1735</v>
      </c>
      <c r="E1597" t="n">
        <v>16.2</v>
      </c>
      <c r="F1597" t="n">
        <v>12.79</v>
      </c>
      <c r="G1597" t="n">
        <v>17.06</v>
      </c>
      <c r="H1597" t="n">
        <v>0.29</v>
      </c>
      <c r="I1597" t="n">
        <v>45</v>
      </c>
      <c r="J1597" t="n">
        <v>134.89</v>
      </c>
      <c r="K1597" t="n">
        <v>46.47</v>
      </c>
      <c r="L1597" t="n">
        <v>2.25</v>
      </c>
      <c r="M1597" t="n">
        <v>43</v>
      </c>
      <c r="N1597" t="n">
        <v>21.17</v>
      </c>
      <c r="O1597" t="n">
        <v>16870.25</v>
      </c>
      <c r="P1597" t="n">
        <v>135.24</v>
      </c>
      <c r="Q1597" t="n">
        <v>460.7</v>
      </c>
      <c r="R1597" t="n">
        <v>81.81999999999999</v>
      </c>
      <c r="S1597" t="n">
        <v>32.19</v>
      </c>
      <c r="T1597" t="n">
        <v>20727.05</v>
      </c>
      <c r="U1597" t="n">
        <v>0.39</v>
      </c>
      <c r="V1597" t="n">
        <v>0.7</v>
      </c>
      <c r="W1597" t="n">
        <v>1.51</v>
      </c>
      <c r="X1597" t="n">
        <v>1.26</v>
      </c>
      <c r="Y1597" t="n">
        <v>1</v>
      </c>
      <c r="Z1597" t="n">
        <v>10</v>
      </c>
    </row>
    <row r="1598">
      <c r="A1598" t="n">
        <v>6</v>
      </c>
      <c r="B1598" t="n">
        <v>65</v>
      </c>
      <c r="C1598" t="inlineStr">
        <is>
          <t xml:space="preserve">CONCLUIDO	</t>
        </is>
      </c>
      <c r="D1598" t="n">
        <v>6.2751</v>
      </c>
      <c r="E1598" t="n">
        <v>15.94</v>
      </c>
      <c r="F1598" t="n">
        <v>12.67</v>
      </c>
      <c r="G1598" t="n">
        <v>19</v>
      </c>
      <c r="H1598" t="n">
        <v>0.33</v>
      </c>
      <c r="I1598" t="n">
        <v>40</v>
      </c>
      <c r="J1598" t="n">
        <v>135.22</v>
      </c>
      <c r="K1598" t="n">
        <v>46.47</v>
      </c>
      <c r="L1598" t="n">
        <v>2.5</v>
      </c>
      <c r="M1598" t="n">
        <v>38</v>
      </c>
      <c r="N1598" t="n">
        <v>21.26</v>
      </c>
      <c r="O1598" t="n">
        <v>16911.68</v>
      </c>
      <c r="P1598" t="n">
        <v>133.23</v>
      </c>
      <c r="Q1598" t="n">
        <v>460.81</v>
      </c>
      <c r="R1598" t="n">
        <v>77.17</v>
      </c>
      <c r="S1598" t="n">
        <v>32.19</v>
      </c>
      <c r="T1598" t="n">
        <v>18427</v>
      </c>
      <c r="U1598" t="n">
        <v>0.42</v>
      </c>
      <c r="V1598" t="n">
        <v>0.71</v>
      </c>
      <c r="W1598" t="n">
        <v>1.52</v>
      </c>
      <c r="X1598" t="n">
        <v>1.13</v>
      </c>
      <c r="Y1598" t="n">
        <v>1</v>
      </c>
      <c r="Z1598" t="n">
        <v>10</v>
      </c>
    </row>
    <row r="1599">
      <c r="A1599" t="n">
        <v>7</v>
      </c>
      <c r="B1599" t="n">
        <v>65</v>
      </c>
      <c r="C1599" t="inlineStr">
        <is>
          <t xml:space="preserve">CONCLUIDO	</t>
        </is>
      </c>
      <c r="D1599" t="n">
        <v>6.3647</v>
      </c>
      <c r="E1599" t="n">
        <v>15.71</v>
      </c>
      <c r="F1599" t="n">
        <v>12.55</v>
      </c>
      <c r="G1599" t="n">
        <v>20.92</v>
      </c>
      <c r="H1599" t="n">
        <v>0.36</v>
      </c>
      <c r="I1599" t="n">
        <v>36</v>
      </c>
      <c r="J1599" t="n">
        <v>135.56</v>
      </c>
      <c r="K1599" t="n">
        <v>46.47</v>
      </c>
      <c r="L1599" t="n">
        <v>2.75</v>
      </c>
      <c r="M1599" t="n">
        <v>34</v>
      </c>
      <c r="N1599" t="n">
        <v>21.34</v>
      </c>
      <c r="O1599" t="n">
        <v>16953.14</v>
      </c>
      <c r="P1599" t="n">
        <v>131.42</v>
      </c>
      <c r="Q1599" t="n">
        <v>460.73</v>
      </c>
      <c r="R1599" t="n">
        <v>73.68000000000001</v>
      </c>
      <c r="S1599" t="n">
        <v>32.19</v>
      </c>
      <c r="T1599" t="n">
        <v>16700.81</v>
      </c>
      <c r="U1599" t="n">
        <v>0.44</v>
      </c>
      <c r="V1599" t="n">
        <v>0.71</v>
      </c>
      <c r="W1599" t="n">
        <v>1.5</v>
      </c>
      <c r="X1599" t="n">
        <v>1.02</v>
      </c>
      <c r="Y1599" t="n">
        <v>1</v>
      </c>
      <c r="Z1599" t="n">
        <v>10</v>
      </c>
    </row>
    <row r="1600">
      <c r="A1600" t="n">
        <v>8</v>
      </c>
      <c r="B1600" t="n">
        <v>65</v>
      </c>
      <c r="C1600" t="inlineStr">
        <is>
          <t xml:space="preserve">CONCLUIDO	</t>
        </is>
      </c>
      <c r="D1600" t="n">
        <v>6.4647</v>
      </c>
      <c r="E1600" t="n">
        <v>15.47</v>
      </c>
      <c r="F1600" t="n">
        <v>12.42</v>
      </c>
      <c r="G1600" t="n">
        <v>23.28</v>
      </c>
      <c r="H1600" t="n">
        <v>0.39</v>
      </c>
      <c r="I1600" t="n">
        <v>32</v>
      </c>
      <c r="J1600" t="n">
        <v>135.9</v>
      </c>
      <c r="K1600" t="n">
        <v>46.47</v>
      </c>
      <c r="L1600" t="n">
        <v>3</v>
      </c>
      <c r="M1600" t="n">
        <v>30</v>
      </c>
      <c r="N1600" t="n">
        <v>21.43</v>
      </c>
      <c r="O1600" t="n">
        <v>16994.64</v>
      </c>
      <c r="P1600" t="n">
        <v>129.25</v>
      </c>
      <c r="Q1600" t="n">
        <v>460.79</v>
      </c>
      <c r="R1600" t="n">
        <v>69.20999999999999</v>
      </c>
      <c r="S1600" t="n">
        <v>32.19</v>
      </c>
      <c r="T1600" t="n">
        <v>14489.77</v>
      </c>
      <c r="U1600" t="n">
        <v>0.47</v>
      </c>
      <c r="V1600" t="n">
        <v>0.72</v>
      </c>
      <c r="W1600" t="n">
        <v>1.5</v>
      </c>
      <c r="X1600" t="n">
        <v>0.88</v>
      </c>
      <c r="Y1600" t="n">
        <v>1</v>
      </c>
      <c r="Z1600" t="n">
        <v>10</v>
      </c>
    </row>
    <row r="1601">
      <c r="A1601" t="n">
        <v>9</v>
      </c>
      <c r="B1601" t="n">
        <v>65</v>
      </c>
      <c r="C1601" t="inlineStr">
        <is>
          <t xml:space="preserve">CONCLUIDO	</t>
        </is>
      </c>
      <c r="D1601" t="n">
        <v>6.5127</v>
      </c>
      <c r="E1601" t="n">
        <v>15.35</v>
      </c>
      <c r="F1601" t="n">
        <v>12.36</v>
      </c>
      <c r="G1601" t="n">
        <v>24.72</v>
      </c>
      <c r="H1601" t="n">
        <v>0.42</v>
      </c>
      <c r="I1601" t="n">
        <v>30</v>
      </c>
      <c r="J1601" t="n">
        <v>136.23</v>
      </c>
      <c r="K1601" t="n">
        <v>46.47</v>
      </c>
      <c r="L1601" t="n">
        <v>3.25</v>
      </c>
      <c r="M1601" t="n">
        <v>28</v>
      </c>
      <c r="N1601" t="n">
        <v>21.52</v>
      </c>
      <c r="O1601" t="n">
        <v>17036.16</v>
      </c>
      <c r="P1601" t="n">
        <v>127.94</v>
      </c>
      <c r="Q1601" t="n">
        <v>460.72</v>
      </c>
      <c r="R1601" t="n">
        <v>67.44</v>
      </c>
      <c r="S1601" t="n">
        <v>32.19</v>
      </c>
      <c r="T1601" t="n">
        <v>13613.81</v>
      </c>
      <c r="U1601" t="n">
        <v>0.48</v>
      </c>
      <c r="V1601" t="n">
        <v>0.72</v>
      </c>
      <c r="W1601" t="n">
        <v>1.49</v>
      </c>
      <c r="X1601" t="n">
        <v>0.82</v>
      </c>
      <c r="Y1601" t="n">
        <v>1</v>
      </c>
      <c r="Z1601" t="n">
        <v>10</v>
      </c>
    </row>
    <row r="1602">
      <c r="A1602" t="n">
        <v>10</v>
      </c>
      <c r="B1602" t="n">
        <v>65</v>
      </c>
      <c r="C1602" t="inlineStr">
        <is>
          <t xml:space="preserve">CONCLUIDO	</t>
        </is>
      </c>
      <c r="D1602" t="n">
        <v>6.5853</v>
      </c>
      <c r="E1602" t="n">
        <v>15.19</v>
      </c>
      <c r="F1602" t="n">
        <v>12.27</v>
      </c>
      <c r="G1602" t="n">
        <v>27.27</v>
      </c>
      <c r="H1602" t="n">
        <v>0.45</v>
      </c>
      <c r="I1602" t="n">
        <v>27</v>
      </c>
      <c r="J1602" t="n">
        <v>136.57</v>
      </c>
      <c r="K1602" t="n">
        <v>46.47</v>
      </c>
      <c r="L1602" t="n">
        <v>3.5</v>
      </c>
      <c r="M1602" t="n">
        <v>25</v>
      </c>
      <c r="N1602" t="n">
        <v>21.6</v>
      </c>
      <c r="O1602" t="n">
        <v>17077.72</v>
      </c>
      <c r="P1602" t="n">
        <v>126.34</v>
      </c>
      <c r="Q1602" t="n">
        <v>460.72</v>
      </c>
      <c r="R1602" t="n">
        <v>64.42</v>
      </c>
      <c r="S1602" t="n">
        <v>32.19</v>
      </c>
      <c r="T1602" t="n">
        <v>12118.88</v>
      </c>
      <c r="U1602" t="n">
        <v>0.5</v>
      </c>
      <c r="V1602" t="n">
        <v>0.73</v>
      </c>
      <c r="W1602" t="n">
        <v>1.49</v>
      </c>
      <c r="X1602" t="n">
        <v>0.74</v>
      </c>
      <c r="Y1602" t="n">
        <v>1</v>
      </c>
      <c r="Z1602" t="n">
        <v>10</v>
      </c>
    </row>
    <row r="1603">
      <c r="A1603" t="n">
        <v>11</v>
      </c>
      <c r="B1603" t="n">
        <v>65</v>
      </c>
      <c r="C1603" t="inlineStr">
        <is>
          <t xml:space="preserve">CONCLUIDO	</t>
        </is>
      </c>
      <c r="D1603" t="n">
        <v>6.6319</v>
      </c>
      <c r="E1603" t="n">
        <v>15.08</v>
      </c>
      <c r="F1603" t="n">
        <v>12.22</v>
      </c>
      <c r="G1603" t="n">
        <v>29.32</v>
      </c>
      <c r="H1603" t="n">
        <v>0.48</v>
      </c>
      <c r="I1603" t="n">
        <v>25</v>
      </c>
      <c r="J1603" t="n">
        <v>136.91</v>
      </c>
      <c r="K1603" t="n">
        <v>46.47</v>
      </c>
      <c r="L1603" t="n">
        <v>3.75</v>
      </c>
      <c r="M1603" t="n">
        <v>23</v>
      </c>
      <c r="N1603" t="n">
        <v>21.69</v>
      </c>
      <c r="O1603" t="n">
        <v>17119.3</v>
      </c>
      <c r="P1603" t="n">
        <v>125.1</v>
      </c>
      <c r="Q1603" t="n">
        <v>460.73</v>
      </c>
      <c r="R1603" t="n">
        <v>62.81</v>
      </c>
      <c r="S1603" t="n">
        <v>32.19</v>
      </c>
      <c r="T1603" t="n">
        <v>11319.95</v>
      </c>
      <c r="U1603" t="n">
        <v>0.51</v>
      </c>
      <c r="V1603" t="n">
        <v>0.73</v>
      </c>
      <c r="W1603" t="n">
        <v>1.49</v>
      </c>
      <c r="X1603" t="n">
        <v>0.68</v>
      </c>
      <c r="Y1603" t="n">
        <v>1</v>
      </c>
      <c r="Z1603" t="n">
        <v>10</v>
      </c>
    </row>
    <row r="1604">
      <c r="A1604" t="n">
        <v>12</v>
      </c>
      <c r="B1604" t="n">
        <v>65</v>
      </c>
      <c r="C1604" t="inlineStr">
        <is>
          <t xml:space="preserve">CONCLUIDO	</t>
        </is>
      </c>
      <c r="D1604" t="n">
        <v>6.6547</v>
      </c>
      <c r="E1604" t="n">
        <v>15.03</v>
      </c>
      <c r="F1604" t="n">
        <v>12.19</v>
      </c>
      <c r="G1604" t="n">
        <v>30.48</v>
      </c>
      <c r="H1604" t="n">
        <v>0.52</v>
      </c>
      <c r="I1604" t="n">
        <v>24</v>
      </c>
      <c r="J1604" t="n">
        <v>137.25</v>
      </c>
      <c r="K1604" t="n">
        <v>46.47</v>
      </c>
      <c r="L1604" t="n">
        <v>4</v>
      </c>
      <c r="M1604" t="n">
        <v>22</v>
      </c>
      <c r="N1604" t="n">
        <v>21.78</v>
      </c>
      <c r="O1604" t="n">
        <v>17160.92</v>
      </c>
      <c r="P1604" t="n">
        <v>124.45</v>
      </c>
      <c r="Q1604" t="n">
        <v>460.7</v>
      </c>
      <c r="R1604" t="n">
        <v>61.87</v>
      </c>
      <c r="S1604" t="n">
        <v>32.19</v>
      </c>
      <c r="T1604" t="n">
        <v>10856.08</v>
      </c>
      <c r="U1604" t="n">
        <v>0.52</v>
      </c>
      <c r="V1604" t="n">
        <v>0.73</v>
      </c>
      <c r="W1604" t="n">
        <v>1.49</v>
      </c>
      <c r="X1604" t="n">
        <v>0.66</v>
      </c>
      <c r="Y1604" t="n">
        <v>1</v>
      </c>
      <c r="Z1604" t="n">
        <v>10</v>
      </c>
    </row>
    <row r="1605">
      <c r="A1605" t="n">
        <v>13</v>
      </c>
      <c r="B1605" t="n">
        <v>65</v>
      </c>
      <c r="C1605" t="inlineStr">
        <is>
          <t xml:space="preserve">CONCLUIDO	</t>
        </is>
      </c>
      <c r="D1605" t="n">
        <v>6.7055</v>
      </c>
      <c r="E1605" t="n">
        <v>14.91</v>
      </c>
      <c r="F1605" t="n">
        <v>12.13</v>
      </c>
      <c r="G1605" t="n">
        <v>33.09</v>
      </c>
      <c r="H1605" t="n">
        <v>0.55</v>
      </c>
      <c r="I1605" t="n">
        <v>22</v>
      </c>
      <c r="J1605" t="n">
        <v>137.58</v>
      </c>
      <c r="K1605" t="n">
        <v>46.47</v>
      </c>
      <c r="L1605" t="n">
        <v>4.25</v>
      </c>
      <c r="M1605" t="n">
        <v>20</v>
      </c>
      <c r="N1605" t="n">
        <v>21.87</v>
      </c>
      <c r="O1605" t="n">
        <v>17202.57</v>
      </c>
      <c r="P1605" t="n">
        <v>122.85</v>
      </c>
      <c r="Q1605" t="n">
        <v>460.69</v>
      </c>
      <c r="R1605" t="n">
        <v>60.12</v>
      </c>
      <c r="S1605" t="n">
        <v>32.19</v>
      </c>
      <c r="T1605" t="n">
        <v>9994.280000000001</v>
      </c>
      <c r="U1605" t="n">
        <v>0.54</v>
      </c>
      <c r="V1605" t="n">
        <v>0.74</v>
      </c>
      <c r="W1605" t="n">
        <v>1.48</v>
      </c>
      <c r="X1605" t="n">
        <v>0.6</v>
      </c>
      <c r="Y1605" t="n">
        <v>1</v>
      </c>
      <c r="Z1605" t="n">
        <v>10</v>
      </c>
    </row>
    <row r="1606">
      <c r="A1606" t="n">
        <v>14</v>
      </c>
      <c r="B1606" t="n">
        <v>65</v>
      </c>
      <c r="C1606" t="inlineStr">
        <is>
          <t xml:space="preserve">CONCLUIDO	</t>
        </is>
      </c>
      <c r="D1606" t="n">
        <v>6.7348</v>
      </c>
      <c r="E1606" t="n">
        <v>14.85</v>
      </c>
      <c r="F1606" t="n">
        <v>12.1</v>
      </c>
      <c r="G1606" t="n">
        <v>34.56</v>
      </c>
      <c r="H1606" t="n">
        <v>0.58</v>
      </c>
      <c r="I1606" t="n">
        <v>21</v>
      </c>
      <c r="J1606" t="n">
        <v>137.92</v>
      </c>
      <c r="K1606" t="n">
        <v>46.47</v>
      </c>
      <c r="L1606" t="n">
        <v>4.5</v>
      </c>
      <c r="M1606" t="n">
        <v>19</v>
      </c>
      <c r="N1606" t="n">
        <v>21.95</v>
      </c>
      <c r="O1606" t="n">
        <v>17244.24</v>
      </c>
      <c r="P1606" t="n">
        <v>121.87</v>
      </c>
      <c r="Q1606" t="n">
        <v>460.7</v>
      </c>
      <c r="R1606" t="n">
        <v>58.71</v>
      </c>
      <c r="S1606" t="n">
        <v>32.19</v>
      </c>
      <c r="T1606" t="n">
        <v>9291.27</v>
      </c>
      <c r="U1606" t="n">
        <v>0.55</v>
      </c>
      <c r="V1606" t="n">
        <v>0.74</v>
      </c>
      <c r="W1606" t="n">
        <v>1.48</v>
      </c>
      <c r="X1606" t="n">
        <v>0.5600000000000001</v>
      </c>
      <c r="Y1606" t="n">
        <v>1</v>
      </c>
      <c r="Z1606" t="n">
        <v>10</v>
      </c>
    </row>
    <row r="1607">
      <c r="A1607" t="n">
        <v>15</v>
      </c>
      <c r="B1607" t="n">
        <v>65</v>
      </c>
      <c r="C1607" t="inlineStr">
        <is>
          <t xml:space="preserve">CONCLUIDO	</t>
        </is>
      </c>
      <c r="D1607" t="n">
        <v>6.7499</v>
      </c>
      <c r="E1607" t="n">
        <v>14.82</v>
      </c>
      <c r="F1607" t="n">
        <v>12.09</v>
      </c>
      <c r="G1607" t="n">
        <v>36.27</v>
      </c>
      <c r="H1607" t="n">
        <v>0.61</v>
      </c>
      <c r="I1607" t="n">
        <v>20</v>
      </c>
      <c r="J1607" t="n">
        <v>138.26</v>
      </c>
      <c r="K1607" t="n">
        <v>46.47</v>
      </c>
      <c r="L1607" t="n">
        <v>4.75</v>
      </c>
      <c r="M1607" t="n">
        <v>18</v>
      </c>
      <c r="N1607" t="n">
        <v>22.04</v>
      </c>
      <c r="O1607" t="n">
        <v>17285.95</v>
      </c>
      <c r="P1607" t="n">
        <v>121.03</v>
      </c>
      <c r="Q1607" t="n">
        <v>460.73</v>
      </c>
      <c r="R1607" t="n">
        <v>58.38</v>
      </c>
      <c r="S1607" t="n">
        <v>32.19</v>
      </c>
      <c r="T1607" t="n">
        <v>9133.82</v>
      </c>
      <c r="U1607" t="n">
        <v>0.55</v>
      </c>
      <c r="V1607" t="n">
        <v>0.74</v>
      </c>
      <c r="W1607" t="n">
        <v>1.49</v>
      </c>
      <c r="X1607" t="n">
        <v>0.5600000000000001</v>
      </c>
      <c r="Y1607" t="n">
        <v>1</v>
      </c>
      <c r="Z1607" t="n">
        <v>10</v>
      </c>
    </row>
    <row r="1608">
      <c r="A1608" t="n">
        <v>16</v>
      </c>
      <c r="B1608" t="n">
        <v>65</v>
      </c>
      <c r="C1608" t="inlineStr">
        <is>
          <t xml:space="preserve">CONCLUIDO	</t>
        </is>
      </c>
      <c r="D1608" t="n">
        <v>6.7769</v>
      </c>
      <c r="E1608" t="n">
        <v>14.76</v>
      </c>
      <c r="F1608" t="n">
        <v>12.06</v>
      </c>
      <c r="G1608" t="n">
        <v>38.08</v>
      </c>
      <c r="H1608" t="n">
        <v>0.64</v>
      </c>
      <c r="I1608" t="n">
        <v>19</v>
      </c>
      <c r="J1608" t="n">
        <v>138.6</v>
      </c>
      <c r="K1608" t="n">
        <v>46.47</v>
      </c>
      <c r="L1608" t="n">
        <v>5</v>
      </c>
      <c r="M1608" t="n">
        <v>17</v>
      </c>
      <c r="N1608" t="n">
        <v>22.13</v>
      </c>
      <c r="O1608" t="n">
        <v>17327.69</v>
      </c>
      <c r="P1608" t="n">
        <v>120.14</v>
      </c>
      <c r="Q1608" t="n">
        <v>460.7</v>
      </c>
      <c r="R1608" t="n">
        <v>57.4</v>
      </c>
      <c r="S1608" t="n">
        <v>32.19</v>
      </c>
      <c r="T1608" t="n">
        <v>8648.84</v>
      </c>
      <c r="U1608" t="n">
        <v>0.5600000000000001</v>
      </c>
      <c r="V1608" t="n">
        <v>0.74</v>
      </c>
      <c r="W1608" t="n">
        <v>1.48</v>
      </c>
      <c r="X1608" t="n">
        <v>0.52</v>
      </c>
      <c r="Y1608" t="n">
        <v>1</v>
      </c>
      <c r="Z1608" t="n">
        <v>10</v>
      </c>
    </row>
    <row r="1609">
      <c r="A1609" t="n">
        <v>17</v>
      </c>
      <c r="B1609" t="n">
        <v>65</v>
      </c>
      <c r="C1609" t="inlineStr">
        <is>
          <t xml:space="preserve">CONCLUIDO	</t>
        </is>
      </c>
      <c r="D1609" t="n">
        <v>6.8045</v>
      </c>
      <c r="E1609" t="n">
        <v>14.7</v>
      </c>
      <c r="F1609" t="n">
        <v>12.03</v>
      </c>
      <c r="G1609" t="n">
        <v>40.09</v>
      </c>
      <c r="H1609" t="n">
        <v>0.67</v>
      </c>
      <c r="I1609" t="n">
        <v>18</v>
      </c>
      <c r="J1609" t="n">
        <v>138.94</v>
      </c>
      <c r="K1609" t="n">
        <v>46.47</v>
      </c>
      <c r="L1609" t="n">
        <v>5.25</v>
      </c>
      <c r="M1609" t="n">
        <v>16</v>
      </c>
      <c r="N1609" t="n">
        <v>22.22</v>
      </c>
      <c r="O1609" t="n">
        <v>17369.47</v>
      </c>
      <c r="P1609" t="n">
        <v>118.8</v>
      </c>
      <c r="Q1609" t="n">
        <v>460.72</v>
      </c>
      <c r="R1609" t="n">
        <v>56.54</v>
      </c>
      <c r="S1609" t="n">
        <v>32.19</v>
      </c>
      <c r="T1609" t="n">
        <v>8223.450000000001</v>
      </c>
      <c r="U1609" t="n">
        <v>0.57</v>
      </c>
      <c r="V1609" t="n">
        <v>0.74</v>
      </c>
      <c r="W1609" t="n">
        <v>1.48</v>
      </c>
      <c r="X1609" t="n">
        <v>0.49</v>
      </c>
      <c r="Y1609" t="n">
        <v>1</v>
      </c>
      <c r="Z1609" t="n">
        <v>10</v>
      </c>
    </row>
    <row r="1610">
      <c r="A1610" t="n">
        <v>18</v>
      </c>
      <c r="B1610" t="n">
        <v>65</v>
      </c>
      <c r="C1610" t="inlineStr">
        <is>
          <t xml:space="preserve">CONCLUIDO	</t>
        </is>
      </c>
      <c r="D1610" t="n">
        <v>6.8324</v>
      </c>
      <c r="E1610" t="n">
        <v>14.64</v>
      </c>
      <c r="F1610" t="n">
        <v>11.99</v>
      </c>
      <c r="G1610" t="n">
        <v>42.33</v>
      </c>
      <c r="H1610" t="n">
        <v>0.7</v>
      </c>
      <c r="I1610" t="n">
        <v>17</v>
      </c>
      <c r="J1610" t="n">
        <v>139.28</v>
      </c>
      <c r="K1610" t="n">
        <v>46.47</v>
      </c>
      <c r="L1610" t="n">
        <v>5.5</v>
      </c>
      <c r="M1610" t="n">
        <v>15</v>
      </c>
      <c r="N1610" t="n">
        <v>22.31</v>
      </c>
      <c r="O1610" t="n">
        <v>17411.27</v>
      </c>
      <c r="P1610" t="n">
        <v>117.97</v>
      </c>
      <c r="Q1610" t="n">
        <v>460.7</v>
      </c>
      <c r="R1610" t="n">
        <v>55.49</v>
      </c>
      <c r="S1610" t="n">
        <v>32.19</v>
      </c>
      <c r="T1610" t="n">
        <v>7701.74</v>
      </c>
      <c r="U1610" t="n">
        <v>0.58</v>
      </c>
      <c r="V1610" t="n">
        <v>0.75</v>
      </c>
      <c r="W1610" t="n">
        <v>1.47</v>
      </c>
      <c r="X1610" t="n">
        <v>0.46</v>
      </c>
      <c r="Y1610" t="n">
        <v>1</v>
      </c>
      <c r="Z1610" t="n">
        <v>10</v>
      </c>
    </row>
    <row r="1611">
      <c r="A1611" t="n">
        <v>19</v>
      </c>
      <c r="B1611" t="n">
        <v>65</v>
      </c>
      <c r="C1611" t="inlineStr">
        <is>
          <t xml:space="preserve">CONCLUIDO	</t>
        </is>
      </c>
      <c r="D1611" t="n">
        <v>6.8607</v>
      </c>
      <c r="E1611" t="n">
        <v>14.58</v>
      </c>
      <c r="F1611" t="n">
        <v>11.96</v>
      </c>
      <c r="G1611" t="n">
        <v>44.85</v>
      </c>
      <c r="H1611" t="n">
        <v>0.73</v>
      </c>
      <c r="I1611" t="n">
        <v>16</v>
      </c>
      <c r="J1611" t="n">
        <v>139.61</v>
      </c>
      <c r="K1611" t="n">
        <v>46.47</v>
      </c>
      <c r="L1611" t="n">
        <v>5.75</v>
      </c>
      <c r="M1611" t="n">
        <v>14</v>
      </c>
      <c r="N1611" t="n">
        <v>22.4</v>
      </c>
      <c r="O1611" t="n">
        <v>17453.1</v>
      </c>
      <c r="P1611" t="n">
        <v>116.62</v>
      </c>
      <c r="Q1611" t="n">
        <v>460.69</v>
      </c>
      <c r="R1611" t="n">
        <v>54.53</v>
      </c>
      <c r="S1611" t="n">
        <v>32.19</v>
      </c>
      <c r="T1611" t="n">
        <v>7228.57</v>
      </c>
      <c r="U1611" t="n">
        <v>0.59</v>
      </c>
      <c r="V1611" t="n">
        <v>0.75</v>
      </c>
      <c r="W1611" t="n">
        <v>1.47</v>
      </c>
      <c r="X1611" t="n">
        <v>0.43</v>
      </c>
      <c r="Y1611" t="n">
        <v>1</v>
      </c>
      <c r="Z1611" t="n">
        <v>10</v>
      </c>
    </row>
    <row r="1612">
      <c r="A1612" t="n">
        <v>20</v>
      </c>
      <c r="B1612" t="n">
        <v>65</v>
      </c>
      <c r="C1612" t="inlineStr">
        <is>
          <t xml:space="preserve">CONCLUIDO	</t>
        </is>
      </c>
      <c r="D1612" t="n">
        <v>6.8797</v>
      </c>
      <c r="E1612" t="n">
        <v>14.54</v>
      </c>
      <c r="F1612" t="n">
        <v>11.95</v>
      </c>
      <c r="G1612" t="n">
        <v>47.79</v>
      </c>
      <c r="H1612" t="n">
        <v>0.76</v>
      </c>
      <c r="I1612" t="n">
        <v>15</v>
      </c>
      <c r="J1612" t="n">
        <v>139.95</v>
      </c>
      <c r="K1612" t="n">
        <v>46.47</v>
      </c>
      <c r="L1612" t="n">
        <v>6</v>
      </c>
      <c r="M1612" t="n">
        <v>13</v>
      </c>
      <c r="N1612" t="n">
        <v>22.49</v>
      </c>
      <c r="O1612" t="n">
        <v>17494.97</v>
      </c>
      <c r="P1612" t="n">
        <v>115.9</v>
      </c>
      <c r="Q1612" t="n">
        <v>460.69</v>
      </c>
      <c r="R1612" t="n">
        <v>53.96</v>
      </c>
      <c r="S1612" t="n">
        <v>32.19</v>
      </c>
      <c r="T1612" t="n">
        <v>6949.25</v>
      </c>
      <c r="U1612" t="n">
        <v>0.6</v>
      </c>
      <c r="V1612" t="n">
        <v>0.75</v>
      </c>
      <c r="W1612" t="n">
        <v>1.47</v>
      </c>
      <c r="X1612" t="n">
        <v>0.41</v>
      </c>
      <c r="Y1612" t="n">
        <v>1</v>
      </c>
      <c r="Z1612" t="n">
        <v>10</v>
      </c>
    </row>
    <row r="1613">
      <c r="A1613" t="n">
        <v>21</v>
      </c>
      <c r="B1613" t="n">
        <v>65</v>
      </c>
      <c r="C1613" t="inlineStr">
        <is>
          <t xml:space="preserve">CONCLUIDO	</t>
        </is>
      </c>
      <c r="D1613" t="n">
        <v>6.8834</v>
      </c>
      <c r="E1613" t="n">
        <v>14.53</v>
      </c>
      <c r="F1613" t="n">
        <v>11.94</v>
      </c>
      <c r="G1613" t="n">
        <v>47.76</v>
      </c>
      <c r="H1613" t="n">
        <v>0.79</v>
      </c>
      <c r="I1613" t="n">
        <v>15</v>
      </c>
      <c r="J1613" t="n">
        <v>140.29</v>
      </c>
      <c r="K1613" t="n">
        <v>46.47</v>
      </c>
      <c r="L1613" t="n">
        <v>6.25</v>
      </c>
      <c r="M1613" t="n">
        <v>13</v>
      </c>
      <c r="N1613" t="n">
        <v>22.58</v>
      </c>
      <c r="O1613" t="n">
        <v>17536.87</v>
      </c>
      <c r="P1613" t="n">
        <v>115.19</v>
      </c>
      <c r="Q1613" t="n">
        <v>460.69</v>
      </c>
      <c r="R1613" t="n">
        <v>53.59</v>
      </c>
      <c r="S1613" t="n">
        <v>32.19</v>
      </c>
      <c r="T1613" t="n">
        <v>6760.15</v>
      </c>
      <c r="U1613" t="n">
        <v>0.6</v>
      </c>
      <c r="V1613" t="n">
        <v>0.75</v>
      </c>
      <c r="W1613" t="n">
        <v>1.47</v>
      </c>
      <c r="X1613" t="n">
        <v>0.41</v>
      </c>
      <c r="Y1613" t="n">
        <v>1</v>
      </c>
      <c r="Z1613" t="n">
        <v>10</v>
      </c>
    </row>
    <row r="1614">
      <c r="A1614" t="n">
        <v>22</v>
      </c>
      <c r="B1614" t="n">
        <v>65</v>
      </c>
      <c r="C1614" t="inlineStr">
        <is>
          <t xml:space="preserve">CONCLUIDO	</t>
        </is>
      </c>
      <c r="D1614" t="n">
        <v>6.911</v>
      </c>
      <c r="E1614" t="n">
        <v>14.47</v>
      </c>
      <c r="F1614" t="n">
        <v>11.91</v>
      </c>
      <c r="G1614" t="n">
        <v>51.04</v>
      </c>
      <c r="H1614" t="n">
        <v>0.82</v>
      </c>
      <c r="I1614" t="n">
        <v>14</v>
      </c>
      <c r="J1614" t="n">
        <v>140.63</v>
      </c>
      <c r="K1614" t="n">
        <v>46.47</v>
      </c>
      <c r="L1614" t="n">
        <v>6.5</v>
      </c>
      <c r="M1614" t="n">
        <v>12</v>
      </c>
      <c r="N1614" t="n">
        <v>22.67</v>
      </c>
      <c r="O1614" t="n">
        <v>17578.8</v>
      </c>
      <c r="P1614" t="n">
        <v>114.55</v>
      </c>
      <c r="Q1614" t="n">
        <v>460.7</v>
      </c>
      <c r="R1614" t="n">
        <v>52.58</v>
      </c>
      <c r="S1614" t="n">
        <v>32.19</v>
      </c>
      <c r="T1614" t="n">
        <v>6260.22</v>
      </c>
      <c r="U1614" t="n">
        <v>0.61</v>
      </c>
      <c r="V1614" t="n">
        <v>0.75</v>
      </c>
      <c r="W1614" t="n">
        <v>1.47</v>
      </c>
      <c r="X1614" t="n">
        <v>0.37</v>
      </c>
      <c r="Y1614" t="n">
        <v>1</v>
      </c>
      <c r="Z1614" t="n">
        <v>10</v>
      </c>
    </row>
    <row r="1615">
      <c r="A1615" t="n">
        <v>23</v>
      </c>
      <c r="B1615" t="n">
        <v>65</v>
      </c>
      <c r="C1615" t="inlineStr">
        <is>
          <t xml:space="preserve">CONCLUIDO	</t>
        </is>
      </c>
      <c r="D1615" t="n">
        <v>6.9353</v>
      </c>
      <c r="E1615" t="n">
        <v>14.42</v>
      </c>
      <c r="F1615" t="n">
        <v>11.88</v>
      </c>
      <c r="G1615" t="n">
        <v>54.85</v>
      </c>
      <c r="H1615" t="n">
        <v>0.85</v>
      </c>
      <c r="I1615" t="n">
        <v>13</v>
      </c>
      <c r="J1615" t="n">
        <v>140.97</v>
      </c>
      <c r="K1615" t="n">
        <v>46.47</v>
      </c>
      <c r="L1615" t="n">
        <v>6.75</v>
      </c>
      <c r="M1615" t="n">
        <v>11</v>
      </c>
      <c r="N1615" t="n">
        <v>22.76</v>
      </c>
      <c r="O1615" t="n">
        <v>17620.76</v>
      </c>
      <c r="P1615" t="n">
        <v>113.13</v>
      </c>
      <c r="Q1615" t="n">
        <v>460.71</v>
      </c>
      <c r="R1615" t="n">
        <v>52.02</v>
      </c>
      <c r="S1615" t="n">
        <v>32.19</v>
      </c>
      <c r="T1615" t="n">
        <v>5988.65</v>
      </c>
      <c r="U1615" t="n">
        <v>0.62</v>
      </c>
      <c r="V1615" t="n">
        <v>0.75</v>
      </c>
      <c r="W1615" t="n">
        <v>1.47</v>
      </c>
      <c r="X1615" t="n">
        <v>0.35</v>
      </c>
      <c r="Y1615" t="n">
        <v>1</v>
      </c>
      <c r="Z1615" t="n">
        <v>10</v>
      </c>
    </row>
    <row r="1616">
      <c r="A1616" t="n">
        <v>24</v>
      </c>
      <c r="B1616" t="n">
        <v>65</v>
      </c>
      <c r="C1616" t="inlineStr">
        <is>
          <t xml:space="preserve">CONCLUIDO	</t>
        </is>
      </c>
      <c r="D1616" t="n">
        <v>6.9364</v>
      </c>
      <c r="E1616" t="n">
        <v>14.42</v>
      </c>
      <c r="F1616" t="n">
        <v>11.88</v>
      </c>
      <c r="G1616" t="n">
        <v>54.84</v>
      </c>
      <c r="H1616" t="n">
        <v>0.88</v>
      </c>
      <c r="I1616" t="n">
        <v>13</v>
      </c>
      <c r="J1616" t="n">
        <v>141.31</v>
      </c>
      <c r="K1616" t="n">
        <v>46.47</v>
      </c>
      <c r="L1616" t="n">
        <v>7</v>
      </c>
      <c r="M1616" t="n">
        <v>11</v>
      </c>
      <c r="N1616" t="n">
        <v>22.85</v>
      </c>
      <c r="O1616" t="n">
        <v>17662.75</v>
      </c>
      <c r="P1616" t="n">
        <v>113.09</v>
      </c>
      <c r="Q1616" t="n">
        <v>460.72</v>
      </c>
      <c r="R1616" t="n">
        <v>51.85</v>
      </c>
      <c r="S1616" t="n">
        <v>32.19</v>
      </c>
      <c r="T1616" t="n">
        <v>5900.19</v>
      </c>
      <c r="U1616" t="n">
        <v>0.62</v>
      </c>
      <c r="V1616" t="n">
        <v>0.75</v>
      </c>
      <c r="W1616" t="n">
        <v>1.47</v>
      </c>
      <c r="X1616" t="n">
        <v>0.35</v>
      </c>
      <c r="Y1616" t="n">
        <v>1</v>
      </c>
      <c r="Z1616" t="n">
        <v>10</v>
      </c>
    </row>
    <row r="1617">
      <c r="A1617" t="n">
        <v>25</v>
      </c>
      <c r="B1617" t="n">
        <v>65</v>
      </c>
      <c r="C1617" t="inlineStr">
        <is>
          <t xml:space="preserve">CONCLUIDO	</t>
        </is>
      </c>
      <c r="D1617" t="n">
        <v>6.9734</v>
      </c>
      <c r="E1617" t="n">
        <v>14.34</v>
      </c>
      <c r="F1617" t="n">
        <v>11.83</v>
      </c>
      <c r="G1617" t="n">
        <v>59.17</v>
      </c>
      <c r="H1617" t="n">
        <v>0.91</v>
      </c>
      <c r="I1617" t="n">
        <v>12</v>
      </c>
      <c r="J1617" t="n">
        <v>141.66</v>
      </c>
      <c r="K1617" t="n">
        <v>46.47</v>
      </c>
      <c r="L1617" t="n">
        <v>7.25</v>
      </c>
      <c r="M1617" t="n">
        <v>10</v>
      </c>
      <c r="N1617" t="n">
        <v>22.94</v>
      </c>
      <c r="O1617" t="n">
        <v>17704.77</v>
      </c>
      <c r="P1617" t="n">
        <v>111.09</v>
      </c>
      <c r="Q1617" t="n">
        <v>460.69</v>
      </c>
      <c r="R1617" t="n">
        <v>50.28</v>
      </c>
      <c r="S1617" t="n">
        <v>32.19</v>
      </c>
      <c r="T1617" t="n">
        <v>5123.68</v>
      </c>
      <c r="U1617" t="n">
        <v>0.64</v>
      </c>
      <c r="V1617" t="n">
        <v>0.76</v>
      </c>
      <c r="W1617" t="n">
        <v>1.46</v>
      </c>
      <c r="X1617" t="n">
        <v>0.3</v>
      </c>
      <c r="Y1617" t="n">
        <v>1</v>
      </c>
      <c r="Z1617" t="n">
        <v>10</v>
      </c>
    </row>
    <row r="1618">
      <c r="A1618" t="n">
        <v>26</v>
      </c>
      <c r="B1618" t="n">
        <v>65</v>
      </c>
      <c r="C1618" t="inlineStr">
        <is>
          <t xml:space="preserve">CONCLUIDO	</t>
        </is>
      </c>
      <c r="D1618" t="n">
        <v>6.9688</v>
      </c>
      <c r="E1618" t="n">
        <v>14.35</v>
      </c>
      <c r="F1618" t="n">
        <v>11.84</v>
      </c>
      <c r="G1618" t="n">
        <v>59.21</v>
      </c>
      <c r="H1618" t="n">
        <v>0.93</v>
      </c>
      <c r="I1618" t="n">
        <v>12</v>
      </c>
      <c r="J1618" t="n">
        <v>142</v>
      </c>
      <c r="K1618" t="n">
        <v>46.47</v>
      </c>
      <c r="L1618" t="n">
        <v>7.5</v>
      </c>
      <c r="M1618" t="n">
        <v>10</v>
      </c>
      <c r="N1618" t="n">
        <v>23.03</v>
      </c>
      <c r="O1618" t="n">
        <v>17746.83</v>
      </c>
      <c r="P1618" t="n">
        <v>111.02</v>
      </c>
      <c r="Q1618" t="n">
        <v>460.7</v>
      </c>
      <c r="R1618" t="n">
        <v>50.52</v>
      </c>
      <c r="S1618" t="n">
        <v>32.19</v>
      </c>
      <c r="T1618" t="n">
        <v>5240.73</v>
      </c>
      <c r="U1618" t="n">
        <v>0.64</v>
      </c>
      <c r="V1618" t="n">
        <v>0.75</v>
      </c>
      <c r="W1618" t="n">
        <v>1.47</v>
      </c>
      <c r="X1618" t="n">
        <v>0.31</v>
      </c>
      <c r="Y1618" t="n">
        <v>1</v>
      </c>
      <c r="Z1618" t="n">
        <v>10</v>
      </c>
    </row>
    <row r="1619">
      <c r="A1619" t="n">
        <v>27</v>
      </c>
      <c r="B1619" t="n">
        <v>65</v>
      </c>
      <c r="C1619" t="inlineStr">
        <is>
          <t xml:space="preserve">CONCLUIDO	</t>
        </is>
      </c>
      <c r="D1619" t="n">
        <v>6.9618</v>
      </c>
      <c r="E1619" t="n">
        <v>14.36</v>
      </c>
      <c r="F1619" t="n">
        <v>11.86</v>
      </c>
      <c r="G1619" t="n">
        <v>59.29</v>
      </c>
      <c r="H1619" t="n">
        <v>0.96</v>
      </c>
      <c r="I1619" t="n">
        <v>12</v>
      </c>
      <c r="J1619" t="n">
        <v>142.34</v>
      </c>
      <c r="K1619" t="n">
        <v>46.47</v>
      </c>
      <c r="L1619" t="n">
        <v>7.75</v>
      </c>
      <c r="M1619" t="n">
        <v>10</v>
      </c>
      <c r="N1619" t="n">
        <v>23.12</v>
      </c>
      <c r="O1619" t="n">
        <v>17788.92</v>
      </c>
      <c r="P1619" t="n">
        <v>109.6</v>
      </c>
      <c r="Q1619" t="n">
        <v>460.7</v>
      </c>
      <c r="R1619" t="n">
        <v>51.04</v>
      </c>
      <c r="S1619" t="n">
        <v>32.19</v>
      </c>
      <c r="T1619" t="n">
        <v>5504.31</v>
      </c>
      <c r="U1619" t="n">
        <v>0.63</v>
      </c>
      <c r="V1619" t="n">
        <v>0.75</v>
      </c>
      <c r="W1619" t="n">
        <v>1.47</v>
      </c>
      <c r="X1619" t="n">
        <v>0.32</v>
      </c>
      <c r="Y1619" t="n">
        <v>1</v>
      </c>
      <c r="Z1619" t="n">
        <v>10</v>
      </c>
    </row>
    <row r="1620">
      <c r="A1620" t="n">
        <v>28</v>
      </c>
      <c r="B1620" t="n">
        <v>65</v>
      </c>
      <c r="C1620" t="inlineStr">
        <is>
          <t xml:space="preserve">CONCLUIDO	</t>
        </is>
      </c>
      <c r="D1620" t="n">
        <v>6.9974</v>
      </c>
      <c r="E1620" t="n">
        <v>14.29</v>
      </c>
      <c r="F1620" t="n">
        <v>11.81</v>
      </c>
      <c r="G1620" t="n">
        <v>64.43000000000001</v>
      </c>
      <c r="H1620" t="n">
        <v>0.99</v>
      </c>
      <c r="I1620" t="n">
        <v>11</v>
      </c>
      <c r="J1620" t="n">
        <v>142.68</v>
      </c>
      <c r="K1620" t="n">
        <v>46.47</v>
      </c>
      <c r="L1620" t="n">
        <v>8</v>
      </c>
      <c r="M1620" t="n">
        <v>9</v>
      </c>
      <c r="N1620" t="n">
        <v>23.21</v>
      </c>
      <c r="O1620" t="n">
        <v>17831.04</v>
      </c>
      <c r="P1620" t="n">
        <v>108.47</v>
      </c>
      <c r="Q1620" t="n">
        <v>460.69</v>
      </c>
      <c r="R1620" t="n">
        <v>49.55</v>
      </c>
      <c r="S1620" t="n">
        <v>32.19</v>
      </c>
      <c r="T1620" t="n">
        <v>4762.37</v>
      </c>
      <c r="U1620" t="n">
        <v>0.65</v>
      </c>
      <c r="V1620" t="n">
        <v>0.76</v>
      </c>
      <c r="W1620" t="n">
        <v>1.46</v>
      </c>
      <c r="X1620" t="n">
        <v>0.28</v>
      </c>
      <c r="Y1620" t="n">
        <v>1</v>
      </c>
      <c r="Z1620" t="n">
        <v>10</v>
      </c>
    </row>
    <row r="1621">
      <c r="A1621" t="n">
        <v>29</v>
      </c>
      <c r="B1621" t="n">
        <v>65</v>
      </c>
      <c r="C1621" t="inlineStr">
        <is>
          <t xml:space="preserve">CONCLUIDO	</t>
        </is>
      </c>
      <c r="D1621" t="n">
        <v>6.9972</v>
      </c>
      <c r="E1621" t="n">
        <v>14.29</v>
      </c>
      <c r="F1621" t="n">
        <v>11.81</v>
      </c>
      <c r="G1621" t="n">
        <v>64.43000000000001</v>
      </c>
      <c r="H1621" t="n">
        <v>1.02</v>
      </c>
      <c r="I1621" t="n">
        <v>11</v>
      </c>
      <c r="J1621" t="n">
        <v>143.02</v>
      </c>
      <c r="K1621" t="n">
        <v>46.47</v>
      </c>
      <c r="L1621" t="n">
        <v>8.25</v>
      </c>
      <c r="M1621" t="n">
        <v>9</v>
      </c>
      <c r="N1621" t="n">
        <v>23.3</v>
      </c>
      <c r="O1621" t="n">
        <v>17873.19</v>
      </c>
      <c r="P1621" t="n">
        <v>108.68</v>
      </c>
      <c r="Q1621" t="n">
        <v>460.71</v>
      </c>
      <c r="R1621" t="n">
        <v>49.55</v>
      </c>
      <c r="S1621" t="n">
        <v>32.19</v>
      </c>
      <c r="T1621" t="n">
        <v>4761.16</v>
      </c>
      <c r="U1621" t="n">
        <v>0.65</v>
      </c>
      <c r="V1621" t="n">
        <v>0.76</v>
      </c>
      <c r="W1621" t="n">
        <v>1.46</v>
      </c>
      <c r="X1621" t="n">
        <v>0.28</v>
      </c>
      <c r="Y1621" t="n">
        <v>1</v>
      </c>
      <c r="Z1621" t="n">
        <v>10</v>
      </c>
    </row>
    <row r="1622">
      <c r="A1622" t="n">
        <v>30</v>
      </c>
      <c r="B1622" t="n">
        <v>65</v>
      </c>
      <c r="C1622" t="inlineStr">
        <is>
          <t xml:space="preserve">CONCLUIDO	</t>
        </is>
      </c>
      <c r="D1622" t="n">
        <v>7.0251</v>
      </c>
      <c r="E1622" t="n">
        <v>14.23</v>
      </c>
      <c r="F1622" t="n">
        <v>11.78</v>
      </c>
      <c r="G1622" t="n">
        <v>70.69</v>
      </c>
      <c r="H1622" t="n">
        <v>1.05</v>
      </c>
      <c r="I1622" t="n">
        <v>10</v>
      </c>
      <c r="J1622" t="n">
        <v>143.36</v>
      </c>
      <c r="K1622" t="n">
        <v>46.47</v>
      </c>
      <c r="L1622" t="n">
        <v>8.5</v>
      </c>
      <c r="M1622" t="n">
        <v>8</v>
      </c>
      <c r="N1622" t="n">
        <v>23.4</v>
      </c>
      <c r="O1622" t="n">
        <v>17915.37</v>
      </c>
      <c r="P1622" t="n">
        <v>106.62</v>
      </c>
      <c r="Q1622" t="n">
        <v>460.71</v>
      </c>
      <c r="R1622" t="n">
        <v>48.64</v>
      </c>
      <c r="S1622" t="n">
        <v>32.19</v>
      </c>
      <c r="T1622" t="n">
        <v>4309.95</v>
      </c>
      <c r="U1622" t="n">
        <v>0.66</v>
      </c>
      <c r="V1622" t="n">
        <v>0.76</v>
      </c>
      <c r="W1622" t="n">
        <v>1.46</v>
      </c>
      <c r="X1622" t="n">
        <v>0.25</v>
      </c>
      <c r="Y1622" t="n">
        <v>1</v>
      </c>
      <c r="Z1622" t="n">
        <v>10</v>
      </c>
    </row>
    <row r="1623">
      <c r="A1623" t="n">
        <v>31</v>
      </c>
      <c r="B1623" t="n">
        <v>65</v>
      </c>
      <c r="C1623" t="inlineStr">
        <is>
          <t xml:space="preserve">CONCLUIDO	</t>
        </is>
      </c>
      <c r="D1623" t="n">
        <v>7.0217</v>
      </c>
      <c r="E1623" t="n">
        <v>14.24</v>
      </c>
      <c r="F1623" t="n">
        <v>11.79</v>
      </c>
      <c r="G1623" t="n">
        <v>70.73</v>
      </c>
      <c r="H1623" t="n">
        <v>1.08</v>
      </c>
      <c r="I1623" t="n">
        <v>10</v>
      </c>
      <c r="J1623" t="n">
        <v>143.7</v>
      </c>
      <c r="K1623" t="n">
        <v>46.47</v>
      </c>
      <c r="L1623" t="n">
        <v>8.75</v>
      </c>
      <c r="M1623" t="n">
        <v>8</v>
      </c>
      <c r="N1623" t="n">
        <v>23.49</v>
      </c>
      <c r="O1623" t="n">
        <v>17957.59</v>
      </c>
      <c r="P1623" t="n">
        <v>105.73</v>
      </c>
      <c r="Q1623" t="n">
        <v>460.72</v>
      </c>
      <c r="R1623" t="n">
        <v>48.89</v>
      </c>
      <c r="S1623" t="n">
        <v>32.19</v>
      </c>
      <c r="T1623" t="n">
        <v>4439.06</v>
      </c>
      <c r="U1623" t="n">
        <v>0.66</v>
      </c>
      <c r="V1623" t="n">
        <v>0.76</v>
      </c>
      <c r="W1623" t="n">
        <v>1.46</v>
      </c>
      <c r="X1623" t="n">
        <v>0.26</v>
      </c>
      <c r="Y1623" t="n">
        <v>1</v>
      </c>
      <c r="Z1623" t="n">
        <v>10</v>
      </c>
    </row>
    <row r="1624">
      <c r="A1624" t="n">
        <v>32</v>
      </c>
      <c r="B1624" t="n">
        <v>65</v>
      </c>
      <c r="C1624" t="inlineStr">
        <is>
          <t xml:space="preserve">CONCLUIDO	</t>
        </is>
      </c>
      <c r="D1624" t="n">
        <v>7.0223</v>
      </c>
      <c r="E1624" t="n">
        <v>14.24</v>
      </c>
      <c r="F1624" t="n">
        <v>11.79</v>
      </c>
      <c r="G1624" t="n">
        <v>70.73</v>
      </c>
      <c r="H1624" t="n">
        <v>1.11</v>
      </c>
      <c r="I1624" t="n">
        <v>10</v>
      </c>
      <c r="J1624" t="n">
        <v>144.05</v>
      </c>
      <c r="K1624" t="n">
        <v>46.47</v>
      </c>
      <c r="L1624" t="n">
        <v>9</v>
      </c>
      <c r="M1624" t="n">
        <v>8</v>
      </c>
      <c r="N1624" t="n">
        <v>23.58</v>
      </c>
      <c r="O1624" t="n">
        <v>17999.83</v>
      </c>
      <c r="P1624" t="n">
        <v>104.62</v>
      </c>
      <c r="Q1624" t="n">
        <v>460.7</v>
      </c>
      <c r="R1624" t="n">
        <v>48.87</v>
      </c>
      <c r="S1624" t="n">
        <v>32.19</v>
      </c>
      <c r="T1624" t="n">
        <v>4428.44</v>
      </c>
      <c r="U1624" t="n">
        <v>0.66</v>
      </c>
      <c r="V1624" t="n">
        <v>0.76</v>
      </c>
      <c r="W1624" t="n">
        <v>1.46</v>
      </c>
      <c r="X1624" t="n">
        <v>0.25</v>
      </c>
      <c r="Y1624" t="n">
        <v>1</v>
      </c>
      <c r="Z1624" t="n">
        <v>10</v>
      </c>
    </row>
    <row r="1625">
      <c r="A1625" t="n">
        <v>33</v>
      </c>
      <c r="B1625" t="n">
        <v>65</v>
      </c>
      <c r="C1625" t="inlineStr">
        <is>
          <t xml:space="preserve">CONCLUIDO	</t>
        </is>
      </c>
      <c r="D1625" t="n">
        <v>7.0485</v>
      </c>
      <c r="E1625" t="n">
        <v>14.19</v>
      </c>
      <c r="F1625" t="n">
        <v>11.76</v>
      </c>
      <c r="G1625" t="n">
        <v>78.41</v>
      </c>
      <c r="H1625" t="n">
        <v>1.13</v>
      </c>
      <c r="I1625" t="n">
        <v>9</v>
      </c>
      <c r="J1625" t="n">
        <v>144.39</v>
      </c>
      <c r="K1625" t="n">
        <v>46.47</v>
      </c>
      <c r="L1625" t="n">
        <v>9.25</v>
      </c>
      <c r="M1625" t="n">
        <v>7</v>
      </c>
      <c r="N1625" t="n">
        <v>23.67</v>
      </c>
      <c r="O1625" t="n">
        <v>18042.12</v>
      </c>
      <c r="P1625" t="n">
        <v>102.87</v>
      </c>
      <c r="Q1625" t="n">
        <v>460.69</v>
      </c>
      <c r="R1625" t="n">
        <v>47.79</v>
      </c>
      <c r="S1625" t="n">
        <v>32.19</v>
      </c>
      <c r="T1625" t="n">
        <v>3892.25</v>
      </c>
      <c r="U1625" t="n">
        <v>0.67</v>
      </c>
      <c r="V1625" t="n">
        <v>0.76</v>
      </c>
      <c r="W1625" t="n">
        <v>1.47</v>
      </c>
      <c r="X1625" t="n">
        <v>0.23</v>
      </c>
      <c r="Y1625" t="n">
        <v>1</v>
      </c>
      <c r="Z1625" t="n">
        <v>10</v>
      </c>
    </row>
    <row r="1626">
      <c r="A1626" t="n">
        <v>34</v>
      </c>
      <c r="B1626" t="n">
        <v>65</v>
      </c>
      <c r="C1626" t="inlineStr">
        <is>
          <t xml:space="preserve">CONCLUIDO	</t>
        </is>
      </c>
      <c r="D1626" t="n">
        <v>7.0533</v>
      </c>
      <c r="E1626" t="n">
        <v>14.18</v>
      </c>
      <c r="F1626" t="n">
        <v>11.75</v>
      </c>
      <c r="G1626" t="n">
        <v>78.34999999999999</v>
      </c>
      <c r="H1626" t="n">
        <v>1.16</v>
      </c>
      <c r="I1626" t="n">
        <v>9</v>
      </c>
      <c r="J1626" t="n">
        <v>144.73</v>
      </c>
      <c r="K1626" t="n">
        <v>46.47</v>
      </c>
      <c r="L1626" t="n">
        <v>9.5</v>
      </c>
      <c r="M1626" t="n">
        <v>5</v>
      </c>
      <c r="N1626" t="n">
        <v>23.77</v>
      </c>
      <c r="O1626" t="n">
        <v>18084.43</v>
      </c>
      <c r="P1626" t="n">
        <v>102.91</v>
      </c>
      <c r="Q1626" t="n">
        <v>460.71</v>
      </c>
      <c r="R1626" t="n">
        <v>47.43</v>
      </c>
      <c r="S1626" t="n">
        <v>32.19</v>
      </c>
      <c r="T1626" t="n">
        <v>3711.03</v>
      </c>
      <c r="U1626" t="n">
        <v>0.68</v>
      </c>
      <c r="V1626" t="n">
        <v>0.76</v>
      </c>
      <c r="W1626" t="n">
        <v>1.47</v>
      </c>
      <c r="X1626" t="n">
        <v>0.22</v>
      </c>
      <c r="Y1626" t="n">
        <v>1</v>
      </c>
      <c r="Z1626" t="n">
        <v>10</v>
      </c>
    </row>
    <row r="1627">
      <c r="A1627" t="n">
        <v>35</v>
      </c>
      <c r="B1627" t="n">
        <v>65</v>
      </c>
      <c r="C1627" t="inlineStr">
        <is>
          <t xml:space="preserve">CONCLUIDO	</t>
        </is>
      </c>
      <c r="D1627" t="n">
        <v>7.0467</v>
      </c>
      <c r="E1627" t="n">
        <v>14.19</v>
      </c>
      <c r="F1627" t="n">
        <v>11.77</v>
      </c>
      <c r="G1627" t="n">
        <v>78.44</v>
      </c>
      <c r="H1627" t="n">
        <v>1.19</v>
      </c>
      <c r="I1627" t="n">
        <v>9</v>
      </c>
      <c r="J1627" t="n">
        <v>145.08</v>
      </c>
      <c r="K1627" t="n">
        <v>46.47</v>
      </c>
      <c r="L1627" t="n">
        <v>9.75</v>
      </c>
      <c r="M1627" t="n">
        <v>4</v>
      </c>
      <c r="N1627" t="n">
        <v>23.86</v>
      </c>
      <c r="O1627" t="n">
        <v>18126.77</v>
      </c>
      <c r="P1627" t="n">
        <v>102.84</v>
      </c>
      <c r="Q1627" t="n">
        <v>460.71</v>
      </c>
      <c r="R1627" t="n">
        <v>47.99</v>
      </c>
      <c r="S1627" t="n">
        <v>32.19</v>
      </c>
      <c r="T1627" t="n">
        <v>3993.98</v>
      </c>
      <c r="U1627" t="n">
        <v>0.67</v>
      </c>
      <c r="V1627" t="n">
        <v>0.76</v>
      </c>
      <c r="W1627" t="n">
        <v>1.46</v>
      </c>
      <c r="X1627" t="n">
        <v>0.23</v>
      </c>
      <c r="Y1627" t="n">
        <v>1</v>
      </c>
      <c r="Z1627" t="n">
        <v>10</v>
      </c>
    </row>
    <row r="1628">
      <c r="A1628" t="n">
        <v>36</v>
      </c>
      <c r="B1628" t="n">
        <v>65</v>
      </c>
      <c r="C1628" t="inlineStr">
        <is>
          <t xml:space="preserve">CONCLUIDO	</t>
        </is>
      </c>
      <c r="D1628" t="n">
        <v>7.0447</v>
      </c>
      <c r="E1628" t="n">
        <v>14.2</v>
      </c>
      <c r="F1628" t="n">
        <v>11.77</v>
      </c>
      <c r="G1628" t="n">
        <v>78.45999999999999</v>
      </c>
      <c r="H1628" t="n">
        <v>1.22</v>
      </c>
      <c r="I1628" t="n">
        <v>9</v>
      </c>
      <c r="J1628" t="n">
        <v>145.42</v>
      </c>
      <c r="K1628" t="n">
        <v>46.47</v>
      </c>
      <c r="L1628" t="n">
        <v>10</v>
      </c>
      <c r="M1628" t="n">
        <v>2</v>
      </c>
      <c r="N1628" t="n">
        <v>23.95</v>
      </c>
      <c r="O1628" t="n">
        <v>18169.15</v>
      </c>
      <c r="P1628" t="n">
        <v>102.91</v>
      </c>
      <c r="Q1628" t="n">
        <v>460.71</v>
      </c>
      <c r="R1628" t="n">
        <v>47.94</v>
      </c>
      <c r="S1628" t="n">
        <v>32.19</v>
      </c>
      <c r="T1628" t="n">
        <v>3969.11</v>
      </c>
      <c r="U1628" t="n">
        <v>0.67</v>
      </c>
      <c r="V1628" t="n">
        <v>0.76</v>
      </c>
      <c r="W1628" t="n">
        <v>1.47</v>
      </c>
      <c r="X1628" t="n">
        <v>0.24</v>
      </c>
      <c r="Y1628" t="n">
        <v>1</v>
      </c>
      <c r="Z1628" t="n">
        <v>10</v>
      </c>
    </row>
    <row r="1629">
      <c r="A1629" t="n">
        <v>37</v>
      </c>
      <c r="B1629" t="n">
        <v>65</v>
      </c>
      <c r="C1629" t="inlineStr">
        <is>
          <t xml:space="preserve">CONCLUIDO	</t>
        </is>
      </c>
      <c r="D1629" t="n">
        <v>7.0457</v>
      </c>
      <c r="E1629" t="n">
        <v>14.19</v>
      </c>
      <c r="F1629" t="n">
        <v>11.77</v>
      </c>
      <c r="G1629" t="n">
        <v>78.45</v>
      </c>
      <c r="H1629" t="n">
        <v>1.24</v>
      </c>
      <c r="I1629" t="n">
        <v>9</v>
      </c>
      <c r="J1629" t="n">
        <v>145.76</v>
      </c>
      <c r="K1629" t="n">
        <v>46.47</v>
      </c>
      <c r="L1629" t="n">
        <v>10.25</v>
      </c>
      <c r="M1629" t="n">
        <v>2</v>
      </c>
      <c r="N1629" t="n">
        <v>24.05</v>
      </c>
      <c r="O1629" t="n">
        <v>18211.56</v>
      </c>
      <c r="P1629" t="n">
        <v>102.47</v>
      </c>
      <c r="Q1629" t="n">
        <v>460.71</v>
      </c>
      <c r="R1629" t="n">
        <v>47.88</v>
      </c>
      <c r="S1629" t="n">
        <v>32.19</v>
      </c>
      <c r="T1629" t="n">
        <v>3937.74</v>
      </c>
      <c r="U1629" t="n">
        <v>0.67</v>
      </c>
      <c r="V1629" t="n">
        <v>0.76</v>
      </c>
      <c r="W1629" t="n">
        <v>1.47</v>
      </c>
      <c r="X1629" t="n">
        <v>0.23</v>
      </c>
      <c r="Y1629" t="n">
        <v>1</v>
      </c>
      <c r="Z1629" t="n">
        <v>10</v>
      </c>
    </row>
    <row r="1630">
      <c r="A1630" t="n">
        <v>38</v>
      </c>
      <c r="B1630" t="n">
        <v>65</v>
      </c>
      <c r="C1630" t="inlineStr">
        <is>
          <t xml:space="preserve">CONCLUIDO	</t>
        </is>
      </c>
      <c r="D1630" t="n">
        <v>7.0469</v>
      </c>
      <c r="E1630" t="n">
        <v>14.19</v>
      </c>
      <c r="F1630" t="n">
        <v>11.77</v>
      </c>
      <c r="G1630" t="n">
        <v>78.44</v>
      </c>
      <c r="H1630" t="n">
        <v>1.27</v>
      </c>
      <c r="I1630" t="n">
        <v>9</v>
      </c>
      <c r="J1630" t="n">
        <v>146.11</v>
      </c>
      <c r="K1630" t="n">
        <v>46.47</v>
      </c>
      <c r="L1630" t="n">
        <v>10.5</v>
      </c>
      <c r="M1630" t="n">
        <v>2</v>
      </c>
      <c r="N1630" t="n">
        <v>24.14</v>
      </c>
      <c r="O1630" t="n">
        <v>18254.01</v>
      </c>
      <c r="P1630" t="n">
        <v>102.31</v>
      </c>
      <c r="Q1630" t="n">
        <v>460.71</v>
      </c>
      <c r="R1630" t="n">
        <v>47.88</v>
      </c>
      <c r="S1630" t="n">
        <v>32.19</v>
      </c>
      <c r="T1630" t="n">
        <v>3935.93</v>
      </c>
      <c r="U1630" t="n">
        <v>0.67</v>
      </c>
      <c r="V1630" t="n">
        <v>0.76</v>
      </c>
      <c r="W1630" t="n">
        <v>1.47</v>
      </c>
      <c r="X1630" t="n">
        <v>0.23</v>
      </c>
      <c r="Y1630" t="n">
        <v>1</v>
      </c>
      <c r="Z1630" t="n">
        <v>10</v>
      </c>
    </row>
    <row r="1631">
      <c r="A1631" t="n">
        <v>39</v>
      </c>
      <c r="B1631" t="n">
        <v>65</v>
      </c>
      <c r="C1631" t="inlineStr">
        <is>
          <t xml:space="preserve">CONCLUIDO	</t>
        </is>
      </c>
      <c r="D1631" t="n">
        <v>7.0458</v>
      </c>
      <c r="E1631" t="n">
        <v>14.19</v>
      </c>
      <c r="F1631" t="n">
        <v>11.77</v>
      </c>
      <c r="G1631" t="n">
        <v>78.45</v>
      </c>
      <c r="H1631" t="n">
        <v>1.3</v>
      </c>
      <c r="I1631" t="n">
        <v>9</v>
      </c>
      <c r="J1631" t="n">
        <v>146.45</v>
      </c>
      <c r="K1631" t="n">
        <v>46.47</v>
      </c>
      <c r="L1631" t="n">
        <v>10.75</v>
      </c>
      <c r="M1631" t="n">
        <v>1</v>
      </c>
      <c r="N1631" t="n">
        <v>24.24</v>
      </c>
      <c r="O1631" t="n">
        <v>18296.48</v>
      </c>
      <c r="P1631" t="n">
        <v>102.11</v>
      </c>
      <c r="Q1631" t="n">
        <v>460.71</v>
      </c>
      <c r="R1631" t="n">
        <v>47.87</v>
      </c>
      <c r="S1631" t="n">
        <v>32.19</v>
      </c>
      <c r="T1631" t="n">
        <v>3934.09</v>
      </c>
      <c r="U1631" t="n">
        <v>0.67</v>
      </c>
      <c r="V1631" t="n">
        <v>0.76</v>
      </c>
      <c r="W1631" t="n">
        <v>1.47</v>
      </c>
      <c r="X1631" t="n">
        <v>0.23</v>
      </c>
      <c r="Y1631" t="n">
        <v>1</v>
      </c>
      <c r="Z1631" t="n">
        <v>10</v>
      </c>
    </row>
    <row r="1632">
      <c r="A1632" t="n">
        <v>40</v>
      </c>
      <c r="B1632" t="n">
        <v>65</v>
      </c>
      <c r="C1632" t="inlineStr">
        <is>
          <t xml:space="preserve">CONCLUIDO	</t>
        </is>
      </c>
      <c r="D1632" t="n">
        <v>7.0447</v>
      </c>
      <c r="E1632" t="n">
        <v>14.2</v>
      </c>
      <c r="F1632" t="n">
        <v>11.77</v>
      </c>
      <c r="G1632" t="n">
        <v>78.45999999999999</v>
      </c>
      <c r="H1632" t="n">
        <v>1.33</v>
      </c>
      <c r="I1632" t="n">
        <v>9</v>
      </c>
      <c r="J1632" t="n">
        <v>146.8</v>
      </c>
      <c r="K1632" t="n">
        <v>46.47</v>
      </c>
      <c r="L1632" t="n">
        <v>11</v>
      </c>
      <c r="M1632" t="n">
        <v>1</v>
      </c>
      <c r="N1632" t="n">
        <v>24.33</v>
      </c>
      <c r="O1632" t="n">
        <v>18338.99</v>
      </c>
      <c r="P1632" t="n">
        <v>102.13</v>
      </c>
      <c r="Q1632" t="n">
        <v>460.72</v>
      </c>
      <c r="R1632" t="n">
        <v>47.98</v>
      </c>
      <c r="S1632" t="n">
        <v>32.19</v>
      </c>
      <c r="T1632" t="n">
        <v>3987.49</v>
      </c>
      <c r="U1632" t="n">
        <v>0.67</v>
      </c>
      <c r="V1632" t="n">
        <v>0.76</v>
      </c>
      <c r="W1632" t="n">
        <v>1.47</v>
      </c>
      <c r="X1632" t="n">
        <v>0.24</v>
      </c>
      <c r="Y1632" t="n">
        <v>1</v>
      </c>
      <c r="Z1632" t="n">
        <v>10</v>
      </c>
    </row>
    <row r="1633">
      <c r="A1633" t="n">
        <v>41</v>
      </c>
      <c r="B1633" t="n">
        <v>65</v>
      </c>
      <c r="C1633" t="inlineStr">
        <is>
          <t xml:space="preserve">CONCLUIDO	</t>
        </is>
      </c>
      <c r="D1633" t="n">
        <v>7.0449</v>
      </c>
      <c r="E1633" t="n">
        <v>14.19</v>
      </c>
      <c r="F1633" t="n">
        <v>11.77</v>
      </c>
      <c r="G1633" t="n">
        <v>78.45999999999999</v>
      </c>
      <c r="H1633" t="n">
        <v>1.35</v>
      </c>
      <c r="I1633" t="n">
        <v>9</v>
      </c>
      <c r="J1633" t="n">
        <v>147.14</v>
      </c>
      <c r="K1633" t="n">
        <v>46.47</v>
      </c>
      <c r="L1633" t="n">
        <v>11.25</v>
      </c>
      <c r="M1633" t="n">
        <v>1</v>
      </c>
      <c r="N1633" t="n">
        <v>24.43</v>
      </c>
      <c r="O1633" t="n">
        <v>18381.53</v>
      </c>
      <c r="P1633" t="n">
        <v>102.16</v>
      </c>
      <c r="Q1633" t="n">
        <v>460.71</v>
      </c>
      <c r="R1633" t="n">
        <v>47.93</v>
      </c>
      <c r="S1633" t="n">
        <v>32.19</v>
      </c>
      <c r="T1633" t="n">
        <v>3962.94</v>
      </c>
      <c r="U1633" t="n">
        <v>0.67</v>
      </c>
      <c r="V1633" t="n">
        <v>0.76</v>
      </c>
      <c r="W1633" t="n">
        <v>1.47</v>
      </c>
      <c r="X1633" t="n">
        <v>0.24</v>
      </c>
      <c r="Y1633" t="n">
        <v>1</v>
      </c>
      <c r="Z1633" t="n">
        <v>10</v>
      </c>
    </row>
    <row r="1634">
      <c r="A1634" t="n">
        <v>42</v>
      </c>
      <c r="B1634" t="n">
        <v>65</v>
      </c>
      <c r="C1634" t="inlineStr">
        <is>
          <t xml:space="preserve">CONCLUIDO	</t>
        </is>
      </c>
      <c r="D1634" t="n">
        <v>7.0407</v>
      </c>
      <c r="E1634" t="n">
        <v>14.2</v>
      </c>
      <c r="F1634" t="n">
        <v>11.78</v>
      </c>
      <c r="G1634" t="n">
        <v>78.52</v>
      </c>
      <c r="H1634" t="n">
        <v>1.38</v>
      </c>
      <c r="I1634" t="n">
        <v>9</v>
      </c>
      <c r="J1634" t="n">
        <v>147.49</v>
      </c>
      <c r="K1634" t="n">
        <v>46.47</v>
      </c>
      <c r="L1634" t="n">
        <v>11.5</v>
      </c>
      <c r="M1634" t="n">
        <v>0</v>
      </c>
      <c r="N1634" t="n">
        <v>24.52</v>
      </c>
      <c r="O1634" t="n">
        <v>18424.11</v>
      </c>
      <c r="P1634" t="n">
        <v>102.32</v>
      </c>
      <c r="Q1634" t="n">
        <v>460.71</v>
      </c>
      <c r="R1634" t="n">
        <v>48.2</v>
      </c>
      <c r="S1634" t="n">
        <v>32.19</v>
      </c>
      <c r="T1634" t="n">
        <v>4097.46</v>
      </c>
      <c r="U1634" t="n">
        <v>0.67</v>
      </c>
      <c r="V1634" t="n">
        <v>0.76</v>
      </c>
      <c r="W1634" t="n">
        <v>1.47</v>
      </c>
      <c r="X1634" t="n">
        <v>0.24</v>
      </c>
      <c r="Y1634" t="n">
        <v>1</v>
      </c>
      <c r="Z1634" t="n">
        <v>10</v>
      </c>
    </row>
    <row r="1635">
      <c r="A1635" t="n">
        <v>0</v>
      </c>
      <c r="B1635" t="n">
        <v>130</v>
      </c>
      <c r="C1635" t="inlineStr">
        <is>
          <t xml:space="preserve">CONCLUIDO	</t>
        </is>
      </c>
      <c r="D1635" t="n">
        <v>3.1734</v>
      </c>
      <c r="E1635" t="n">
        <v>31.51</v>
      </c>
      <c r="F1635" t="n">
        <v>18.1</v>
      </c>
      <c r="G1635" t="n">
        <v>5</v>
      </c>
      <c r="H1635" t="n">
        <v>0.07000000000000001</v>
      </c>
      <c r="I1635" t="n">
        <v>217</v>
      </c>
      <c r="J1635" t="n">
        <v>252.85</v>
      </c>
      <c r="K1635" t="n">
        <v>59.19</v>
      </c>
      <c r="L1635" t="n">
        <v>1</v>
      </c>
      <c r="M1635" t="n">
        <v>215</v>
      </c>
      <c r="N1635" t="n">
        <v>62.65</v>
      </c>
      <c r="O1635" t="n">
        <v>31418.63</v>
      </c>
      <c r="P1635" t="n">
        <v>297.88</v>
      </c>
      <c r="Q1635" t="n">
        <v>460.91</v>
      </c>
      <c r="R1635" t="n">
        <v>255.21</v>
      </c>
      <c r="S1635" t="n">
        <v>32.19</v>
      </c>
      <c r="T1635" t="n">
        <v>106560.66</v>
      </c>
      <c r="U1635" t="n">
        <v>0.13</v>
      </c>
      <c r="V1635" t="n">
        <v>0.49</v>
      </c>
      <c r="W1635" t="n">
        <v>1.8</v>
      </c>
      <c r="X1635" t="n">
        <v>6.56</v>
      </c>
      <c r="Y1635" t="n">
        <v>1</v>
      </c>
      <c r="Z1635" t="n">
        <v>10</v>
      </c>
    </row>
    <row r="1636">
      <c r="A1636" t="n">
        <v>1</v>
      </c>
      <c r="B1636" t="n">
        <v>130</v>
      </c>
      <c r="C1636" t="inlineStr">
        <is>
          <t xml:space="preserve">CONCLUIDO	</t>
        </is>
      </c>
      <c r="D1636" t="n">
        <v>3.7669</v>
      </c>
      <c r="E1636" t="n">
        <v>26.55</v>
      </c>
      <c r="F1636" t="n">
        <v>16.16</v>
      </c>
      <c r="G1636" t="n">
        <v>6.26</v>
      </c>
      <c r="H1636" t="n">
        <v>0.09</v>
      </c>
      <c r="I1636" t="n">
        <v>155</v>
      </c>
      <c r="J1636" t="n">
        <v>253.3</v>
      </c>
      <c r="K1636" t="n">
        <v>59.19</v>
      </c>
      <c r="L1636" t="n">
        <v>1.25</v>
      </c>
      <c r="M1636" t="n">
        <v>153</v>
      </c>
      <c r="N1636" t="n">
        <v>62.86</v>
      </c>
      <c r="O1636" t="n">
        <v>31474.5</v>
      </c>
      <c r="P1636" t="n">
        <v>265.71</v>
      </c>
      <c r="Q1636" t="n">
        <v>460.96</v>
      </c>
      <c r="R1636" t="n">
        <v>190.91</v>
      </c>
      <c r="S1636" t="n">
        <v>32.19</v>
      </c>
      <c r="T1636" t="n">
        <v>74719.96000000001</v>
      </c>
      <c r="U1636" t="n">
        <v>0.17</v>
      </c>
      <c r="V1636" t="n">
        <v>0.55</v>
      </c>
      <c r="W1636" t="n">
        <v>1.73</v>
      </c>
      <c r="X1636" t="n">
        <v>4.63</v>
      </c>
      <c r="Y1636" t="n">
        <v>1</v>
      </c>
      <c r="Z1636" t="n">
        <v>10</v>
      </c>
    </row>
    <row r="1637">
      <c r="A1637" t="n">
        <v>2</v>
      </c>
      <c r="B1637" t="n">
        <v>130</v>
      </c>
      <c r="C1637" t="inlineStr">
        <is>
          <t xml:space="preserve">CONCLUIDO	</t>
        </is>
      </c>
      <c r="D1637" t="n">
        <v>4.2103</v>
      </c>
      <c r="E1637" t="n">
        <v>23.75</v>
      </c>
      <c r="F1637" t="n">
        <v>15.08</v>
      </c>
      <c r="G1637" t="n">
        <v>7.54</v>
      </c>
      <c r="H1637" t="n">
        <v>0.11</v>
      </c>
      <c r="I1637" t="n">
        <v>120</v>
      </c>
      <c r="J1637" t="n">
        <v>253.75</v>
      </c>
      <c r="K1637" t="n">
        <v>59.19</v>
      </c>
      <c r="L1637" t="n">
        <v>1.5</v>
      </c>
      <c r="M1637" t="n">
        <v>118</v>
      </c>
      <c r="N1637" t="n">
        <v>63.06</v>
      </c>
      <c r="O1637" t="n">
        <v>31530.44</v>
      </c>
      <c r="P1637" t="n">
        <v>247.56</v>
      </c>
      <c r="Q1637" t="n">
        <v>460.78</v>
      </c>
      <c r="R1637" t="n">
        <v>155.71</v>
      </c>
      <c r="S1637" t="n">
        <v>32.19</v>
      </c>
      <c r="T1637" t="n">
        <v>57297.43</v>
      </c>
      <c r="U1637" t="n">
        <v>0.21</v>
      </c>
      <c r="V1637" t="n">
        <v>0.59</v>
      </c>
      <c r="W1637" t="n">
        <v>1.66</v>
      </c>
      <c r="X1637" t="n">
        <v>3.54</v>
      </c>
      <c r="Y1637" t="n">
        <v>1</v>
      </c>
      <c r="Z1637" t="n">
        <v>10</v>
      </c>
    </row>
    <row r="1638">
      <c r="A1638" t="n">
        <v>3</v>
      </c>
      <c r="B1638" t="n">
        <v>130</v>
      </c>
      <c r="C1638" t="inlineStr">
        <is>
          <t xml:space="preserve">CONCLUIDO	</t>
        </is>
      </c>
      <c r="D1638" t="n">
        <v>4.5517</v>
      </c>
      <c r="E1638" t="n">
        <v>21.97</v>
      </c>
      <c r="F1638" t="n">
        <v>14.37</v>
      </c>
      <c r="G1638" t="n">
        <v>8.800000000000001</v>
      </c>
      <c r="H1638" t="n">
        <v>0.12</v>
      </c>
      <c r="I1638" t="n">
        <v>98</v>
      </c>
      <c r="J1638" t="n">
        <v>254.21</v>
      </c>
      <c r="K1638" t="n">
        <v>59.19</v>
      </c>
      <c r="L1638" t="n">
        <v>1.75</v>
      </c>
      <c r="M1638" t="n">
        <v>96</v>
      </c>
      <c r="N1638" t="n">
        <v>63.26</v>
      </c>
      <c r="O1638" t="n">
        <v>31586.46</v>
      </c>
      <c r="P1638" t="n">
        <v>235.61</v>
      </c>
      <c r="Q1638" t="n">
        <v>460.9</v>
      </c>
      <c r="R1638" t="n">
        <v>133.06</v>
      </c>
      <c r="S1638" t="n">
        <v>32.19</v>
      </c>
      <c r="T1638" t="n">
        <v>46082.71</v>
      </c>
      <c r="U1638" t="n">
        <v>0.24</v>
      </c>
      <c r="V1638" t="n">
        <v>0.62</v>
      </c>
      <c r="W1638" t="n">
        <v>1.61</v>
      </c>
      <c r="X1638" t="n">
        <v>2.84</v>
      </c>
      <c r="Y1638" t="n">
        <v>1</v>
      </c>
      <c r="Z1638" t="n">
        <v>10</v>
      </c>
    </row>
    <row r="1639">
      <c r="A1639" t="n">
        <v>4</v>
      </c>
      <c r="B1639" t="n">
        <v>130</v>
      </c>
      <c r="C1639" t="inlineStr">
        <is>
          <t xml:space="preserve">CONCLUIDO	</t>
        </is>
      </c>
      <c r="D1639" t="n">
        <v>4.811</v>
      </c>
      <c r="E1639" t="n">
        <v>20.79</v>
      </c>
      <c r="F1639" t="n">
        <v>13.92</v>
      </c>
      <c r="G1639" t="n">
        <v>10.06</v>
      </c>
      <c r="H1639" t="n">
        <v>0.14</v>
      </c>
      <c r="I1639" t="n">
        <v>83</v>
      </c>
      <c r="J1639" t="n">
        <v>254.66</v>
      </c>
      <c r="K1639" t="n">
        <v>59.19</v>
      </c>
      <c r="L1639" t="n">
        <v>2</v>
      </c>
      <c r="M1639" t="n">
        <v>81</v>
      </c>
      <c r="N1639" t="n">
        <v>63.47</v>
      </c>
      <c r="O1639" t="n">
        <v>31642.55</v>
      </c>
      <c r="P1639" t="n">
        <v>227.87</v>
      </c>
      <c r="Q1639" t="n">
        <v>460.77</v>
      </c>
      <c r="R1639" t="n">
        <v>118.16</v>
      </c>
      <c r="S1639" t="n">
        <v>32.19</v>
      </c>
      <c r="T1639" t="n">
        <v>38706.98</v>
      </c>
      <c r="U1639" t="n">
        <v>0.27</v>
      </c>
      <c r="V1639" t="n">
        <v>0.64</v>
      </c>
      <c r="W1639" t="n">
        <v>1.59</v>
      </c>
      <c r="X1639" t="n">
        <v>2.39</v>
      </c>
      <c r="Y1639" t="n">
        <v>1</v>
      </c>
      <c r="Z1639" t="n">
        <v>10</v>
      </c>
    </row>
    <row r="1640">
      <c r="A1640" t="n">
        <v>5</v>
      </c>
      <c r="B1640" t="n">
        <v>130</v>
      </c>
      <c r="C1640" t="inlineStr">
        <is>
          <t xml:space="preserve">CONCLUIDO	</t>
        </is>
      </c>
      <c r="D1640" t="n">
        <v>4.9949</v>
      </c>
      <c r="E1640" t="n">
        <v>20.02</v>
      </c>
      <c r="F1640" t="n">
        <v>13.65</v>
      </c>
      <c r="G1640" t="n">
        <v>11.22</v>
      </c>
      <c r="H1640" t="n">
        <v>0.16</v>
      </c>
      <c r="I1640" t="n">
        <v>73</v>
      </c>
      <c r="J1640" t="n">
        <v>255.12</v>
      </c>
      <c r="K1640" t="n">
        <v>59.19</v>
      </c>
      <c r="L1640" t="n">
        <v>2.25</v>
      </c>
      <c r="M1640" t="n">
        <v>71</v>
      </c>
      <c r="N1640" t="n">
        <v>63.67</v>
      </c>
      <c r="O1640" t="n">
        <v>31698.72</v>
      </c>
      <c r="P1640" t="n">
        <v>223.14</v>
      </c>
      <c r="Q1640" t="n">
        <v>460.72</v>
      </c>
      <c r="R1640" t="n">
        <v>109.39</v>
      </c>
      <c r="S1640" t="n">
        <v>32.19</v>
      </c>
      <c r="T1640" t="n">
        <v>34371.97</v>
      </c>
      <c r="U1640" t="n">
        <v>0.29</v>
      </c>
      <c r="V1640" t="n">
        <v>0.65</v>
      </c>
      <c r="W1640" t="n">
        <v>1.57</v>
      </c>
      <c r="X1640" t="n">
        <v>2.11</v>
      </c>
      <c r="Y1640" t="n">
        <v>1</v>
      </c>
      <c r="Z1640" t="n">
        <v>10</v>
      </c>
    </row>
    <row r="1641">
      <c r="A1641" t="n">
        <v>6</v>
      </c>
      <c r="B1641" t="n">
        <v>130</v>
      </c>
      <c r="C1641" t="inlineStr">
        <is>
          <t xml:space="preserve">CONCLUIDO	</t>
        </is>
      </c>
      <c r="D1641" t="n">
        <v>5.1748</v>
      </c>
      <c r="E1641" t="n">
        <v>19.32</v>
      </c>
      <c r="F1641" t="n">
        <v>13.39</v>
      </c>
      <c r="G1641" t="n">
        <v>12.55</v>
      </c>
      <c r="H1641" t="n">
        <v>0.17</v>
      </c>
      <c r="I1641" t="n">
        <v>64</v>
      </c>
      <c r="J1641" t="n">
        <v>255.57</v>
      </c>
      <c r="K1641" t="n">
        <v>59.19</v>
      </c>
      <c r="L1641" t="n">
        <v>2.5</v>
      </c>
      <c r="M1641" t="n">
        <v>62</v>
      </c>
      <c r="N1641" t="n">
        <v>63.88</v>
      </c>
      <c r="O1641" t="n">
        <v>31754.97</v>
      </c>
      <c r="P1641" t="n">
        <v>218.64</v>
      </c>
      <c r="Q1641" t="n">
        <v>460.76</v>
      </c>
      <c r="R1641" t="n">
        <v>100.55</v>
      </c>
      <c r="S1641" t="n">
        <v>32.19</v>
      </c>
      <c r="T1641" t="n">
        <v>29999.39</v>
      </c>
      <c r="U1641" t="n">
        <v>0.32</v>
      </c>
      <c r="V1641" t="n">
        <v>0.67</v>
      </c>
      <c r="W1641" t="n">
        <v>1.56</v>
      </c>
      <c r="X1641" t="n">
        <v>1.85</v>
      </c>
      <c r="Y1641" t="n">
        <v>1</v>
      </c>
      <c r="Z1641" t="n">
        <v>10</v>
      </c>
    </row>
    <row r="1642">
      <c r="A1642" t="n">
        <v>7</v>
      </c>
      <c r="B1642" t="n">
        <v>130</v>
      </c>
      <c r="C1642" t="inlineStr">
        <is>
          <t xml:space="preserve">CONCLUIDO	</t>
        </is>
      </c>
      <c r="D1642" t="n">
        <v>5.3356</v>
      </c>
      <c r="E1642" t="n">
        <v>18.74</v>
      </c>
      <c r="F1642" t="n">
        <v>13.15</v>
      </c>
      <c r="G1642" t="n">
        <v>13.84</v>
      </c>
      <c r="H1642" t="n">
        <v>0.19</v>
      </c>
      <c r="I1642" t="n">
        <v>57</v>
      </c>
      <c r="J1642" t="n">
        <v>256.03</v>
      </c>
      <c r="K1642" t="n">
        <v>59.19</v>
      </c>
      <c r="L1642" t="n">
        <v>2.75</v>
      </c>
      <c r="M1642" t="n">
        <v>55</v>
      </c>
      <c r="N1642" t="n">
        <v>64.09</v>
      </c>
      <c r="O1642" t="n">
        <v>31811.29</v>
      </c>
      <c r="P1642" t="n">
        <v>214.44</v>
      </c>
      <c r="Q1642" t="n">
        <v>460.73</v>
      </c>
      <c r="R1642" t="n">
        <v>93.22</v>
      </c>
      <c r="S1642" t="n">
        <v>32.19</v>
      </c>
      <c r="T1642" t="n">
        <v>26365.63</v>
      </c>
      <c r="U1642" t="n">
        <v>0.35</v>
      </c>
      <c r="V1642" t="n">
        <v>0.68</v>
      </c>
      <c r="W1642" t="n">
        <v>1.54</v>
      </c>
      <c r="X1642" t="n">
        <v>1.61</v>
      </c>
      <c r="Y1642" t="n">
        <v>1</v>
      </c>
      <c r="Z1642" t="n">
        <v>10</v>
      </c>
    </row>
    <row r="1643">
      <c r="A1643" t="n">
        <v>8</v>
      </c>
      <c r="B1643" t="n">
        <v>130</v>
      </c>
      <c r="C1643" t="inlineStr">
        <is>
          <t xml:space="preserve">CONCLUIDO	</t>
        </is>
      </c>
      <c r="D1643" t="n">
        <v>5.4482</v>
      </c>
      <c r="E1643" t="n">
        <v>18.35</v>
      </c>
      <c r="F1643" t="n">
        <v>13.01</v>
      </c>
      <c r="G1643" t="n">
        <v>15.01</v>
      </c>
      <c r="H1643" t="n">
        <v>0.21</v>
      </c>
      <c r="I1643" t="n">
        <v>52</v>
      </c>
      <c r="J1643" t="n">
        <v>256.49</v>
      </c>
      <c r="K1643" t="n">
        <v>59.19</v>
      </c>
      <c r="L1643" t="n">
        <v>3</v>
      </c>
      <c r="M1643" t="n">
        <v>50</v>
      </c>
      <c r="N1643" t="n">
        <v>64.29000000000001</v>
      </c>
      <c r="O1643" t="n">
        <v>31867.69</v>
      </c>
      <c r="P1643" t="n">
        <v>211.9</v>
      </c>
      <c r="Q1643" t="n">
        <v>460.76</v>
      </c>
      <c r="R1643" t="n">
        <v>88.62</v>
      </c>
      <c r="S1643" t="n">
        <v>32.19</v>
      </c>
      <c r="T1643" t="n">
        <v>24092.33</v>
      </c>
      <c r="U1643" t="n">
        <v>0.36</v>
      </c>
      <c r="V1643" t="n">
        <v>0.6899999999999999</v>
      </c>
      <c r="W1643" t="n">
        <v>1.53</v>
      </c>
      <c r="X1643" t="n">
        <v>1.47</v>
      </c>
      <c r="Y1643" t="n">
        <v>1</v>
      </c>
      <c r="Z1643" t="n">
        <v>10</v>
      </c>
    </row>
    <row r="1644">
      <c r="A1644" t="n">
        <v>9</v>
      </c>
      <c r="B1644" t="n">
        <v>130</v>
      </c>
      <c r="C1644" t="inlineStr">
        <is>
          <t xml:space="preserve">CONCLUIDO	</t>
        </is>
      </c>
      <c r="D1644" t="n">
        <v>5.5369</v>
      </c>
      <c r="E1644" t="n">
        <v>18.06</v>
      </c>
      <c r="F1644" t="n">
        <v>12.91</v>
      </c>
      <c r="G1644" t="n">
        <v>16.14</v>
      </c>
      <c r="H1644" t="n">
        <v>0.23</v>
      </c>
      <c r="I1644" t="n">
        <v>48</v>
      </c>
      <c r="J1644" t="n">
        <v>256.95</v>
      </c>
      <c r="K1644" t="n">
        <v>59.19</v>
      </c>
      <c r="L1644" t="n">
        <v>3.25</v>
      </c>
      <c r="M1644" t="n">
        <v>46</v>
      </c>
      <c r="N1644" t="n">
        <v>64.5</v>
      </c>
      <c r="O1644" t="n">
        <v>31924.29</v>
      </c>
      <c r="P1644" t="n">
        <v>210.09</v>
      </c>
      <c r="Q1644" t="n">
        <v>460.8</v>
      </c>
      <c r="R1644" t="n">
        <v>85.40000000000001</v>
      </c>
      <c r="S1644" t="n">
        <v>32.19</v>
      </c>
      <c r="T1644" t="n">
        <v>22501.51</v>
      </c>
      <c r="U1644" t="n">
        <v>0.38</v>
      </c>
      <c r="V1644" t="n">
        <v>0.6899999999999999</v>
      </c>
      <c r="W1644" t="n">
        <v>1.52</v>
      </c>
      <c r="X1644" t="n">
        <v>1.37</v>
      </c>
      <c r="Y1644" t="n">
        <v>1</v>
      </c>
      <c r="Z1644" t="n">
        <v>10</v>
      </c>
    </row>
    <row r="1645">
      <c r="A1645" t="n">
        <v>10</v>
      </c>
      <c r="B1645" t="n">
        <v>130</v>
      </c>
      <c r="C1645" t="inlineStr">
        <is>
          <t xml:space="preserve">CONCLUIDO	</t>
        </is>
      </c>
      <c r="D1645" t="n">
        <v>5.6372</v>
      </c>
      <c r="E1645" t="n">
        <v>17.74</v>
      </c>
      <c r="F1645" t="n">
        <v>12.78</v>
      </c>
      <c r="G1645" t="n">
        <v>17.43</v>
      </c>
      <c r="H1645" t="n">
        <v>0.24</v>
      </c>
      <c r="I1645" t="n">
        <v>44</v>
      </c>
      <c r="J1645" t="n">
        <v>257.41</v>
      </c>
      <c r="K1645" t="n">
        <v>59.19</v>
      </c>
      <c r="L1645" t="n">
        <v>3.5</v>
      </c>
      <c r="M1645" t="n">
        <v>42</v>
      </c>
      <c r="N1645" t="n">
        <v>64.70999999999999</v>
      </c>
      <c r="O1645" t="n">
        <v>31980.84</v>
      </c>
      <c r="P1645" t="n">
        <v>207.69</v>
      </c>
      <c r="Q1645" t="n">
        <v>460.85</v>
      </c>
      <c r="R1645" t="n">
        <v>80.95999999999999</v>
      </c>
      <c r="S1645" t="n">
        <v>32.19</v>
      </c>
      <c r="T1645" t="n">
        <v>20300.8</v>
      </c>
      <c r="U1645" t="n">
        <v>0.4</v>
      </c>
      <c r="V1645" t="n">
        <v>0.7</v>
      </c>
      <c r="W1645" t="n">
        <v>1.53</v>
      </c>
      <c r="X1645" t="n">
        <v>1.25</v>
      </c>
      <c r="Y1645" t="n">
        <v>1</v>
      </c>
      <c r="Z1645" t="n">
        <v>10</v>
      </c>
    </row>
    <row r="1646">
      <c r="A1646" t="n">
        <v>11</v>
      </c>
      <c r="B1646" t="n">
        <v>130</v>
      </c>
      <c r="C1646" t="inlineStr">
        <is>
          <t xml:space="preserve">CONCLUIDO	</t>
        </is>
      </c>
      <c r="D1646" t="n">
        <v>5.7133</v>
      </c>
      <c r="E1646" t="n">
        <v>17.5</v>
      </c>
      <c r="F1646" t="n">
        <v>12.69</v>
      </c>
      <c r="G1646" t="n">
        <v>18.58</v>
      </c>
      <c r="H1646" t="n">
        <v>0.26</v>
      </c>
      <c r="I1646" t="n">
        <v>41</v>
      </c>
      <c r="J1646" t="n">
        <v>257.86</v>
      </c>
      <c r="K1646" t="n">
        <v>59.19</v>
      </c>
      <c r="L1646" t="n">
        <v>3.75</v>
      </c>
      <c r="M1646" t="n">
        <v>39</v>
      </c>
      <c r="N1646" t="n">
        <v>64.92</v>
      </c>
      <c r="O1646" t="n">
        <v>32037.48</v>
      </c>
      <c r="P1646" t="n">
        <v>205.91</v>
      </c>
      <c r="Q1646" t="n">
        <v>460.71</v>
      </c>
      <c r="R1646" t="n">
        <v>78.61</v>
      </c>
      <c r="S1646" t="n">
        <v>32.19</v>
      </c>
      <c r="T1646" t="n">
        <v>19141.97</v>
      </c>
      <c r="U1646" t="n">
        <v>0.41</v>
      </c>
      <c r="V1646" t="n">
        <v>0.7</v>
      </c>
      <c r="W1646" t="n">
        <v>1.5</v>
      </c>
      <c r="X1646" t="n">
        <v>1.16</v>
      </c>
      <c r="Y1646" t="n">
        <v>1</v>
      </c>
      <c r="Z1646" t="n">
        <v>10</v>
      </c>
    </row>
    <row r="1647">
      <c r="A1647" t="n">
        <v>12</v>
      </c>
      <c r="B1647" t="n">
        <v>130</v>
      </c>
      <c r="C1647" t="inlineStr">
        <is>
          <t xml:space="preserve">CONCLUIDO	</t>
        </is>
      </c>
      <c r="D1647" t="n">
        <v>5.7852</v>
      </c>
      <c r="E1647" t="n">
        <v>17.29</v>
      </c>
      <c r="F1647" t="n">
        <v>12.62</v>
      </c>
      <c r="G1647" t="n">
        <v>19.93</v>
      </c>
      <c r="H1647" t="n">
        <v>0.28</v>
      </c>
      <c r="I1647" t="n">
        <v>38</v>
      </c>
      <c r="J1647" t="n">
        <v>258.32</v>
      </c>
      <c r="K1647" t="n">
        <v>59.19</v>
      </c>
      <c r="L1647" t="n">
        <v>4</v>
      </c>
      <c r="M1647" t="n">
        <v>36</v>
      </c>
      <c r="N1647" t="n">
        <v>65.13</v>
      </c>
      <c r="O1647" t="n">
        <v>32094.19</v>
      </c>
      <c r="P1647" t="n">
        <v>204.49</v>
      </c>
      <c r="Q1647" t="n">
        <v>460.71</v>
      </c>
      <c r="R1647" t="n">
        <v>75.84999999999999</v>
      </c>
      <c r="S1647" t="n">
        <v>32.19</v>
      </c>
      <c r="T1647" t="n">
        <v>17775.89</v>
      </c>
      <c r="U1647" t="n">
        <v>0.42</v>
      </c>
      <c r="V1647" t="n">
        <v>0.71</v>
      </c>
      <c r="W1647" t="n">
        <v>1.51</v>
      </c>
      <c r="X1647" t="n">
        <v>1.09</v>
      </c>
      <c r="Y1647" t="n">
        <v>1</v>
      </c>
      <c r="Z1647" t="n">
        <v>10</v>
      </c>
    </row>
    <row r="1648">
      <c r="A1648" t="n">
        <v>13</v>
      </c>
      <c r="B1648" t="n">
        <v>130</v>
      </c>
      <c r="C1648" t="inlineStr">
        <is>
          <t xml:space="preserve">CONCLUIDO	</t>
        </is>
      </c>
      <c r="D1648" t="n">
        <v>5.8444</v>
      </c>
      <c r="E1648" t="n">
        <v>17.11</v>
      </c>
      <c r="F1648" t="n">
        <v>12.55</v>
      </c>
      <c r="G1648" t="n">
        <v>20.91</v>
      </c>
      <c r="H1648" t="n">
        <v>0.29</v>
      </c>
      <c r="I1648" t="n">
        <v>36</v>
      </c>
      <c r="J1648" t="n">
        <v>258.78</v>
      </c>
      <c r="K1648" t="n">
        <v>59.19</v>
      </c>
      <c r="L1648" t="n">
        <v>4.25</v>
      </c>
      <c r="M1648" t="n">
        <v>34</v>
      </c>
      <c r="N1648" t="n">
        <v>65.34</v>
      </c>
      <c r="O1648" t="n">
        <v>32150.98</v>
      </c>
      <c r="P1648" t="n">
        <v>203.06</v>
      </c>
      <c r="Q1648" t="n">
        <v>460.72</v>
      </c>
      <c r="R1648" t="n">
        <v>73.48</v>
      </c>
      <c r="S1648" t="n">
        <v>32.19</v>
      </c>
      <c r="T1648" t="n">
        <v>16601.16</v>
      </c>
      <c r="U1648" t="n">
        <v>0.44</v>
      </c>
      <c r="V1648" t="n">
        <v>0.71</v>
      </c>
      <c r="W1648" t="n">
        <v>1.5</v>
      </c>
      <c r="X1648" t="n">
        <v>1.01</v>
      </c>
      <c r="Y1648" t="n">
        <v>1</v>
      </c>
      <c r="Z1648" t="n">
        <v>10</v>
      </c>
    </row>
    <row r="1649">
      <c r="A1649" t="n">
        <v>14</v>
      </c>
      <c r="B1649" t="n">
        <v>130</v>
      </c>
      <c r="C1649" t="inlineStr">
        <is>
          <t xml:space="preserve">CONCLUIDO	</t>
        </is>
      </c>
      <c r="D1649" t="n">
        <v>5.8941</v>
      </c>
      <c r="E1649" t="n">
        <v>16.97</v>
      </c>
      <c r="F1649" t="n">
        <v>12.5</v>
      </c>
      <c r="G1649" t="n">
        <v>22.06</v>
      </c>
      <c r="H1649" t="n">
        <v>0.31</v>
      </c>
      <c r="I1649" t="n">
        <v>34</v>
      </c>
      <c r="J1649" t="n">
        <v>259.25</v>
      </c>
      <c r="K1649" t="n">
        <v>59.19</v>
      </c>
      <c r="L1649" t="n">
        <v>4.5</v>
      </c>
      <c r="M1649" t="n">
        <v>32</v>
      </c>
      <c r="N1649" t="n">
        <v>65.55</v>
      </c>
      <c r="O1649" t="n">
        <v>32207.85</v>
      </c>
      <c r="P1649" t="n">
        <v>202.02</v>
      </c>
      <c r="Q1649" t="n">
        <v>460.72</v>
      </c>
      <c r="R1649" t="n">
        <v>71.95</v>
      </c>
      <c r="S1649" t="n">
        <v>32.19</v>
      </c>
      <c r="T1649" t="n">
        <v>15847.85</v>
      </c>
      <c r="U1649" t="n">
        <v>0.45</v>
      </c>
      <c r="V1649" t="n">
        <v>0.71</v>
      </c>
      <c r="W1649" t="n">
        <v>1.5</v>
      </c>
      <c r="X1649" t="n">
        <v>0.96</v>
      </c>
      <c r="Y1649" t="n">
        <v>1</v>
      </c>
      <c r="Z1649" t="n">
        <v>10</v>
      </c>
    </row>
    <row r="1650">
      <c r="A1650" t="n">
        <v>15</v>
      </c>
      <c r="B1650" t="n">
        <v>130</v>
      </c>
      <c r="C1650" t="inlineStr">
        <is>
          <t xml:space="preserve">CONCLUIDO	</t>
        </is>
      </c>
      <c r="D1650" t="n">
        <v>5.9442</v>
      </c>
      <c r="E1650" t="n">
        <v>16.82</v>
      </c>
      <c r="F1650" t="n">
        <v>12.45</v>
      </c>
      <c r="G1650" t="n">
        <v>23.35</v>
      </c>
      <c r="H1650" t="n">
        <v>0.33</v>
      </c>
      <c r="I1650" t="n">
        <v>32</v>
      </c>
      <c r="J1650" t="n">
        <v>259.71</v>
      </c>
      <c r="K1650" t="n">
        <v>59.19</v>
      </c>
      <c r="L1650" t="n">
        <v>4.75</v>
      </c>
      <c r="M1650" t="n">
        <v>30</v>
      </c>
      <c r="N1650" t="n">
        <v>65.76000000000001</v>
      </c>
      <c r="O1650" t="n">
        <v>32264.79</v>
      </c>
      <c r="P1650" t="n">
        <v>201.14</v>
      </c>
      <c r="Q1650" t="n">
        <v>460.71</v>
      </c>
      <c r="R1650" t="n">
        <v>70.55</v>
      </c>
      <c r="S1650" t="n">
        <v>32.19</v>
      </c>
      <c r="T1650" t="n">
        <v>15155.22</v>
      </c>
      <c r="U1650" t="n">
        <v>0.46</v>
      </c>
      <c r="V1650" t="n">
        <v>0.72</v>
      </c>
      <c r="W1650" t="n">
        <v>1.5</v>
      </c>
      <c r="X1650" t="n">
        <v>0.92</v>
      </c>
      <c r="Y1650" t="n">
        <v>1</v>
      </c>
      <c r="Z1650" t="n">
        <v>10</v>
      </c>
    </row>
    <row r="1651">
      <c r="A1651" t="n">
        <v>16</v>
      </c>
      <c r="B1651" t="n">
        <v>130</v>
      </c>
      <c r="C1651" t="inlineStr">
        <is>
          <t xml:space="preserve">CONCLUIDO	</t>
        </is>
      </c>
      <c r="D1651" t="n">
        <v>6.0065</v>
      </c>
      <c r="E1651" t="n">
        <v>16.65</v>
      </c>
      <c r="F1651" t="n">
        <v>12.38</v>
      </c>
      <c r="G1651" t="n">
        <v>24.75</v>
      </c>
      <c r="H1651" t="n">
        <v>0.34</v>
      </c>
      <c r="I1651" t="n">
        <v>30</v>
      </c>
      <c r="J1651" t="n">
        <v>260.17</v>
      </c>
      <c r="K1651" t="n">
        <v>59.19</v>
      </c>
      <c r="L1651" t="n">
        <v>5</v>
      </c>
      <c r="M1651" t="n">
        <v>28</v>
      </c>
      <c r="N1651" t="n">
        <v>65.98</v>
      </c>
      <c r="O1651" t="n">
        <v>32321.82</v>
      </c>
      <c r="P1651" t="n">
        <v>199.79</v>
      </c>
      <c r="Q1651" t="n">
        <v>460.73</v>
      </c>
      <c r="R1651" t="n">
        <v>68.05</v>
      </c>
      <c r="S1651" t="n">
        <v>32.19</v>
      </c>
      <c r="T1651" t="n">
        <v>13916.75</v>
      </c>
      <c r="U1651" t="n">
        <v>0.47</v>
      </c>
      <c r="V1651" t="n">
        <v>0.72</v>
      </c>
      <c r="W1651" t="n">
        <v>1.49</v>
      </c>
      <c r="X1651" t="n">
        <v>0.84</v>
      </c>
      <c r="Y1651" t="n">
        <v>1</v>
      </c>
      <c r="Z1651" t="n">
        <v>10</v>
      </c>
    </row>
    <row r="1652">
      <c r="A1652" t="n">
        <v>17</v>
      </c>
      <c r="B1652" t="n">
        <v>130</v>
      </c>
      <c r="C1652" t="inlineStr">
        <is>
          <t xml:space="preserve">CONCLUIDO	</t>
        </is>
      </c>
      <c r="D1652" t="n">
        <v>6.0764</v>
      </c>
      <c r="E1652" t="n">
        <v>16.46</v>
      </c>
      <c r="F1652" t="n">
        <v>12.28</v>
      </c>
      <c r="G1652" t="n">
        <v>26.32</v>
      </c>
      <c r="H1652" t="n">
        <v>0.36</v>
      </c>
      <c r="I1652" t="n">
        <v>28</v>
      </c>
      <c r="J1652" t="n">
        <v>260.63</v>
      </c>
      <c r="K1652" t="n">
        <v>59.19</v>
      </c>
      <c r="L1652" t="n">
        <v>5.25</v>
      </c>
      <c r="M1652" t="n">
        <v>26</v>
      </c>
      <c r="N1652" t="n">
        <v>66.19</v>
      </c>
      <c r="O1652" t="n">
        <v>32378.93</v>
      </c>
      <c r="P1652" t="n">
        <v>197.86</v>
      </c>
      <c r="Q1652" t="n">
        <v>460.7</v>
      </c>
      <c r="R1652" t="n">
        <v>64.81</v>
      </c>
      <c r="S1652" t="n">
        <v>32.19</v>
      </c>
      <c r="T1652" t="n">
        <v>12306.95</v>
      </c>
      <c r="U1652" t="n">
        <v>0.5</v>
      </c>
      <c r="V1652" t="n">
        <v>0.73</v>
      </c>
      <c r="W1652" t="n">
        <v>1.49</v>
      </c>
      <c r="X1652" t="n">
        <v>0.75</v>
      </c>
      <c r="Y1652" t="n">
        <v>1</v>
      </c>
      <c r="Z1652" t="n">
        <v>10</v>
      </c>
    </row>
    <row r="1653">
      <c r="A1653" t="n">
        <v>18</v>
      </c>
      <c r="B1653" t="n">
        <v>130</v>
      </c>
      <c r="C1653" t="inlineStr">
        <is>
          <t xml:space="preserve">CONCLUIDO	</t>
        </is>
      </c>
      <c r="D1653" t="n">
        <v>6.0993</v>
      </c>
      <c r="E1653" t="n">
        <v>16.4</v>
      </c>
      <c r="F1653" t="n">
        <v>12.27</v>
      </c>
      <c r="G1653" t="n">
        <v>27.27</v>
      </c>
      <c r="H1653" t="n">
        <v>0.37</v>
      </c>
      <c r="I1653" t="n">
        <v>27</v>
      </c>
      <c r="J1653" t="n">
        <v>261.1</v>
      </c>
      <c r="K1653" t="n">
        <v>59.19</v>
      </c>
      <c r="L1653" t="n">
        <v>5.5</v>
      </c>
      <c r="M1653" t="n">
        <v>25</v>
      </c>
      <c r="N1653" t="n">
        <v>66.40000000000001</v>
      </c>
      <c r="O1653" t="n">
        <v>32436.11</v>
      </c>
      <c r="P1653" t="n">
        <v>197.45</v>
      </c>
      <c r="Q1653" t="n">
        <v>460.69</v>
      </c>
      <c r="R1653" t="n">
        <v>64.5</v>
      </c>
      <c r="S1653" t="n">
        <v>32.19</v>
      </c>
      <c r="T1653" t="n">
        <v>12156.01</v>
      </c>
      <c r="U1653" t="n">
        <v>0.5</v>
      </c>
      <c r="V1653" t="n">
        <v>0.73</v>
      </c>
      <c r="W1653" t="n">
        <v>1.49</v>
      </c>
      <c r="X1653" t="n">
        <v>0.74</v>
      </c>
      <c r="Y1653" t="n">
        <v>1</v>
      </c>
      <c r="Z1653" t="n">
        <v>10</v>
      </c>
    </row>
    <row r="1654">
      <c r="A1654" t="n">
        <v>19</v>
      </c>
      <c r="B1654" t="n">
        <v>130</v>
      </c>
      <c r="C1654" t="inlineStr">
        <is>
          <t xml:space="preserve">CONCLUIDO	</t>
        </is>
      </c>
      <c r="D1654" t="n">
        <v>6.1189</v>
      </c>
      <c r="E1654" t="n">
        <v>16.34</v>
      </c>
      <c r="F1654" t="n">
        <v>12.27</v>
      </c>
      <c r="G1654" t="n">
        <v>28.31</v>
      </c>
      <c r="H1654" t="n">
        <v>0.39</v>
      </c>
      <c r="I1654" t="n">
        <v>26</v>
      </c>
      <c r="J1654" t="n">
        <v>261.56</v>
      </c>
      <c r="K1654" t="n">
        <v>59.19</v>
      </c>
      <c r="L1654" t="n">
        <v>5.75</v>
      </c>
      <c r="M1654" t="n">
        <v>24</v>
      </c>
      <c r="N1654" t="n">
        <v>66.62</v>
      </c>
      <c r="O1654" t="n">
        <v>32493.38</v>
      </c>
      <c r="P1654" t="n">
        <v>197.04</v>
      </c>
      <c r="Q1654" t="n">
        <v>460.72</v>
      </c>
      <c r="R1654" t="n">
        <v>64.2</v>
      </c>
      <c r="S1654" t="n">
        <v>32.19</v>
      </c>
      <c r="T1654" t="n">
        <v>12011.91</v>
      </c>
      <c r="U1654" t="n">
        <v>0.5</v>
      </c>
      <c r="V1654" t="n">
        <v>0.73</v>
      </c>
      <c r="W1654" t="n">
        <v>1.49</v>
      </c>
      <c r="X1654" t="n">
        <v>0.73</v>
      </c>
      <c r="Y1654" t="n">
        <v>1</v>
      </c>
      <c r="Z1654" t="n">
        <v>10</v>
      </c>
    </row>
    <row r="1655">
      <c r="A1655" t="n">
        <v>20</v>
      </c>
      <c r="B1655" t="n">
        <v>130</v>
      </c>
      <c r="C1655" t="inlineStr">
        <is>
          <t xml:space="preserve">CONCLUIDO	</t>
        </is>
      </c>
      <c r="D1655" t="n">
        <v>6.1525</v>
      </c>
      <c r="E1655" t="n">
        <v>16.25</v>
      </c>
      <c r="F1655" t="n">
        <v>12.23</v>
      </c>
      <c r="G1655" t="n">
        <v>29.34</v>
      </c>
      <c r="H1655" t="n">
        <v>0.41</v>
      </c>
      <c r="I1655" t="n">
        <v>25</v>
      </c>
      <c r="J1655" t="n">
        <v>262.03</v>
      </c>
      <c r="K1655" t="n">
        <v>59.19</v>
      </c>
      <c r="L1655" t="n">
        <v>6</v>
      </c>
      <c r="M1655" t="n">
        <v>23</v>
      </c>
      <c r="N1655" t="n">
        <v>66.83</v>
      </c>
      <c r="O1655" t="n">
        <v>32550.72</v>
      </c>
      <c r="P1655" t="n">
        <v>196.03</v>
      </c>
      <c r="Q1655" t="n">
        <v>460.69</v>
      </c>
      <c r="R1655" t="n">
        <v>63.22</v>
      </c>
      <c r="S1655" t="n">
        <v>32.19</v>
      </c>
      <c r="T1655" t="n">
        <v>11529.34</v>
      </c>
      <c r="U1655" t="n">
        <v>0.51</v>
      </c>
      <c r="V1655" t="n">
        <v>0.73</v>
      </c>
      <c r="W1655" t="n">
        <v>1.48</v>
      </c>
      <c r="X1655" t="n">
        <v>0.6899999999999999</v>
      </c>
      <c r="Y1655" t="n">
        <v>1</v>
      </c>
      <c r="Z1655" t="n">
        <v>10</v>
      </c>
    </row>
    <row r="1656">
      <c r="A1656" t="n">
        <v>21</v>
      </c>
      <c r="B1656" t="n">
        <v>130</v>
      </c>
      <c r="C1656" t="inlineStr">
        <is>
          <t xml:space="preserve">CONCLUIDO	</t>
        </is>
      </c>
      <c r="D1656" t="n">
        <v>6.1825</v>
      </c>
      <c r="E1656" t="n">
        <v>16.17</v>
      </c>
      <c r="F1656" t="n">
        <v>12.2</v>
      </c>
      <c r="G1656" t="n">
        <v>30.49</v>
      </c>
      <c r="H1656" t="n">
        <v>0.42</v>
      </c>
      <c r="I1656" t="n">
        <v>24</v>
      </c>
      <c r="J1656" t="n">
        <v>262.49</v>
      </c>
      <c r="K1656" t="n">
        <v>59.19</v>
      </c>
      <c r="L1656" t="n">
        <v>6.25</v>
      </c>
      <c r="M1656" t="n">
        <v>22</v>
      </c>
      <c r="N1656" t="n">
        <v>67.05</v>
      </c>
      <c r="O1656" t="n">
        <v>32608.15</v>
      </c>
      <c r="P1656" t="n">
        <v>195.7</v>
      </c>
      <c r="Q1656" t="n">
        <v>460.7</v>
      </c>
      <c r="R1656" t="n">
        <v>62</v>
      </c>
      <c r="S1656" t="n">
        <v>32.19</v>
      </c>
      <c r="T1656" t="n">
        <v>10923.83</v>
      </c>
      <c r="U1656" t="n">
        <v>0.52</v>
      </c>
      <c r="V1656" t="n">
        <v>0.73</v>
      </c>
      <c r="W1656" t="n">
        <v>1.49</v>
      </c>
      <c r="X1656" t="n">
        <v>0.66</v>
      </c>
      <c r="Y1656" t="n">
        <v>1</v>
      </c>
      <c r="Z1656" t="n">
        <v>10</v>
      </c>
    </row>
    <row r="1657">
      <c r="A1657" t="n">
        <v>22</v>
      </c>
      <c r="B1657" t="n">
        <v>130</v>
      </c>
      <c r="C1657" t="inlineStr">
        <is>
          <t xml:space="preserve">CONCLUIDO	</t>
        </is>
      </c>
      <c r="D1657" t="n">
        <v>6.2187</v>
      </c>
      <c r="E1657" t="n">
        <v>16.08</v>
      </c>
      <c r="F1657" t="n">
        <v>12.15</v>
      </c>
      <c r="G1657" t="n">
        <v>31.7</v>
      </c>
      <c r="H1657" t="n">
        <v>0.44</v>
      </c>
      <c r="I1657" t="n">
        <v>23</v>
      </c>
      <c r="J1657" t="n">
        <v>262.96</v>
      </c>
      <c r="K1657" t="n">
        <v>59.19</v>
      </c>
      <c r="L1657" t="n">
        <v>6.5</v>
      </c>
      <c r="M1657" t="n">
        <v>21</v>
      </c>
      <c r="N1657" t="n">
        <v>67.26000000000001</v>
      </c>
      <c r="O1657" t="n">
        <v>32665.66</v>
      </c>
      <c r="P1657" t="n">
        <v>194.55</v>
      </c>
      <c r="Q1657" t="n">
        <v>460.73</v>
      </c>
      <c r="R1657" t="n">
        <v>60.72</v>
      </c>
      <c r="S1657" t="n">
        <v>32.19</v>
      </c>
      <c r="T1657" t="n">
        <v>10287.66</v>
      </c>
      <c r="U1657" t="n">
        <v>0.53</v>
      </c>
      <c r="V1657" t="n">
        <v>0.74</v>
      </c>
      <c r="W1657" t="n">
        <v>1.48</v>
      </c>
      <c r="X1657" t="n">
        <v>0.62</v>
      </c>
      <c r="Y1657" t="n">
        <v>1</v>
      </c>
      <c r="Z1657" t="n">
        <v>10</v>
      </c>
    </row>
    <row r="1658">
      <c r="A1658" t="n">
        <v>23</v>
      </c>
      <c r="B1658" t="n">
        <v>130</v>
      </c>
      <c r="C1658" t="inlineStr">
        <is>
          <t xml:space="preserve">CONCLUIDO	</t>
        </is>
      </c>
      <c r="D1658" t="n">
        <v>6.2423</v>
      </c>
      <c r="E1658" t="n">
        <v>16.02</v>
      </c>
      <c r="F1658" t="n">
        <v>12.14</v>
      </c>
      <c r="G1658" t="n">
        <v>33.11</v>
      </c>
      <c r="H1658" t="n">
        <v>0.46</v>
      </c>
      <c r="I1658" t="n">
        <v>22</v>
      </c>
      <c r="J1658" t="n">
        <v>263.42</v>
      </c>
      <c r="K1658" t="n">
        <v>59.19</v>
      </c>
      <c r="L1658" t="n">
        <v>6.75</v>
      </c>
      <c r="M1658" t="n">
        <v>20</v>
      </c>
      <c r="N1658" t="n">
        <v>67.48</v>
      </c>
      <c r="O1658" t="n">
        <v>32723.25</v>
      </c>
      <c r="P1658" t="n">
        <v>193.91</v>
      </c>
      <c r="Q1658" t="n">
        <v>460.72</v>
      </c>
      <c r="R1658" t="n">
        <v>60.15</v>
      </c>
      <c r="S1658" t="n">
        <v>32.19</v>
      </c>
      <c r="T1658" t="n">
        <v>10007.86</v>
      </c>
      <c r="U1658" t="n">
        <v>0.54</v>
      </c>
      <c r="V1658" t="n">
        <v>0.74</v>
      </c>
      <c r="W1658" t="n">
        <v>1.48</v>
      </c>
      <c r="X1658" t="n">
        <v>0.6</v>
      </c>
      <c r="Y1658" t="n">
        <v>1</v>
      </c>
      <c r="Z1658" t="n">
        <v>10</v>
      </c>
    </row>
    <row r="1659">
      <c r="A1659" t="n">
        <v>24</v>
      </c>
      <c r="B1659" t="n">
        <v>130</v>
      </c>
      <c r="C1659" t="inlineStr">
        <is>
          <t xml:space="preserve">CONCLUIDO	</t>
        </is>
      </c>
      <c r="D1659" t="n">
        <v>6.2764</v>
      </c>
      <c r="E1659" t="n">
        <v>15.93</v>
      </c>
      <c r="F1659" t="n">
        <v>12.1</v>
      </c>
      <c r="G1659" t="n">
        <v>34.57</v>
      </c>
      <c r="H1659" t="n">
        <v>0.47</v>
      </c>
      <c r="I1659" t="n">
        <v>21</v>
      </c>
      <c r="J1659" t="n">
        <v>263.89</v>
      </c>
      <c r="K1659" t="n">
        <v>59.19</v>
      </c>
      <c r="L1659" t="n">
        <v>7</v>
      </c>
      <c r="M1659" t="n">
        <v>19</v>
      </c>
      <c r="N1659" t="n">
        <v>67.7</v>
      </c>
      <c r="O1659" t="n">
        <v>32780.92</v>
      </c>
      <c r="P1659" t="n">
        <v>193.04</v>
      </c>
      <c r="Q1659" t="n">
        <v>460.72</v>
      </c>
      <c r="R1659" t="n">
        <v>58.87</v>
      </c>
      <c r="S1659" t="n">
        <v>32.19</v>
      </c>
      <c r="T1659" t="n">
        <v>9371.09</v>
      </c>
      <c r="U1659" t="n">
        <v>0.55</v>
      </c>
      <c r="V1659" t="n">
        <v>0.74</v>
      </c>
      <c r="W1659" t="n">
        <v>1.48</v>
      </c>
      <c r="X1659" t="n">
        <v>0.57</v>
      </c>
      <c r="Y1659" t="n">
        <v>1</v>
      </c>
      <c r="Z1659" t="n">
        <v>10</v>
      </c>
    </row>
    <row r="1660">
      <c r="A1660" t="n">
        <v>25</v>
      </c>
      <c r="B1660" t="n">
        <v>130</v>
      </c>
      <c r="C1660" t="inlineStr">
        <is>
          <t xml:space="preserve">CONCLUIDO	</t>
        </is>
      </c>
      <c r="D1660" t="n">
        <v>6.2747</v>
      </c>
      <c r="E1660" t="n">
        <v>15.94</v>
      </c>
      <c r="F1660" t="n">
        <v>12.11</v>
      </c>
      <c r="G1660" t="n">
        <v>34.59</v>
      </c>
      <c r="H1660" t="n">
        <v>0.49</v>
      </c>
      <c r="I1660" t="n">
        <v>21</v>
      </c>
      <c r="J1660" t="n">
        <v>264.36</v>
      </c>
      <c r="K1660" t="n">
        <v>59.19</v>
      </c>
      <c r="L1660" t="n">
        <v>7.25</v>
      </c>
      <c r="M1660" t="n">
        <v>19</v>
      </c>
      <c r="N1660" t="n">
        <v>67.92</v>
      </c>
      <c r="O1660" t="n">
        <v>32838.68</v>
      </c>
      <c r="P1660" t="n">
        <v>192.97</v>
      </c>
      <c r="Q1660" t="n">
        <v>460.72</v>
      </c>
      <c r="R1660" t="n">
        <v>58.95</v>
      </c>
      <c r="S1660" t="n">
        <v>32.19</v>
      </c>
      <c r="T1660" t="n">
        <v>9410.51</v>
      </c>
      <c r="U1660" t="n">
        <v>0.55</v>
      </c>
      <c r="V1660" t="n">
        <v>0.74</v>
      </c>
      <c r="W1660" t="n">
        <v>1.48</v>
      </c>
      <c r="X1660" t="n">
        <v>0.57</v>
      </c>
      <c r="Y1660" t="n">
        <v>1</v>
      </c>
      <c r="Z1660" t="n">
        <v>10</v>
      </c>
    </row>
    <row r="1661">
      <c r="A1661" t="n">
        <v>26</v>
      </c>
      <c r="B1661" t="n">
        <v>130</v>
      </c>
      <c r="C1661" t="inlineStr">
        <is>
          <t xml:space="preserve">CONCLUIDO	</t>
        </is>
      </c>
      <c r="D1661" t="n">
        <v>6.3032</v>
      </c>
      <c r="E1661" t="n">
        <v>15.86</v>
      </c>
      <c r="F1661" t="n">
        <v>12.08</v>
      </c>
      <c r="G1661" t="n">
        <v>36.25</v>
      </c>
      <c r="H1661" t="n">
        <v>0.5</v>
      </c>
      <c r="I1661" t="n">
        <v>20</v>
      </c>
      <c r="J1661" t="n">
        <v>264.83</v>
      </c>
      <c r="K1661" t="n">
        <v>59.19</v>
      </c>
      <c r="L1661" t="n">
        <v>7.5</v>
      </c>
      <c r="M1661" t="n">
        <v>18</v>
      </c>
      <c r="N1661" t="n">
        <v>68.14</v>
      </c>
      <c r="O1661" t="n">
        <v>32896.51</v>
      </c>
      <c r="P1661" t="n">
        <v>192.45</v>
      </c>
      <c r="Q1661" t="n">
        <v>460.7</v>
      </c>
      <c r="R1661" t="n">
        <v>58.32</v>
      </c>
      <c r="S1661" t="n">
        <v>32.19</v>
      </c>
      <c r="T1661" t="n">
        <v>9102.1</v>
      </c>
      <c r="U1661" t="n">
        <v>0.55</v>
      </c>
      <c r="V1661" t="n">
        <v>0.74</v>
      </c>
      <c r="W1661" t="n">
        <v>1.48</v>
      </c>
      <c r="X1661" t="n">
        <v>0.55</v>
      </c>
      <c r="Y1661" t="n">
        <v>1</v>
      </c>
      <c r="Z1661" t="n">
        <v>10</v>
      </c>
    </row>
    <row r="1662">
      <c r="A1662" t="n">
        <v>27</v>
      </c>
      <c r="B1662" t="n">
        <v>130</v>
      </c>
      <c r="C1662" t="inlineStr">
        <is>
          <t xml:space="preserve">CONCLUIDO	</t>
        </is>
      </c>
      <c r="D1662" t="n">
        <v>6.335</v>
      </c>
      <c r="E1662" t="n">
        <v>15.79</v>
      </c>
      <c r="F1662" t="n">
        <v>12.05</v>
      </c>
      <c r="G1662" t="n">
        <v>38.06</v>
      </c>
      <c r="H1662" t="n">
        <v>0.52</v>
      </c>
      <c r="I1662" t="n">
        <v>19</v>
      </c>
      <c r="J1662" t="n">
        <v>265.3</v>
      </c>
      <c r="K1662" t="n">
        <v>59.19</v>
      </c>
      <c r="L1662" t="n">
        <v>7.75</v>
      </c>
      <c r="M1662" t="n">
        <v>17</v>
      </c>
      <c r="N1662" t="n">
        <v>68.36</v>
      </c>
      <c r="O1662" t="n">
        <v>32954.43</v>
      </c>
      <c r="P1662" t="n">
        <v>191.73</v>
      </c>
      <c r="Q1662" t="n">
        <v>460.69</v>
      </c>
      <c r="R1662" t="n">
        <v>57.28</v>
      </c>
      <c r="S1662" t="n">
        <v>32.19</v>
      </c>
      <c r="T1662" t="n">
        <v>8588.68</v>
      </c>
      <c r="U1662" t="n">
        <v>0.5600000000000001</v>
      </c>
      <c r="V1662" t="n">
        <v>0.74</v>
      </c>
      <c r="W1662" t="n">
        <v>1.48</v>
      </c>
      <c r="X1662" t="n">
        <v>0.52</v>
      </c>
      <c r="Y1662" t="n">
        <v>1</v>
      </c>
      <c r="Z1662" t="n">
        <v>10</v>
      </c>
    </row>
    <row r="1663">
      <c r="A1663" t="n">
        <v>28</v>
      </c>
      <c r="B1663" t="n">
        <v>130</v>
      </c>
      <c r="C1663" t="inlineStr">
        <is>
          <t xml:space="preserve">CONCLUIDO	</t>
        </is>
      </c>
      <c r="D1663" t="n">
        <v>6.3376</v>
      </c>
      <c r="E1663" t="n">
        <v>15.78</v>
      </c>
      <c r="F1663" t="n">
        <v>12.04</v>
      </c>
      <c r="G1663" t="n">
        <v>38.04</v>
      </c>
      <c r="H1663" t="n">
        <v>0.54</v>
      </c>
      <c r="I1663" t="n">
        <v>19</v>
      </c>
      <c r="J1663" t="n">
        <v>265.77</v>
      </c>
      <c r="K1663" t="n">
        <v>59.19</v>
      </c>
      <c r="L1663" t="n">
        <v>8</v>
      </c>
      <c r="M1663" t="n">
        <v>17</v>
      </c>
      <c r="N1663" t="n">
        <v>68.58</v>
      </c>
      <c r="O1663" t="n">
        <v>33012.44</v>
      </c>
      <c r="P1663" t="n">
        <v>191.29</v>
      </c>
      <c r="Q1663" t="n">
        <v>460.69</v>
      </c>
      <c r="R1663" t="n">
        <v>57.14</v>
      </c>
      <c r="S1663" t="n">
        <v>32.19</v>
      </c>
      <c r="T1663" t="n">
        <v>8515.120000000001</v>
      </c>
      <c r="U1663" t="n">
        <v>0.5600000000000001</v>
      </c>
      <c r="V1663" t="n">
        <v>0.74</v>
      </c>
      <c r="W1663" t="n">
        <v>1.48</v>
      </c>
      <c r="X1663" t="n">
        <v>0.51</v>
      </c>
      <c r="Y1663" t="n">
        <v>1</v>
      </c>
      <c r="Z1663" t="n">
        <v>10</v>
      </c>
    </row>
    <row r="1664">
      <c r="A1664" t="n">
        <v>29</v>
      </c>
      <c r="B1664" t="n">
        <v>130</v>
      </c>
      <c r="C1664" t="inlineStr">
        <is>
          <t xml:space="preserve">CONCLUIDO	</t>
        </is>
      </c>
      <c r="D1664" t="n">
        <v>6.3669</v>
      </c>
      <c r="E1664" t="n">
        <v>15.71</v>
      </c>
      <c r="F1664" t="n">
        <v>12.02</v>
      </c>
      <c r="G1664" t="n">
        <v>40.07</v>
      </c>
      <c r="H1664" t="n">
        <v>0.55</v>
      </c>
      <c r="I1664" t="n">
        <v>18</v>
      </c>
      <c r="J1664" t="n">
        <v>266.24</v>
      </c>
      <c r="K1664" t="n">
        <v>59.19</v>
      </c>
      <c r="L1664" t="n">
        <v>8.25</v>
      </c>
      <c r="M1664" t="n">
        <v>16</v>
      </c>
      <c r="N1664" t="n">
        <v>68.8</v>
      </c>
      <c r="O1664" t="n">
        <v>33070.52</v>
      </c>
      <c r="P1664" t="n">
        <v>190.82</v>
      </c>
      <c r="Q1664" t="n">
        <v>460.75</v>
      </c>
      <c r="R1664" t="n">
        <v>56.46</v>
      </c>
      <c r="S1664" t="n">
        <v>32.19</v>
      </c>
      <c r="T1664" t="n">
        <v>8181.79</v>
      </c>
      <c r="U1664" t="n">
        <v>0.57</v>
      </c>
      <c r="V1664" t="n">
        <v>0.74</v>
      </c>
      <c r="W1664" t="n">
        <v>1.47</v>
      </c>
      <c r="X1664" t="n">
        <v>0.49</v>
      </c>
      <c r="Y1664" t="n">
        <v>1</v>
      </c>
      <c r="Z1664" t="n">
        <v>10</v>
      </c>
    </row>
    <row r="1665">
      <c r="A1665" t="n">
        <v>30</v>
      </c>
      <c r="B1665" t="n">
        <v>130</v>
      </c>
      <c r="C1665" t="inlineStr">
        <is>
          <t xml:space="preserve">CONCLUIDO	</t>
        </is>
      </c>
      <c r="D1665" t="n">
        <v>6.4013</v>
      </c>
      <c r="E1665" t="n">
        <v>15.62</v>
      </c>
      <c r="F1665" t="n">
        <v>11.99</v>
      </c>
      <c r="G1665" t="n">
        <v>42.3</v>
      </c>
      <c r="H1665" t="n">
        <v>0.57</v>
      </c>
      <c r="I1665" t="n">
        <v>17</v>
      </c>
      <c r="J1665" t="n">
        <v>266.71</v>
      </c>
      <c r="K1665" t="n">
        <v>59.19</v>
      </c>
      <c r="L1665" t="n">
        <v>8.5</v>
      </c>
      <c r="M1665" t="n">
        <v>15</v>
      </c>
      <c r="N1665" t="n">
        <v>69.02</v>
      </c>
      <c r="O1665" t="n">
        <v>33128.7</v>
      </c>
      <c r="P1665" t="n">
        <v>189.36</v>
      </c>
      <c r="Q1665" t="n">
        <v>460.71</v>
      </c>
      <c r="R1665" t="n">
        <v>55.24</v>
      </c>
      <c r="S1665" t="n">
        <v>32.19</v>
      </c>
      <c r="T1665" t="n">
        <v>7579.9</v>
      </c>
      <c r="U1665" t="n">
        <v>0.58</v>
      </c>
      <c r="V1665" t="n">
        <v>0.75</v>
      </c>
      <c r="W1665" t="n">
        <v>1.47</v>
      </c>
      <c r="X1665" t="n">
        <v>0.45</v>
      </c>
      <c r="Y1665" t="n">
        <v>1</v>
      </c>
      <c r="Z1665" t="n">
        <v>10</v>
      </c>
    </row>
    <row r="1666">
      <c r="A1666" t="n">
        <v>31</v>
      </c>
      <c r="B1666" t="n">
        <v>130</v>
      </c>
      <c r="C1666" t="inlineStr">
        <is>
          <t xml:space="preserve">CONCLUIDO	</t>
        </is>
      </c>
      <c r="D1666" t="n">
        <v>6.4059</v>
      </c>
      <c r="E1666" t="n">
        <v>15.61</v>
      </c>
      <c r="F1666" t="n">
        <v>11.97</v>
      </c>
      <c r="G1666" t="n">
        <v>42.26</v>
      </c>
      <c r="H1666" t="n">
        <v>0.58</v>
      </c>
      <c r="I1666" t="n">
        <v>17</v>
      </c>
      <c r="J1666" t="n">
        <v>267.18</v>
      </c>
      <c r="K1666" t="n">
        <v>59.19</v>
      </c>
      <c r="L1666" t="n">
        <v>8.75</v>
      </c>
      <c r="M1666" t="n">
        <v>15</v>
      </c>
      <c r="N1666" t="n">
        <v>69.23999999999999</v>
      </c>
      <c r="O1666" t="n">
        <v>33186.95</v>
      </c>
      <c r="P1666" t="n">
        <v>189.44</v>
      </c>
      <c r="Q1666" t="n">
        <v>460.72</v>
      </c>
      <c r="R1666" t="n">
        <v>54.9</v>
      </c>
      <c r="S1666" t="n">
        <v>32.19</v>
      </c>
      <c r="T1666" t="n">
        <v>7407.78</v>
      </c>
      <c r="U1666" t="n">
        <v>0.59</v>
      </c>
      <c r="V1666" t="n">
        <v>0.75</v>
      </c>
      <c r="W1666" t="n">
        <v>1.47</v>
      </c>
      <c r="X1666" t="n">
        <v>0.44</v>
      </c>
      <c r="Y1666" t="n">
        <v>1</v>
      </c>
      <c r="Z1666" t="n">
        <v>10</v>
      </c>
    </row>
    <row r="1667">
      <c r="A1667" t="n">
        <v>32</v>
      </c>
      <c r="B1667" t="n">
        <v>130</v>
      </c>
      <c r="C1667" t="inlineStr">
        <is>
          <t xml:space="preserve">CONCLUIDO	</t>
        </is>
      </c>
      <c r="D1667" t="n">
        <v>6.3935</v>
      </c>
      <c r="E1667" t="n">
        <v>15.64</v>
      </c>
      <c r="F1667" t="n">
        <v>12</v>
      </c>
      <c r="G1667" t="n">
        <v>42.37</v>
      </c>
      <c r="H1667" t="n">
        <v>0.6</v>
      </c>
      <c r="I1667" t="n">
        <v>17</v>
      </c>
      <c r="J1667" t="n">
        <v>267.66</v>
      </c>
      <c r="K1667" t="n">
        <v>59.19</v>
      </c>
      <c r="L1667" t="n">
        <v>9</v>
      </c>
      <c r="M1667" t="n">
        <v>15</v>
      </c>
      <c r="N1667" t="n">
        <v>69.45999999999999</v>
      </c>
      <c r="O1667" t="n">
        <v>33245.29</v>
      </c>
      <c r="P1667" t="n">
        <v>189.46</v>
      </c>
      <c r="Q1667" t="n">
        <v>460.7</v>
      </c>
      <c r="R1667" t="n">
        <v>56.05</v>
      </c>
      <c r="S1667" t="n">
        <v>32.19</v>
      </c>
      <c r="T1667" t="n">
        <v>7981.62</v>
      </c>
      <c r="U1667" t="n">
        <v>0.57</v>
      </c>
      <c r="V1667" t="n">
        <v>0.74</v>
      </c>
      <c r="W1667" t="n">
        <v>1.47</v>
      </c>
      <c r="X1667" t="n">
        <v>0.47</v>
      </c>
      <c r="Y1667" t="n">
        <v>1</v>
      </c>
      <c r="Z1667" t="n">
        <v>10</v>
      </c>
    </row>
    <row r="1668">
      <c r="A1668" t="n">
        <v>33</v>
      </c>
      <c r="B1668" t="n">
        <v>130</v>
      </c>
      <c r="C1668" t="inlineStr">
        <is>
          <t xml:space="preserve">CONCLUIDO	</t>
        </is>
      </c>
      <c r="D1668" t="n">
        <v>6.4287</v>
      </c>
      <c r="E1668" t="n">
        <v>15.56</v>
      </c>
      <c r="F1668" t="n">
        <v>11.97</v>
      </c>
      <c r="G1668" t="n">
        <v>44.88</v>
      </c>
      <c r="H1668" t="n">
        <v>0.61</v>
      </c>
      <c r="I1668" t="n">
        <v>16</v>
      </c>
      <c r="J1668" t="n">
        <v>268.13</v>
      </c>
      <c r="K1668" t="n">
        <v>59.19</v>
      </c>
      <c r="L1668" t="n">
        <v>9.25</v>
      </c>
      <c r="M1668" t="n">
        <v>14</v>
      </c>
      <c r="N1668" t="n">
        <v>69.69</v>
      </c>
      <c r="O1668" t="n">
        <v>33303.72</v>
      </c>
      <c r="P1668" t="n">
        <v>188.63</v>
      </c>
      <c r="Q1668" t="n">
        <v>460.71</v>
      </c>
      <c r="R1668" t="n">
        <v>54.57</v>
      </c>
      <c r="S1668" t="n">
        <v>32.19</v>
      </c>
      <c r="T1668" t="n">
        <v>7249.65</v>
      </c>
      <c r="U1668" t="n">
        <v>0.59</v>
      </c>
      <c r="V1668" t="n">
        <v>0.75</v>
      </c>
      <c r="W1668" t="n">
        <v>1.48</v>
      </c>
      <c r="X1668" t="n">
        <v>0.43</v>
      </c>
      <c r="Y1668" t="n">
        <v>1</v>
      </c>
      <c r="Z1668" t="n">
        <v>10</v>
      </c>
    </row>
    <row r="1669">
      <c r="A1669" t="n">
        <v>34</v>
      </c>
      <c r="B1669" t="n">
        <v>130</v>
      </c>
      <c r="C1669" t="inlineStr">
        <is>
          <t xml:space="preserve">CONCLUIDO	</t>
        </is>
      </c>
      <c r="D1669" t="n">
        <v>6.4299</v>
      </c>
      <c r="E1669" t="n">
        <v>15.55</v>
      </c>
      <c r="F1669" t="n">
        <v>11.96</v>
      </c>
      <c r="G1669" t="n">
        <v>44.87</v>
      </c>
      <c r="H1669" t="n">
        <v>0.63</v>
      </c>
      <c r="I1669" t="n">
        <v>16</v>
      </c>
      <c r="J1669" t="n">
        <v>268.61</v>
      </c>
      <c r="K1669" t="n">
        <v>59.19</v>
      </c>
      <c r="L1669" t="n">
        <v>9.5</v>
      </c>
      <c r="M1669" t="n">
        <v>14</v>
      </c>
      <c r="N1669" t="n">
        <v>69.91</v>
      </c>
      <c r="O1669" t="n">
        <v>33362.23</v>
      </c>
      <c r="P1669" t="n">
        <v>188.55</v>
      </c>
      <c r="Q1669" t="n">
        <v>460.73</v>
      </c>
      <c r="R1669" t="n">
        <v>54.4</v>
      </c>
      <c r="S1669" t="n">
        <v>32.19</v>
      </c>
      <c r="T1669" t="n">
        <v>7160.7</v>
      </c>
      <c r="U1669" t="n">
        <v>0.59</v>
      </c>
      <c r="V1669" t="n">
        <v>0.75</v>
      </c>
      <c r="W1669" t="n">
        <v>1.48</v>
      </c>
      <c r="X1669" t="n">
        <v>0.43</v>
      </c>
      <c r="Y1669" t="n">
        <v>1</v>
      </c>
      <c r="Z1669" t="n">
        <v>10</v>
      </c>
    </row>
    <row r="1670">
      <c r="A1670" t="n">
        <v>35</v>
      </c>
      <c r="B1670" t="n">
        <v>130</v>
      </c>
      <c r="C1670" t="inlineStr">
        <is>
          <t xml:space="preserve">CONCLUIDO	</t>
        </is>
      </c>
      <c r="D1670" t="n">
        <v>6.4576</v>
      </c>
      <c r="E1670" t="n">
        <v>15.49</v>
      </c>
      <c r="F1670" t="n">
        <v>11.95</v>
      </c>
      <c r="G1670" t="n">
        <v>47.79</v>
      </c>
      <c r="H1670" t="n">
        <v>0.64</v>
      </c>
      <c r="I1670" t="n">
        <v>15</v>
      </c>
      <c r="J1670" t="n">
        <v>269.08</v>
      </c>
      <c r="K1670" t="n">
        <v>59.19</v>
      </c>
      <c r="L1670" t="n">
        <v>9.75</v>
      </c>
      <c r="M1670" t="n">
        <v>13</v>
      </c>
      <c r="N1670" t="n">
        <v>70.14</v>
      </c>
      <c r="O1670" t="n">
        <v>33420.83</v>
      </c>
      <c r="P1670" t="n">
        <v>187.91</v>
      </c>
      <c r="Q1670" t="n">
        <v>460.7</v>
      </c>
      <c r="R1670" t="n">
        <v>53.98</v>
      </c>
      <c r="S1670" t="n">
        <v>32.19</v>
      </c>
      <c r="T1670" t="n">
        <v>6955.96</v>
      </c>
      <c r="U1670" t="n">
        <v>0.6</v>
      </c>
      <c r="V1670" t="n">
        <v>0.75</v>
      </c>
      <c r="W1670" t="n">
        <v>1.47</v>
      </c>
      <c r="X1670" t="n">
        <v>0.41</v>
      </c>
      <c r="Y1670" t="n">
        <v>1</v>
      </c>
      <c r="Z1670" t="n">
        <v>10</v>
      </c>
    </row>
    <row r="1671">
      <c r="A1671" t="n">
        <v>36</v>
      </c>
      <c r="B1671" t="n">
        <v>130</v>
      </c>
      <c r="C1671" t="inlineStr">
        <is>
          <t xml:space="preserve">CONCLUIDO	</t>
        </is>
      </c>
      <c r="D1671" t="n">
        <v>6.4657</v>
      </c>
      <c r="E1671" t="n">
        <v>15.47</v>
      </c>
      <c r="F1671" t="n">
        <v>11.93</v>
      </c>
      <c r="G1671" t="n">
        <v>47.71</v>
      </c>
      <c r="H1671" t="n">
        <v>0.66</v>
      </c>
      <c r="I1671" t="n">
        <v>15</v>
      </c>
      <c r="J1671" t="n">
        <v>269.56</v>
      </c>
      <c r="K1671" t="n">
        <v>59.19</v>
      </c>
      <c r="L1671" t="n">
        <v>10</v>
      </c>
      <c r="M1671" t="n">
        <v>13</v>
      </c>
      <c r="N1671" t="n">
        <v>70.36</v>
      </c>
      <c r="O1671" t="n">
        <v>33479.51</v>
      </c>
      <c r="P1671" t="n">
        <v>187.83</v>
      </c>
      <c r="Q1671" t="n">
        <v>460.71</v>
      </c>
      <c r="R1671" t="n">
        <v>53.34</v>
      </c>
      <c r="S1671" t="n">
        <v>32.19</v>
      </c>
      <c r="T1671" t="n">
        <v>6635.36</v>
      </c>
      <c r="U1671" t="n">
        <v>0.6</v>
      </c>
      <c r="V1671" t="n">
        <v>0.75</v>
      </c>
      <c r="W1671" t="n">
        <v>1.47</v>
      </c>
      <c r="X1671" t="n">
        <v>0.39</v>
      </c>
      <c r="Y1671" t="n">
        <v>1</v>
      </c>
      <c r="Z1671" t="n">
        <v>10</v>
      </c>
    </row>
    <row r="1672">
      <c r="A1672" t="n">
        <v>37</v>
      </c>
      <c r="B1672" t="n">
        <v>130</v>
      </c>
      <c r="C1672" t="inlineStr">
        <is>
          <t xml:space="preserve">CONCLUIDO	</t>
        </is>
      </c>
      <c r="D1672" t="n">
        <v>6.4622</v>
      </c>
      <c r="E1672" t="n">
        <v>15.47</v>
      </c>
      <c r="F1672" t="n">
        <v>11.94</v>
      </c>
      <c r="G1672" t="n">
        <v>47.75</v>
      </c>
      <c r="H1672" t="n">
        <v>0.68</v>
      </c>
      <c r="I1672" t="n">
        <v>15</v>
      </c>
      <c r="J1672" t="n">
        <v>270.03</v>
      </c>
      <c r="K1672" t="n">
        <v>59.19</v>
      </c>
      <c r="L1672" t="n">
        <v>10.25</v>
      </c>
      <c r="M1672" t="n">
        <v>13</v>
      </c>
      <c r="N1672" t="n">
        <v>70.59</v>
      </c>
      <c r="O1672" t="n">
        <v>33538.28</v>
      </c>
      <c r="P1672" t="n">
        <v>187.31</v>
      </c>
      <c r="Q1672" t="n">
        <v>460.69</v>
      </c>
      <c r="R1672" t="n">
        <v>53.53</v>
      </c>
      <c r="S1672" t="n">
        <v>32.19</v>
      </c>
      <c r="T1672" t="n">
        <v>6734.37</v>
      </c>
      <c r="U1672" t="n">
        <v>0.6</v>
      </c>
      <c r="V1672" t="n">
        <v>0.75</v>
      </c>
      <c r="W1672" t="n">
        <v>1.47</v>
      </c>
      <c r="X1672" t="n">
        <v>0.4</v>
      </c>
      <c r="Y1672" t="n">
        <v>1</v>
      </c>
      <c r="Z1672" t="n">
        <v>10</v>
      </c>
    </row>
    <row r="1673">
      <c r="A1673" t="n">
        <v>38</v>
      </c>
      <c r="B1673" t="n">
        <v>130</v>
      </c>
      <c r="C1673" t="inlineStr">
        <is>
          <t xml:space="preserve">CONCLUIDO	</t>
        </is>
      </c>
      <c r="D1673" t="n">
        <v>6.4993</v>
      </c>
      <c r="E1673" t="n">
        <v>15.39</v>
      </c>
      <c r="F1673" t="n">
        <v>11.9</v>
      </c>
      <c r="G1673" t="n">
        <v>50.99</v>
      </c>
      <c r="H1673" t="n">
        <v>0.6899999999999999</v>
      </c>
      <c r="I1673" t="n">
        <v>14</v>
      </c>
      <c r="J1673" t="n">
        <v>270.51</v>
      </c>
      <c r="K1673" t="n">
        <v>59.19</v>
      </c>
      <c r="L1673" t="n">
        <v>10.5</v>
      </c>
      <c r="M1673" t="n">
        <v>12</v>
      </c>
      <c r="N1673" t="n">
        <v>70.81999999999999</v>
      </c>
      <c r="O1673" t="n">
        <v>33597.14</v>
      </c>
      <c r="P1673" t="n">
        <v>186.85</v>
      </c>
      <c r="Q1673" t="n">
        <v>460.7</v>
      </c>
      <c r="R1673" t="n">
        <v>52.32</v>
      </c>
      <c r="S1673" t="n">
        <v>32.19</v>
      </c>
      <c r="T1673" t="n">
        <v>6131.46</v>
      </c>
      <c r="U1673" t="n">
        <v>0.62</v>
      </c>
      <c r="V1673" t="n">
        <v>0.75</v>
      </c>
      <c r="W1673" t="n">
        <v>1.47</v>
      </c>
      <c r="X1673" t="n">
        <v>0.36</v>
      </c>
      <c r="Y1673" t="n">
        <v>1</v>
      </c>
      <c r="Z1673" t="n">
        <v>10</v>
      </c>
    </row>
    <row r="1674">
      <c r="A1674" t="n">
        <v>39</v>
      </c>
      <c r="B1674" t="n">
        <v>130</v>
      </c>
      <c r="C1674" t="inlineStr">
        <is>
          <t xml:space="preserve">CONCLUIDO	</t>
        </is>
      </c>
      <c r="D1674" t="n">
        <v>6.4977</v>
      </c>
      <c r="E1674" t="n">
        <v>15.39</v>
      </c>
      <c r="F1674" t="n">
        <v>11.9</v>
      </c>
      <c r="G1674" t="n">
        <v>51</v>
      </c>
      <c r="H1674" t="n">
        <v>0.71</v>
      </c>
      <c r="I1674" t="n">
        <v>14</v>
      </c>
      <c r="J1674" t="n">
        <v>270.99</v>
      </c>
      <c r="K1674" t="n">
        <v>59.19</v>
      </c>
      <c r="L1674" t="n">
        <v>10.75</v>
      </c>
      <c r="M1674" t="n">
        <v>12</v>
      </c>
      <c r="N1674" t="n">
        <v>71.04000000000001</v>
      </c>
      <c r="O1674" t="n">
        <v>33656.08</v>
      </c>
      <c r="P1674" t="n">
        <v>186.47</v>
      </c>
      <c r="Q1674" t="n">
        <v>460.73</v>
      </c>
      <c r="R1674" t="n">
        <v>52.35</v>
      </c>
      <c r="S1674" t="n">
        <v>32.19</v>
      </c>
      <c r="T1674" t="n">
        <v>6147.2</v>
      </c>
      <c r="U1674" t="n">
        <v>0.61</v>
      </c>
      <c r="V1674" t="n">
        <v>0.75</v>
      </c>
      <c r="W1674" t="n">
        <v>1.47</v>
      </c>
      <c r="X1674" t="n">
        <v>0.37</v>
      </c>
      <c r="Y1674" t="n">
        <v>1</v>
      </c>
      <c r="Z1674" t="n">
        <v>10</v>
      </c>
    </row>
    <row r="1675">
      <c r="A1675" t="n">
        <v>40</v>
      </c>
      <c r="B1675" t="n">
        <v>130</v>
      </c>
      <c r="C1675" t="inlineStr">
        <is>
          <t xml:space="preserve">CONCLUIDO	</t>
        </is>
      </c>
      <c r="D1675" t="n">
        <v>6.4928</v>
      </c>
      <c r="E1675" t="n">
        <v>15.4</v>
      </c>
      <c r="F1675" t="n">
        <v>11.91</v>
      </c>
      <c r="G1675" t="n">
        <v>51.05</v>
      </c>
      <c r="H1675" t="n">
        <v>0.72</v>
      </c>
      <c r="I1675" t="n">
        <v>14</v>
      </c>
      <c r="J1675" t="n">
        <v>271.47</v>
      </c>
      <c r="K1675" t="n">
        <v>59.19</v>
      </c>
      <c r="L1675" t="n">
        <v>11</v>
      </c>
      <c r="M1675" t="n">
        <v>12</v>
      </c>
      <c r="N1675" t="n">
        <v>71.27</v>
      </c>
      <c r="O1675" t="n">
        <v>33715.11</v>
      </c>
      <c r="P1675" t="n">
        <v>186.08</v>
      </c>
      <c r="Q1675" t="n">
        <v>460.69</v>
      </c>
      <c r="R1675" t="n">
        <v>52.75</v>
      </c>
      <c r="S1675" t="n">
        <v>32.19</v>
      </c>
      <c r="T1675" t="n">
        <v>6347.44</v>
      </c>
      <c r="U1675" t="n">
        <v>0.61</v>
      </c>
      <c r="V1675" t="n">
        <v>0.75</v>
      </c>
      <c r="W1675" t="n">
        <v>1.47</v>
      </c>
      <c r="X1675" t="n">
        <v>0.38</v>
      </c>
      <c r="Y1675" t="n">
        <v>1</v>
      </c>
      <c r="Z1675" t="n">
        <v>10</v>
      </c>
    </row>
    <row r="1676">
      <c r="A1676" t="n">
        <v>41</v>
      </c>
      <c r="B1676" t="n">
        <v>130</v>
      </c>
      <c r="C1676" t="inlineStr">
        <is>
          <t xml:space="preserve">CONCLUIDO	</t>
        </is>
      </c>
      <c r="D1676" t="n">
        <v>6.5187</v>
      </c>
      <c r="E1676" t="n">
        <v>15.34</v>
      </c>
      <c r="F1676" t="n">
        <v>11.9</v>
      </c>
      <c r="G1676" t="n">
        <v>54.92</v>
      </c>
      <c r="H1676" t="n">
        <v>0.74</v>
      </c>
      <c r="I1676" t="n">
        <v>13</v>
      </c>
      <c r="J1676" t="n">
        <v>271.95</v>
      </c>
      <c r="K1676" t="n">
        <v>59.19</v>
      </c>
      <c r="L1676" t="n">
        <v>11.25</v>
      </c>
      <c r="M1676" t="n">
        <v>11</v>
      </c>
      <c r="N1676" t="n">
        <v>71.5</v>
      </c>
      <c r="O1676" t="n">
        <v>33774.23</v>
      </c>
      <c r="P1676" t="n">
        <v>186.12</v>
      </c>
      <c r="Q1676" t="n">
        <v>460.69</v>
      </c>
      <c r="R1676" t="n">
        <v>52.41</v>
      </c>
      <c r="S1676" t="n">
        <v>32.19</v>
      </c>
      <c r="T1676" t="n">
        <v>6184.17</v>
      </c>
      <c r="U1676" t="n">
        <v>0.61</v>
      </c>
      <c r="V1676" t="n">
        <v>0.75</v>
      </c>
      <c r="W1676" t="n">
        <v>1.47</v>
      </c>
      <c r="X1676" t="n">
        <v>0.37</v>
      </c>
      <c r="Y1676" t="n">
        <v>1</v>
      </c>
      <c r="Z1676" t="n">
        <v>10</v>
      </c>
    </row>
    <row r="1677">
      <c r="A1677" t="n">
        <v>42</v>
      </c>
      <c r="B1677" t="n">
        <v>130</v>
      </c>
      <c r="C1677" t="inlineStr">
        <is>
          <t xml:space="preserve">CONCLUIDO	</t>
        </is>
      </c>
      <c r="D1677" t="n">
        <v>6.5269</v>
      </c>
      <c r="E1677" t="n">
        <v>15.32</v>
      </c>
      <c r="F1677" t="n">
        <v>11.88</v>
      </c>
      <c r="G1677" t="n">
        <v>54.83</v>
      </c>
      <c r="H1677" t="n">
        <v>0.75</v>
      </c>
      <c r="I1677" t="n">
        <v>13</v>
      </c>
      <c r="J1677" t="n">
        <v>272.43</v>
      </c>
      <c r="K1677" t="n">
        <v>59.19</v>
      </c>
      <c r="L1677" t="n">
        <v>11.5</v>
      </c>
      <c r="M1677" t="n">
        <v>11</v>
      </c>
      <c r="N1677" t="n">
        <v>71.73</v>
      </c>
      <c r="O1677" t="n">
        <v>33833.57</v>
      </c>
      <c r="P1677" t="n">
        <v>185.76</v>
      </c>
      <c r="Q1677" t="n">
        <v>460.71</v>
      </c>
      <c r="R1677" t="n">
        <v>51.68</v>
      </c>
      <c r="S1677" t="n">
        <v>32.19</v>
      </c>
      <c r="T1677" t="n">
        <v>5818.26</v>
      </c>
      <c r="U1677" t="n">
        <v>0.62</v>
      </c>
      <c r="V1677" t="n">
        <v>0.75</v>
      </c>
      <c r="W1677" t="n">
        <v>1.47</v>
      </c>
      <c r="X1677" t="n">
        <v>0.35</v>
      </c>
      <c r="Y1677" t="n">
        <v>1</v>
      </c>
      <c r="Z1677" t="n">
        <v>10</v>
      </c>
    </row>
    <row r="1678">
      <c r="A1678" t="n">
        <v>43</v>
      </c>
      <c r="B1678" t="n">
        <v>130</v>
      </c>
      <c r="C1678" t="inlineStr">
        <is>
          <t xml:space="preserve">CONCLUIDO	</t>
        </is>
      </c>
      <c r="D1678" t="n">
        <v>6.5271</v>
      </c>
      <c r="E1678" t="n">
        <v>15.32</v>
      </c>
      <c r="F1678" t="n">
        <v>11.88</v>
      </c>
      <c r="G1678" t="n">
        <v>54.83</v>
      </c>
      <c r="H1678" t="n">
        <v>0.77</v>
      </c>
      <c r="I1678" t="n">
        <v>13</v>
      </c>
      <c r="J1678" t="n">
        <v>272.91</v>
      </c>
      <c r="K1678" t="n">
        <v>59.19</v>
      </c>
      <c r="L1678" t="n">
        <v>11.75</v>
      </c>
      <c r="M1678" t="n">
        <v>11</v>
      </c>
      <c r="N1678" t="n">
        <v>71.95999999999999</v>
      </c>
      <c r="O1678" t="n">
        <v>33892.87</v>
      </c>
      <c r="P1678" t="n">
        <v>185.52</v>
      </c>
      <c r="Q1678" t="n">
        <v>460.69</v>
      </c>
      <c r="R1678" t="n">
        <v>51.52</v>
      </c>
      <c r="S1678" t="n">
        <v>32.19</v>
      </c>
      <c r="T1678" t="n">
        <v>5736.69</v>
      </c>
      <c r="U1678" t="n">
        <v>0.62</v>
      </c>
      <c r="V1678" t="n">
        <v>0.75</v>
      </c>
      <c r="W1678" t="n">
        <v>1.48</v>
      </c>
      <c r="X1678" t="n">
        <v>0.35</v>
      </c>
      <c r="Y1678" t="n">
        <v>1</v>
      </c>
      <c r="Z1678" t="n">
        <v>10</v>
      </c>
    </row>
    <row r="1679">
      <c r="A1679" t="n">
        <v>44</v>
      </c>
      <c r="B1679" t="n">
        <v>130</v>
      </c>
      <c r="C1679" t="inlineStr">
        <is>
          <t xml:space="preserve">CONCLUIDO	</t>
        </is>
      </c>
      <c r="D1679" t="n">
        <v>6.5649</v>
      </c>
      <c r="E1679" t="n">
        <v>15.23</v>
      </c>
      <c r="F1679" t="n">
        <v>11.84</v>
      </c>
      <c r="G1679" t="n">
        <v>59.2</v>
      </c>
      <c r="H1679" t="n">
        <v>0.78</v>
      </c>
      <c r="I1679" t="n">
        <v>12</v>
      </c>
      <c r="J1679" t="n">
        <v>273.39</v>
      </c>
      <c r="K1679" t="n">
        <v>59.19</v>
      </c>
      <c r="L1679" t="n">
        <v>12</v>
      </c>
      <c r="M1679" t="n">
        <v>10</v>
      </c>
      <c r="N1679" t="n">
        <v>72.2</v>
      </c>
      <c r="O1679" t="n">
        <v>33952.26</v>
      </c>
      <c r="P1679" t="n">
        <v>183.99</v>
      </c>
      <c r="Q1679" t="n">
        <v>460.69</v>
      </c>
      <c r="R1679" t="n">
        <v>50.39</v>
      </c>
      <c r="S1679" t="n">
        <v>32.19</v>
      </c>
      <c r="T1679" t="n">
        <v>5178.54</v>
      </c>
      <c r="U1679" t="n">
        <v>0.64</v>
      </c>
      <c r="V1679" t="n">
        <v>0.75</v>
      </c>
      <c r="W1679" t="n">
        <v>1.47</v>
      </c>
      <c r="X1679" t="n">
        <v>0.31</v>
      </c>
      <c r="Y1679" t="n">
        <v>1</v>
      </c>
      <c r="Z1679" t="n">
        <v>10</v>
      </c>
    </row>
    <row r="1680">
      <c r="A1680" t="n">
        <v>45</v>
      </c>
      <c r="B1680" t="n">
        <v>130</v>
      </c>
      <c r="C1680" t="inlineStr">
        <is>
          <t xml:space="preserve">CONCLUIDO	</t>
        </is>
      </c>
      <c r="D1680" t="n">
        <v>6.5629</v>
      </c>
      <c r="E1680" t="n">
        <v>15.24</v>
      </c>
      <c r="F1680" t="n">
        <v>11.85</v>
      </c>
      <c r="G1680" t="n">
        <v>59.23</v>
      </c>
      <c r="H1680" t="n">
        <v>0.8</v>
      </c>
      <c r="I1680" t="n">
        <v>12</v>
      </c>
      <c r="J1680" t="n">
        <v>273.87</v>
      </c>
      <c r="K1680" t="n">
        <v>59.19</v>
      </c>
      <c r="L1680" t="n">
        <v>12.25</v>
      </c>
      <c r="M1680" t="n">
        <v>10</v>
      </c>
      <c r="N1680" t="n">
        <v>72.43000000000001</v>
      </c>
      <c r="O1680" t="n">
        <v>34011.74</v>
      </c>
      <c r="P1680" t="n">
        <v>184.08</v>
      </c>
      <c r="Q1680" t="n">
        <v>460.7</v>
      </c>
      <c r="R1680" t="n">
        <v>50.68</v>
      </c>
      <c r="S1680" t="n">
        <v>32.19</v>
      </c>
      <c r="T1680" t="n">
        <v>5322.77</v>
      </c>
      <c r="U1680" t="n">
        <v>0.64</v>
      </c>
      <c r="V1680" t="n">
        <v>0.75</v>
      </c>
      <c r="W1680" t="n">
        <v>1.47</v>
      </c>
      <c r="X1680" t="n">
        <v>0.31</v>
      </c>
      <c r="Y1680" t="n">
        <v>1</v>
      </c>
      <c r="Z1680" t="n">
        <v>10</v>
      </c>
    </row>
    <row r="1681">
      <c r="A1681" t="n">
        <v>46</v>
      </c>
      <c r="B1681" t="n">
        <v>130</v>
      </c>
      <c r="C1681" t="inlineStr">
        <is>
          <t xml:space="preserve">CONCLUIDO	</t>
        </is>
      </c>
      <c r="D1681" t="n">
        <v>6.5638</v>
      </c>
      <c r="E1681" t="n">
        <v>15.24</v>
      </c>
      <c r="F1681" t="n">
        <v>11.84</v>
      </c>
      <c r="G1681" t="n">
        <v>59.22</v>
      </c>
      <c r="H1681" t="n">
        <v>0.8100000000000001</v>
      </c>
      <c r="I1681" t="n">
        <v>12</v>
      </c>
      <c r="J1681" t="n">
        <v>274.35</v>
      </c>
      <c r="K1681" t="n">
        <v>59.19</v>
      </c>
      <c r="L1681" t="n">
        <v>12.5</v>
      </c>
      <c r="M1681" t="n">
        <v>10</v>
      </c>
      <c r="N1681" t="n">
        <v>72.66</v>
      </c>
      <c r="O1681" t="n">
        <v>34071.31</v>
      </c>
      <c r="P1681" t="n">
        <v>184.19</v>
      </c>
      <c r="Q1681" t="n">
        <v>460.72</v>
      </c>
      <c r="R1681" t="n">
        <v>50.68</v>
      </c>
      <c r="S1681" t="n">
        <v>32.19</v>
      </c>
      <c r="T1681" t="n">
        <v>5323.55</v>
      </c>
      <c r="U1681" t="n">
        <v>0.64</v>
      </c>
      <c r="V1681" t="n">
        <v>0.75</v>
      </c>
      <c r="W1681" t="n">
        <v>1.46</v>
      </c>
      <c r="X1681" t="n">
        <v>0.31</v>
      </c>
      <c r="Y1681" t="n">
        <v>1</v>
      </c>
      <c r="Z1681" t="n">
        <v>10</v>
      </c>
    </row>
    <row r="1682">
      <c r="A1682" t="n">
        <v>47</v>
      </c>
      <c r="B1682" t="n">
        <v>130</v>
      </c>
      <c r="C1682" t="inlineStr">
        <is>
          <t xml:space="preserve">CONCLUIDO	</t>
        </is>
      </c>
      <c r="D1682" t="n">
        <v>6.5647</v>
      </c>
      <c r="E1682" t="n">
        <v>15.23</v>
      </c>
      <c r="F1682" t="n">
        <v>11.84</v>
      </c>
      <c r="G1682" t="n">
        <v>59.21</v>
      </c>
      <c r="H1682" t="n">
        <v>0.83</v>
      </c>
      <c r="I1682" t="n">
        <v>12</v>
      </c>
      <c r="J1682" t="n">
        <v>274.84</v>
      </c>
      <c r="K1682" t="n">
        <v>59.19</v>
      </c>
      <c r="L1682" t="n">
        <v>12.75</v>
      </c>
      <c r="M1682" t="n">
        <v>10</v>
      </c>
      <c r="N1682" t="n">
        <v>72.89</v>
      </c>
      <c r="O1682" t="n">
        <v>34130.98</v>
      </c>
      <c r="P1682" t="n">
        <v>183.64</v>
      </c>
      <c r="Q1682" t="n">
        <v>460.7</v>
      </c>
      <c r="R1682" t="n">
        <v>50.53</v>
      </c>
      <c r="S1682" t="n">
        <v>32.19</v>
      </c>
      <c r="T1682" t="n">
        <v>5245.6</v>
      </c>
      <c r="U1682" t="n">
        <v>0.64</v>
      </c>
      <c r="V1682" t="n">
        <v>0.75</v>
      </c>
      <c r="W1682" t="n">
        <v>1.47</v>
      </c>
      <c r="X1682" t="n">
        <v>0.31</v>
      </c>
      <c r="Y1682" t="n">
        <v>1</v>
      </c>
      <c r="Z1682" t="n">
        <v>10</v>
      </c>
    </row>
    <row r="1683">
      <c r="A1683" t="n">
        <v>48</v>
      </c>
      <c r="B1683" t="n">
        <v>130</v>
      </c>
      <c r="C1683" t="inlineStr">
        <is>
          <t xml:space="preserve">CONCLUIDO	</t>
        </is>
      </c>
      <c r="D1683" t="n">
        <v>6.5589</v>
      </c>
      <c r="E1683" t="n">
        <v>15.25</v>
      </c>
      <c r="F1683" t="n">
        <v>11.85</v>
      </c>
      <c r="G1683" t="n">
        <v>59.27</v>
      </c>
      <c r="H1683" t="n">
        <v>0.84</v>
      </c>
      <c r="I1683" t="n">
        <v>12</v>
      </c>
      <c r="J1683" t="n">
        <v>275.32</v>
      </c>
      <c r="K1683" t="n">
        <v>59.19</v>
      </c>
      <c r="L1683" t="n">
        <v>13</v>
      </c>
      <c r="M1683" t="n">
        <v>10</v>
      </c>
      <c r="N1683" t="n">
        <v>73.13</v>
      </c>
      <c r="O1683" t="n">
        <v>34190.73</v>
      </c>
      <c r="P1683" t="n">
        <v>183.12</v>
      </c>
      <c r="Q1683" t="n">
        <v>460.75</v>
      </c>
      <c r="R1683" t="n">
        <v>50.93</v>
      </c>
      <c r="S1683" t="n">
        <v>32.19</v>
      </c>
      <c r="T1683" t="n">
        <v>5446.24</v>
      </c>
      <c r="U1683" t="n">
        <v>0.63</v>
      </c>
      <c r="V1683" t="n">
        <v>0.75</v>
      </c>
      <c r="W1683" t="n">
        <v>1.47</v>
      </c>
      <c r="X1683" t="n">
        <v>0.32</v>
      </c>
      <c r="Y1683" t="n">
        <v>1</v>
      </c>
      <c r="Z1683" t="n">
        <v>10</v>
      </c>
    </row>
    <row r="1684">
      <c r="A1684" t="n">
        <v>49</v>
      </c>
      <c r="B1684" t="n">
        <v>130</v>
      </c>
      <c r="C1684" t="inlineStr">
        <is>
          <t xml:space="preserve">CONCLUIDO	</t>
        </is>
      </c>
      <c r="D1684" t="n">
        <v>6.5967</v>
      </c>
      <c r="E1684" t="n">
        <v>15.16</v>
      </c>
      <c r="F1684" t="n">
        <v>11.82</v>
      </c>
      <c r="G1684" t="n">
        <v>64.45</v>
      </c>
      <c r="H1684" t="n">
        <v>0.86</v>
      </c>
      <c r="I1684" t="n">
        <v>11</v>
      </c>
      <c r="J1684" t="n">
        <v>275.81</v>
      </c>
      <c r="K1684" t="n">
        <v>59.19</v>
      </c>
      <c r="L1684" t="n">
        <v>13.25</v>
      </c>
      <c r="M1684" t="n">
        <v>9</v>
      </c>
      <c r="N1684" t="n">
        <v>73.36</v>
      </c>
      <c r="O1684" t="n">
        <v>34250.57</v>
      </c>
      <c r="P1684" t="n">
        <v>182.09</v>
      </c>
      <c r="Q1684" t="n">
        <v>460.69</v>
      </c>
      <c r="R1684" t="n">
        <v>49.65</v>
      </c>
      <c r="S1684" t="n">
        <v>32.19</v>
      </c>
      <c r="T1684" t="n">
        <v>4811.47</v>
      </c>
      <c r="U1684" t="n">
        <v>0.65</v>
      </c>
      <c r="V1684" t="n">
        <v>0.76</v>
      </c>
      <c r="W1684" t="n">
        <v>1.47</v>
      </c>
      <c r="X1684" t="n">
        <v>0.28</v>
      </c>
      <c r="Y1684" t="n">
        <v>1</v>
      </c>
      <c r="Z1684" t="n">
        <v>10</v>
      </c>
    </row>
    <row r="1685">
      <c r="A1685" t="n">
        <v>50</v>
      </c>
      <c r="B1685" t="n">
        <v>130</v>
      </c>
      <c r="C1685" t="inlineStr">
        <is>
          <t xml:space="preserve">CONCLUIDO	</t>
        </is>
      </c>
      <c r="D1685" t="n">
        <v>6.5963</v>
      </c>
      <c r="E1685" t="n">
        <v>15.16</v>
      </c>
      <c r="F1685" t="n">
        <v>11.82</v>
      </c>
      <c r="G1685" t="n">
        <v>64.45999999999999</v>
      </c>
      <c r="H1685" t="n">
        <v>0.87</v>
      </c>
      <c r="I1685" t="n">
        <v>11</v>
      </c>
      <c r="J1685" t="n">
        <v>276.29</v>
      </c>
      <c r="K1685" t="n">
        <v>59.19</v>
      </c>
      <c r="L1685" t="n">
        <v>13.5</v>
      </c>
      <c r="M1685" t="n">
        <v>9</v>
      </c>
      <c r="N1685" t="n">
        <v>73.59999999999999</v>
      </c>
      <c r="O1685" t="n">
        <v>34310.51</v>
      </c>
      <c r="P1685" t="n">
        <v>182.34</v>
      </c>
      <c r="Q1685" t="n">
        <v>460.7</v>
      </c>
      <c r="R1685" t="n">
        <v>49.61</v>
      </c>
      <c r="S1685" t="n">
        <v>32.19</v>
      </c>
      <c r="T1685" t="n">
        <v>4793.89</v>
      </c>
      <c r="U1685" t="n">
        <v>0.65</v>
      </c>
      <c r="V1685" t="n">
        <v>0.76</v>
      </c>
      <c r="W1685" t="n">
        <v>1.47</v>
      </c>
      <c r="X1685" t="n">
        <v>0.28</v>
      </c>
      <c r="Y1685" t="n">
        <v>1</v>
      </c>
      <c r="Z1685" t="n">
        <v>10</v>
      </c>
    </row>
    <row r="1686">
      <c r="A1686" t="n">
        <v>51</v>
      </c>
      <c r="B1686" t="n">
        <v>130</v>
      </c>
      <c r="C1686" t="inlineStr">
        <is>
          <t xml:space="preserve">CONCLUIDO	</t>
        </is>
      </c>
      <c r="D1686" t="n">
        <v>6.5963</v>
      </c>
      <c r="E1686" t="n">
        <v>15.16</v>
      </c>
      <c r="F1686" t="n">
        <v>11.82</v>
      </c>
      <c r="G1686" t="n">
        <v>64.45999999999999</v>
      </c>
      <c r="H1686" t="n">
        <v>0.88</v>
      </c>
      <c r="I1686" t="n">
        <v>11</v>
      </c>
      <c r="J1686" t="n">
        <v>276.78</v>
      </c>
      <c r="K1686" t="n">
        <v>59.19</v>
      </c>
      <c r="L1686" t="n">
        <v>13.75</v>
      </c>
      <c r="M1686" t="n">
        <v>9</v>
      </c>
      <c r="N1686" t="n">
        <v>73.84</v>
      </c>
      <c r="O1686" t="n">
        <v>34370.54</v>
      </c>
      <c r="P1686" t="n">
        <v>182.57</v>
      </c>
      <c r="Q1686" t="n">
        <v>460.69</v>
      </c>
      <c r="R1686" t="n">
        <v>49.7</v>
      </c>
      <c r="S1686" t="n">
        <v>32.19</v>
      </c>
      <c r="T1686" t="n">
        <v>4839.1</v>
      </c>
      <c r="U1686" t="n">
        <v>0.65</v>
      </c>
      <c r="V1686" t="n">
        <v>0.76</v>
      </c>
      <c r="W1686" t="n">
        <v>1.47</v>
      </c>
      <c r="X1686" t="n">
        <v>0.28</v>
      </c>
      <c r="Y1686" t="n">
        <v>1</v>
      </c>
      <c r="Z1686" t="n">
        <v>10</v>
      </c>
    </row>
    <row r="1687">
      <c r="A1687" t="n">
        <v>52</v>
      </c>
      <c r="B1687" t="n">
        <v>130</v>
      </c>
      <c r="C1687" t="inlineStr">
        <is>
          <t xml:space="preserve">CONCLUIDO	</t>
        </is>
      </c>
      <c r="D1687" t="n">
        <v>6.5982</v>
      </c>
      <c r="E1687" t="n">
        <v>15.16</v>
      </c>
      <c r="F1687" t="n">
        <v>11.81</v>
      </c>
      <c r="G1687" t="n">
        <v>64.43000000000001</v>
      </c>
      <c r="H1687" t="n">
        <v>0.9</v>
      </c>
      <c r="I1687" t="n">
        <v>11</v>
      </c>
      <c r="J1687" t="n">
        <v>277.27</v>
      </c>
      <c r="K1687" t="n">
        <v>59.19</v>
      </c>
      <c r="L1687" t="n">
        <v>14</v>
      </c>
      <c r="M1687" t="n">
        <v>9</v>
      </c>
      <c r="N1687" t="n">
        <v>74.06999999999999</v>
      </c>
      <c r="O1687" t="n">
        <v>34430.66</v>
      </c>
      <c r="P1687" t="n">
        <v>182.27</v>
      </c>
      <c r="Q1687" t="n">
        <v>460.73</v>
      </c>
      <c r="R1687" t="n">
        <v>49.53</v>
      </c>
      <c r="S1687" t="n">
        <v>32.19</v>
      </c>
      <c r="T1687" t="n">
        <v>4754.52</v>
      </c>
      <c r="U1687" t="n">
        <v>0.65</v>
      </c>
      <c r="V1687" t="n">
        <v>0.76</v>
      </c>
      <c r="W1687" t="n">
        <v>1.47</v>
      </c>
      <c r="X1687" t="n">
        <v>0.28</v>
      </c>
      <c r="Y1687" t="n">
        <v>1</v>
      </c>
      <c r="Z1687" t="n">
        <v>10</v>
      </c>
    </row>
    <row r="1688">
      <c r="A1688" t="n">
        <v>53</v>
      </c>
      <c r="B1688" t="n">
        <v>130</v>
      </c>
      <c r="C1688" t="inlineStr">
        <is>
          <t xml:space="preserve">CONCLUIDO	</t>
        </is>
      </c>
      <c r="D1688" t="n">
        <v>6.5955</v>
      </c>
      <c r="E1688" t="n">
        <v>15.16</v>
      </c>
      <c r="F1688" t="n">
        <v>11.82</v>
      </c>
      <c r="G1688" t="n">
        <v>64.47</v>
      </c>
      <c r="H1688" t="n">
        <v>0.91</v>
      </c>
      <c r="I1688" t="n">
        <v>11</v>
      </c>
      <c r="J1688" t="n">
        <v>277.76</v>
      </c>
      <c r="K1688" t="n">
        <v>59.19</v>
      </c>
      <c r="L1688" t="n">
        <v>14.25</v>
      </c>
      <c r="M1688" t="n">
        <v>9</v>
      </c>
      <c r="N1688" t="n">
        <v>74.31</v>
      </c>
      <c r="O1688" t="n">
        <v>34490.87</v>
      </c>
      <c r="P1688" t="n">
        <v>181.8</v>
      </c>
      <c r="Q1688" t="n">
        <v>460.69</v>
      </c>
      <c r="R1688" t="n">
        <v>49.87</v>
      </c>
      <c r="S1688" t="n">
        <v>32.19</v>
      </c>
      <c r="T1688" t="n">
        <v>4921.27</v>
      </c>
      <c r="U1688" t="n">
        <v>0.65</v>
      </c>
      <c r="V1688" t="n">
        <v>0.76</v>
      </c>
      <c r="W1688" t="n">
        <v>1.46</v>
      </c>
      <c r="X1688" t="n">
        <v>0.29</v>
      </c>
      <c r="Y1688" t="n">
        <v>1</v>
      </c>
      <c r="Z1688" t="n">
        <v>10</v>
      </c>
    </row>
    <row r="1689">
      <c r="A1689" t="n">
        <v>54</v>
      </c>
      <c r="B1689" t="n">
        <v>130</v>
      </c>
      <c r="C1689" t="inlineStr">
        <is>
          <t xml:space="preserve">CONCLUIDO	</t>
        </is>
      </c>
      <c r="D1689" t="n">
        <v>6.6307</v>
      </c>
      <c r="E1689" t="n">
        <v>15.08</v>
      </c>
      <c r="F1689" t="n">
        <v>11.79</v>
      </c>
      <c r="G1689" t="n">
        <v>70.72</v>
      </c>
      <c r="H1689" t="n">
        <v>0.93</v>
      </c>
      <c r="I1689" t="n">
        <v>10</v>
      </c>
      <c r="J1689" t="n">
        <v>278.25</v>
      </c>
      <c r="K1689" t="n">
        <v>59.19</v>
      </c>
      <c r="L1689" t="n">
        <v>14.5</v>
      </c>
      <c r="M1689" t="n">
        <v>8</v>
      </c>
      <c r="N1689" t="n">
        <v>74.55</v>
      </c>
      <c r="O1689" t="n">
        <v>34551.18</v>
      </c>
      <c r="P1689" t="n">
        <v>181.22</v>
      </c>
      <c r="Q1689" t="n">
        <v>460.7</v>
      </c>
      <c r="R1689" t="n">
        <v>48.82</v>
      </c>
      <c r="S1689" t="n">
        <v>32.19</v>
      </c>
      <c r="T1689" t="n">
        <v>4402.49</v>
      </c>
      <c r="U1689" t="n">
        <v>0.66</v>
      </c>
      <c r="V1689" t="n">
        <v>0.76</v>
      </c>
      <c r="W1689" t="n">
        <v>1.46</v>
      </c>
      <c r="X1689" t="n">
        <v>0.25</v>
      </c>
      <c r="Y1689" t="n">
        <v>1</v>
      </c>
      <c r="Z1689" t="n">
        <v>10</v>
      </c>
    </row>
    <row r="1690">
      <c r="A1690" t="n">
        <v>55</v>
      </c>
      <c r="B1690" t="n">
        <v>130</v>
      </c>
      <c r="C1690" t="inlineStr">
        <is>
          <t xml:space="preserve">CONCLUIDO	</t>
        </is>
      </c>
      <c r="D1690" t="n">
        <v>6.6297</v>
      </c>
      <c r="E1690" t="n">
        <v>15.08</v>
      </c>
      <c r="F1690" t="n">
        <v>11.79</v>
      </c>
      <c r="G1690" t="n">
        <v>70.73999999999999</v>
      </c>
      <c r="H1690" t="n">
        <v>0.9399999999999999</v>
      </c>
      <c r="I1690" t="n">
        <v>10</v>
      </c>
      <c r="J1690" t="n">
        <v>278.74</v>
      </c>
      <c r="K1690" t="n">
        <v>59.19</v>
      </c>
      <c r="L1690" t="n">
        <v>14.75</v>
      </c>
      <c r="M1690" t="n">
        <v>8</v>
      </c>
      <c r="N1690" t="n">
        <v>74.79000000000001</v>
      </c>
      <c r="O1690" t="n">
        <v>34611.59</v>
      </c>
      <c r="P1690" t="n">
        <v>180.67</v>
      </c>
      <c r="Q1690" t="n">
        <v>460.69</v>
      </c>
      <c r="R1690" t="n">
        <v>48.69</v>
      </c>
      <c r="S1690" t="n">
        <v>32.19</v>
      </c>
      <c r="T1690" t="n">
        <v>4335.07</v>
      </c>
      <c r="U1690" t="n">
        <v>0.66</v>
      </c>
      <c r="V1690" t="n">
        <v>0.76</v>
      </c>
      <c r="W1690" t="n">
        <v>1.47</v>
      </c>
      <c r="X1690" t="n">
        <v>0.26</v>
      </c>
      <c r="Y1690" t="n">
        <v>1</v>
      </c>
      <c r="Z1690" t="n">
        <v>10</v>
      </c>
    </row>
    <row r="1691">
      <c r="A1691" t="n">
        <v>56</v>
      </c>
      <c r="B1691" t="n">
        <v>130</v>
      </c>
      <c r="C1691" t="inlineStr">
        <is>
          <t xml:space="preserve">CONCLUIDO	</t>
        </is>
      </c>
      <c r="D1691" t="n">
        <v>6.6286</v>
      </c>
      <c r="E1691" t="n">
        <v>15.09</v>
      </c>
      <c r="F1691" t="n">
        <v>11.79</v>
      </c>
      <c r="G1691" t="n">
        <v>70.75</v>
      </c>
      <c r="H1691" t="n">
        <v>0.96</v>
      </c>
      <c r="I1691" t="n">
        <v>10</v>
      </c>
      <c r="J1691" t="n">
        <v>279.23</v>
      </c>
      <c r="K1691" t="n">
        <v>59.19</v>
      </c>
      <c r="L1691" t="n">
        <v>15</v>
      </c>
      <c r="M1691" t="n">
        <v>8</v>
      </c>
      <c r="N1691" t="n">
        <v>75.03</v>
      </c>
      <c r="O1691" t="n">
        <v>34672.08</v>
      </c>
      <c r="P1691" t="n">
        <v>180.56</v>
      </c>
      <c r="Q1691" t="n">
        <v>460.69</v>
      </c>
      <c r="R1691" t="n">
        <v>49.04</v>
      </c>
      <c r="S1691" t="n">
        <v>32.19</v>
      </c>
      <c r="T1691" t="n">
        <v>4513.24</v>
      </c>
      <c r="U1691" t="n">
        <v>0.66</v>
      </c>
      <c r="V1691" t="n">
        <v>0.76</v>
      </c>
      <c r="W1691" t="n">
        <v>1.46</v>
      </c>
      <c r="X1691" t="n">
        <v>0.26</v>
      </c>
      <c r="Y1691" t="n">
        <v>1</v>
      </c>
      <c r="Z1691" t="n">
        <v>10</v>
      </c>
    </row>
    <row r="1692">
      <c r="A1692" t="n">
        <v>57</v>
      </c>
      <c r="B1692" t="n">
        <v>130</v>
      </c>
      <c r="C1692" t="inlineStr">
        <is>
          <t xml:space="preserve">CONCLUIDO	</t>
        </is>
      </c>
      <c r="D1692" t="n">
        <v>6.6259</v>
      </c>
      <c r="E1692" t="n">
        <v>15.09</v>
      </c>
      <c r="F1692" t="n">
        <v>11.8</v>
      </c>
      <c r="G1692" t="n">
        <v>70.79000000000001</v>
      </c>
      <c r="H1692" t="n">
        <v>0.97</v>
      </c>
      <c r="I1692" t="n">
        <v>10</v>
      </c>
      <c r="J1692" t="n">
        <v>279.72</v>
      </c>
      <c r="K1692" t="n">
        <v>59.19</v>
      </c>
      <c r="L1692" t="n">
        <v>15.25</v>
      </c>
      <c r="M1692" t="n">
        <v>8</v>
      </c>
      <c r="N1692" t="n">
        <v>75.27</v>
      </c>
      <c r="O1692" t="n">
        <v>34732.68</v>
      </c>
      <c r="P1692" t="n">
        <v>180.77</v>
      </c>
      <c r="Q1692" t="n">
        <v>460.69</v>
      </c>
      <c r="R1692" t="n">
        <v>49.03</v>
      </c>
      <c r="S1692" t="n">
        <v>32.19</v>
      </c>
      <c r="T1692" t="n">
        <v>4507.01</v>
      </c>
      <c r="U1692" t="n">
        <v>0.66</v>
      </c>
      <c r="V1692" t="n">
        <v>0.76</v>
      </c>
      <c r="W1692" t="n">
        <v>1.47</v>
      </c>
      <c r="X1692" t="n">
        <v>0.26</v>
      </c>
      <c r="Y1692" t="n">
        <v>1</v>
      </c>
      <c r="Z1692" t="n">
        <v>10</v>
      </c>
    </row>
    <row r="1693">
      <c r="A1693" t="n">
        <v>58</v>
      </c>
      <c r="B1693" t="n">
        <v>130</v>
      </c>
      <c r="C1693" t="inlineStr">
        <is>
          <t xml:space="preserve">CONCLUIDO	</t>
        </is>
      </c>
      <c r="D1693" t="n">
        <v>6.6314</v>
      </c>
      <c r="E1693" t="n">
        <v>15.08</v>
      </c>
      <c r="F1693" t="n">
        <v>11.79</v>
      </c>
      <c r="G1693" t="n">
        <v>70.70999999999999</v>
      </c>
      <c r="H1693" t="n">
        <v>0.98</v>
      </c>
      <c r="I1693" t="n">
        <v>10</v>
      </c>
      <c r="J1693" t="n">
        <v>280.21</v>
      </c>
      <c r="K1693" t="n">
        <v>59.19</v>
      </c>
      <c r="L1693" t="n">
        <v>15.5</v>
      </c>
      <c r="M1693" t="n">
        <v>8</v>
      </c>
      <c r="N1693" t="n">
        <v>75.52</v>
      </c>
      <c r="O1693" t="n">
        <v>34793.36</v>
      </c>
      <c r="P1693" t="n">
        <v>179.94</v>
      </c>
      <c r="Q1693" t="n">
        <v>460.69</v>
      </c>
      <c r="R1693" t="n">
        <v>48.8</v>
      </c>
      <c r="S1693" t="n">
        <v>32.19</v>
      </c>
      <c r="T1693" t="n">
        <v>4393.15</v>
      </c>
      <c r="U1693" t="n">
        <v>0.66</v>
      </c>
      <c r="V1693" t="n">
        <v>0.76</v>
      </c>
      <c r="W1693" t="n">
        <v>1.46</v>
      </c>
      <c r="X1693" t="n">
        <v>0.25</v>
      </c>
      <c r="Y1693" t="n">
        <v>1</v>
      </c>
      <c r="Z1693" t="n">
        <v>10</v>
      </c>
    </row>
    <row r="1694">
      <c r="A1694" t="n">
        <v>59</v>
      </c>
      <c r="B1694" t="n">
        <v>130</v>
      </c>
      <c r="C1694" t="inlineStr">
        <is>
          <t xml:space="preserve">CONCLUIDO	</t>
        </is>
      </c>
      <c r="D1694" t="n">
        <v>6.6243</v>
      </c>
      <c r="E1694" t="n">
        <v>15.1</v>
      </c>
      <c r="F1694" t="n">
        <v>11.8</v>
      </c>
      <c r="G1694" t="n">
        <v>70.81</v>
      </c>
      <c r="H1694" t="n">
        <v>1</v>
      </c>
      <c r="I1694" t="n">
        <v>10</v>
      </c>
      <c r="J1694" t="n">
        <v>280.7</v>
      </c>
      <c r="K1694" t="n">
        <v>59.19</v>
      </c>
      <c r="L1694" t="n">
        <v>15.75</v>
      </c>
      <c r="M1694" t="n">
        <v>8</v>
      </c>
      <c r="N1694" t="n">
        <v>75.76000000000001</v>
      </c>
      <c r="O1694" t="n">
        <v>34854.15</v>
      </c>
      <c r="P1694" t="n">
        <v>179.5</v>
      </c>
      <c r="Q1694" t="n">
        <v>460.69</v>
      </c>
      <c r="R1694" t="n">
        <v>49.23</v>
      </c>
      <c r="S1694" t="n">
        <v>32.19</v>
      </c>
      <c r="T1694" t="n">
        <v>4609.92</v>
      </c>
      <c r="U1694" t="n">
        <v>0.65</v>
      </c>
      <c r="V1694" t="n">
        <v>0.76</v>
      </c>
      <c r="W1694" t="n">
        <v>1.46</v>
      </c>
      <c r="X1694" t="n">
        <v>0.27</v>
      </c>
      <c r="Y1694" t="n">
        <v>1</v>
      </c>
      <c r="Z1694" t="n">
        <v>10</v>
      </c>
    </row>
    <row r="1695">
      <c r="A1695" t="n">
        <v>60</v>
      </c>
      <c r="B1695" t="n">
        <v>130</v>
      </c>
      <c r="C1695" t="inlineStr">
        <is>
          <t xml:space="preserve">CONCLUIDO	</t>
        </is>
      </c>
      <c r="D1695" t="n">
        <v>6.6688</v>
      </c>
      <c r="E1695" t="n">
        <v>15</v>
      </c>
      <c r="F1695" t="n">
        <v>11.75</v>
      </c>
      <c r="G1695" t="n">
        <v>78.34</v>
      </c>
      <c r="H1695" t="n">
        <v>1.01</v>
      </c>
      <c r="I1695" t="n">
        <v>9</v>
      </c>
      <c r="J1695" t="n">
        <v>281.2</v>
      </c>
      <c r="K1695" t="n">
        <v>59.19</v>
      </c>
      <c r="L1695" t="n">
        <v>16</v>
      </c>
      <c r="M1695" t="n">
        <v>7</v>
      </c>
      <c r="N1695" t="n">
        <v>76</v>
      </c>
      <c r="O1695" t="n">
        <v>34915.03</v>
      </c>
      <c r="P1695" t="n">
        <v>178.21</v>
      </c>
      <c r="Q1695" t="n">
        <v>460.7</v>
      </c>
      <c r="R1695" t="n">
        <v>47.53</v>
      </c>
      <c r="S1695" t="n">
        <v>32.19</v>
      </c>
      <c r="T1695" t="n">
        <v>3761.75</v>
      </c>
      <c r="U1695" t="n">
        <v>0.68</v>
      </c>
      <c r="V1695" t="n">
        <v>0.76</v>
      </c>
      <c r="W1695" t="n">
        <v>1.46</v>
      </c>
      <c r="X1695" t="n">
        <v>0.22</v>
      </c>
      <c r="Y1695" t="n">
        <v>1</v>
      </c>
      <c r="Z1695" t="n">
        <v>10</v>
      </c>
    </row>
    <row r="1696">
      <c r="A1696" t="n">
        <v>61</v>
      </c>
      <c r="B1696" t="n">
        <v>130</v>
      </c>
      <c r="C1696" t="inlineStr">
        <is>
          <t xml:space="preserve">CONCLUIDO	</t>
        </is>
      </c>
      <c r="D1696" t="n">
        <v>6.6638</v>
      </c>
      <c r="E1696" t="n">
        <v>15.01</v>
      </c>
      <c r="F1696" t="n">
        <v>11.76</v>
      </c>
      <c r="G1696" t="n">
        <v>78.41</v>
      </c>
      <c r="H1696" t="n">
        <v>1.03</v>
      </c>
      <c r="I1696" t="n">
        <v>9</v>
      </c>
      <c r="J1696" t="n">
        <v>281.69</v>
      </c>
      <c r="K1696" t="n">
        <v>59.19</v>
      </c>
      <c r="L1696" t="n">
        <v>16.25</v>
      </c>
      <c r="M1696" t="n">
        <v>7</v>
      </c>
      <c r="N1696" t="n">
        <v>76.25</v>
      </c>
      <c r="O1696" t="n">
        <v>34976</v>
      </c>
      <c r="P1696" t="n">
        <v>178.48</v>
      </c>
      <c r="Q1696" t="n">
        <v>460.69</v>
      </c>
      <c r="R1696" t="n">
        <v>47.81</v>
      </c>
      <c r="S1696" t="n">
        <v>32.19</v>
      </c>
      <c r="T1696" t="n">
        <v>3902.35</v>
      </c>
      <c r="U1696" t="n">
        <v>0.67</v>
      </c>
      <c r="V1696" t="n">
        <v>0.76</v>
      </c>
      <c r="W1696" t="n">
        <v>1.46</v>
      </c>
      <c r="X1696" t="n">
        <v>0.23</v>
      </c>
      <c r="Y1696" t="n">
        <v>1</v>
      </c>
      <c r="Z1696" t="n">
        <v>10</v>
      </c>
    </row>
    <row r="1697">
      <c r="A1697" t="n">
        <v>62</v>
      </c>
      <c r="B1697" t="n">
        <v>130</v>
      </c>
      <c r="C1697" t="inlineStr">
        <is>
          <t xml:space="preserve">CONCLUIDO	</t>
        </is>
      </c>
      <c r="D1697" t="n">
        <v>6.6706</v>
      </c>
      <c r="E1697" t="n">
        <v>14.99</v>
      </c>
      <c r="F1697" t="n">
        <v>11.75</v>
      </c>
      <c r="G1697" t="n">
        <v>78.31</v>
      </c>
      <c r="H1697" t="n">
        <v>1.04</v>
      </c>
      <c r="I1697" t="n">
        <v>9</v>
      </c>
      <c r="J1697" t="n">
        <v>282.19</v>
      </c>
      <c r="K1697" t="n">
        <v>59.19</v>
      </c>
      <c r="L1697" t="n">
        <v>16.5</v>
      </c>
      <c r="M1697" t="n">
        <v>7</v>
      </c>
      <c r="N1697" t="n">
        <v>76.48999999999999</v>
      </c>
      <c r="O1697" t="n">
        <v>35037.08</v>
      </c>
      <c r="P1697" t="n">
        <v>178.48</v>
      </c>
      <c r="Q1697" t="n">
        <v>460.69</v>
      </c>
      <c r="R1697" t="n">
        <v>47.46</v>
      </c>
      <c r="S1697" t="n">
        <v>32.19</v>
      </c>
      <c r="T1697" t="n">
        <v>3728.89</v>
      </c>
      <c r="U1697" t="n">
        <v>0.68</v>
      </c>
      <c r="V1697" t="n">
        <v>0.76</v>
      </c>
      <c r="W1697" t="n">
        <v>1.46</v>
      </c>
      <c r="X1697" t="n">
        <v>0.21</v>
      </c>
      <c r="Y1697" t="n">
        <v>1</v>
      </c>
      <c r="Z1697" t="n">
        <v>10</v>
      </c>
    </row>
    <row r="1698">
      <c r="A1698" t="n">
        <v>63</v>
      </c>
      <c r="B1698" t="n">
        <v>130</v>
      </c>
      <c r="C1698" t="inlineStr">
        <is>
          <t xml:space="preserve">CONCLUIDO	</t>
        </is>
      </c>
      <c r="D1698" t="n">
        <v>6.6642</v>
      </c>
      <c r="E1698" t="n">
        <v>15.01</v>
      </c>
      <c r="F1698" t="n">
        <v>11.76</v>
      </c>
      <c r="G1698" t="n">
        <v>78.40000000000001</v>
      </c>
      <c r="H1698" t="n">
        <v>1.06</v>
      </c>
      <c r="I1698" t="n">
        <v>9</v>
      </c>
      <c r="J1698" t="n">
        <v>282.68</v>
      </c>
      <c r="K1698" t="n">
        <v>59.19</v>
      </c>
      <c r="L1698" t="n">
        <v>16.75</v>
      </c>
      <c r="M1698" t="n">
        <v>7</v>
      </c>
      <c r="N1698" t="n">
        <v>76.73999999999999</v>
      </c>
      <c r="O1698" t="n">
        <v>35098.25</v>
      </c>
      <c r="P1698" t="n">
        <v>178.72</v>
      </c>
      <c r="Q1698" t="n">
        <v>460.69</v>
      </c>
      <c r="R1698" t="n">
        <v>47.83</v>
      </c>
      <c r="S1698" t="n">
        <v>32.19</v>
      </c>
      <c r="T1698" t="n">
        <v>3914.1</v>
      </c>
      <c r="U1698" t="n">
        <v>0.67</v>
      </c>
      <c r="V1698" t="n">
        <v>0.76</v>
      </c>
      <c r="W1698" t="n">
        <v>1.46</v>
      </c>
      <c r="X1698" t="n">
        <v>0.23</v>
      </c>
      <c r="Y1698" t="n">
        <v>1</v>
      </c>
      <c r="Z1698" t="n">
        <v>10</v>
      </c>
    </row>
    <row r="1699">
      <c r="A1699" t="n">
        <v>64</v>
      </c>
      <c r="B1699" t="n">
        <v>130</v>
      </c>
      <c r="C1699" t="inlineStr">
        <is>
          <t xml:space="preserve">CONCLUIDO	</t>
        </is>
      </c>
      <c r="D1699" t="n">
        <v>6.6607</v>
      </c>
      <c r="E1699" t="n">
        <v>15.01</v>
      </c>
      <c r="F1699" t="n">
        <v>11.77</v>
      </c>
      <c r="G1699" t="n">
        <v>78.45999999999999</v>
      </c>
      <c r="H1699" t="n">
        <v>1.07</v>
      </c>
      <c r="I1699" t="n">
        <v>9</v>
      </c>
      <c r="J1699" t="n">
        <v>283.18</v>
      </c>
      <c r="K1699" t="n">
        <v>59.19</v>
      </c>
      <c r="L1699" t="n">
        <v>17</v>
      </c>
      <c r="M1699" t="n">
        <v>7</v>
      </c>
      <c r="N1699" t="n">
        <v>76.98</v>
      </c>
      <c r="O1699" t="n">
        <v>35159.52</v>
      </c>
      <c r="P1699" t="n">
        <v>178.99</v>
      </c>
      <c r="Q1699" t="n">
        <v>460.69</v>
      </c>
      <c r="R1699" t="n">
        <v>48.12</v>
      </c>
      <c r="S1699" t="n">
        <v>32.19</v>
      </c>
      <c r="T1699" t="n">
        <v>4056.05</v>
      </c>
      <c r="U1699" t="n">
        <v>0.67</v>
      </c>
      <c r="V1699" t="n">
        <v>0.76</v>
      </c>
      <c r="W1699" t="n">
        <v>1.46</v>
      </c>
      <c r="X1699" t="n">
        <v>0.23</v>
      </c>
      <c r="Y1699" t="n">
        <v>1</v>
      </c>
      <c r="Z1699" t="n">
        <v>10</v>
      </c>
    </row>
    <row r="1700">
      <c r="A1700" t="n">
        <v>65</v>
      </c>
      <c r="B1700" t="n">
        <v>130</v>
      </c>
      <c r="C1700" t="inlineStr">
        <is>
          <t xml:space="preserve">CONCLUIDO	</t>
        </is>
      </c>
      <c r="D1700" t="n">
        <v>6.6625</v>
      </c>
      <c r="E1700" t="n">
        <v>15.01</v>
      </c>
      <c r="F1700" t="n">
        <v>11.76</v>
      </c>
      <c r="G1700" t="n">
        <v>78.43000000000001</v>
      </c>
      <c r="H1700" t="n">
        <v>1.08</v>
      </c>
      <c r="I1700" t="n">
        <v>9</v>
      </c>
      <c r="J1700" t="n">
        <v>283.68</v>
      </c>
      <c r="K1700" t="n">
        <v>59.19</v>
      </c>
      <c r="L1700" t="n">
        <v>17.25</v>
      </c>
      <c r="M1700" t="n">
        <v>7</v>
      </c>
      <c r="N1700" t="n">
        <v>77.23</v>
      </c>
      <c r="O1700" t="n">
        <v>35220.89</v>
      </c>
      <c r="P1700" t="n">
        <v>178.39</v>
      </c>
      <c r="Q1700" t="n">
        <v>460.69</v>
      </c>
      <c r="R1700" t="n">
        <v>47.96</v>
      </c>
      <c r="S1700" t="n">
        <v>32.19</v>
      </c>
      <c r="T1700" t="n">
        <v>3976.72</v>
      </c>
      <c r="U1700" t="n">
        <v>0.67</v>
      </c>
      <c r="V1700" t="n">
        <v>0.76</v>
      </c>
      <c r="W1700" t="n">
        <v>1.46</v>
      </c>
      <c r="X1700" t="n">
        <v>0.23</v>
      </c>
      <c r="Y1700" t="n">
        <v>1</v>
      </c>
      <c r="Z1700" t="n">
        <v>10</v>
      </c>
    </row>
    <row r="1701">
      <c r="A1701" t="n">
        <v>66</v>
      </c>
      <c r="B1701" t="n">
        <v>130</v>
      </c>
      <c r="C1701" t="inlineStr">
        <is>
          <t xml:space="preserve">CONCLUIDO	</t>
        </is>
      </c>
      <c r="D1701" t="n">
        <v>6.6612</v>
      </c>
      <c r="E1701" t="n">
        <v>15.01</v>
      </c>
      <c r="F1701" t="n">
        <v>11.77</v>
      </c>
      <c r="G1701" t="n">
        <v>78.45</v>
      </c>
      <c r="H1701" t="n">
        <v>1.1</v>
      </c>
      <c r="I1701" t="n">
        <v>9</v>
      </c>
      <c r="J1701" t="n">
        <v>284.17</v>
      </c>
      <c r="K1701" t="n">
        <v>59.19</v>
      </c>
      <c r="L1701" t="n">
        <v>17.5</v>
      </c>
      <c r="M1701" t="n">
        <v>7</v>
      </c>
      <c r="N1701" t="n">
        <v>77.48</v>
      </c>
      <c r="O1701" t="n">
        <v>35282.36</v>
      </c>
      <c r="P1701" t="n">
        <v>177.59</v>
      </c>
      <c r="Q1701" t="n">
        <v>460.71</v>
      </c>
      <c r="R1701" t="n">
        <v>48.06</v>
      </c>
      <c r="S1701" t="n">
        <v>32.19</v>
      </c>
      <c r="T1701" t="n">
        <v>4026.28</v>
      </c>
      <c r="U1701" t="n">
        <v>0.67</v>
      </c>
      <c r="V1701" t="n">
        <v>0.76</v>
      </c>
      <c r="W1701" t="n">
        <v>1.46</v>
      </c>
      <c r="X1701" t="n">
        <v>0.23</v>
      </c>
      <c r="Y1701" t="n">
        <v>1</v>
      </c>
      <c r="Z1701" t="n">
        <v>10</v>
      </c>
    </row>
    <row r="1702">
      <c r="A1702" t="n">
        <v>67</v>
      </c>
      <c r="B1702" t="n">
        <v>130</v>
      </c>
      <c r="C1702" t="inlineStr">
        <is>
          <t xml:space="preserve">CONCLUIDO	</t>
        </is>
      </c>
      <c r="D1702" t="n">
        <v>6.6625</v>
      </c>
      <c r="E1702" t="n">
        <v>15.01</v>
      </c>
      <c r="F1702" t="n">
        <v>11.76</v>
      </c>
      <c r="G1702" t="n">
        <v>78.43000000000001</v>
      </c>
      <c r="H1702" t="n">
        <v>1.11</v>
      </c>
      <c r="I1702" t="n">
        <v>9</v>
      </c>
      <c r="J1702" t="n">
        <v>284.67</v>
      </c>
      <c r="K1702" t="n">
        <v>59.19</v>
      </c>
      <c r="L1702" t="n">
        <v>17.75</v>
      </c>
      <c r="M1702" t="n">
        <v>7</v>
      </c>
      <c r="N1702" t="n">
        <v>77.73</v>
      </c>
      <c r="O1702" t="n">
        <v>35343.92</v>
      </c>
      <c r="P1702" t="n">
        <v>177.76</v>
      </c>
      <c r="Q1702" t="n">
        <v>460.69</v>
      </c>
      <c r="R1702" t="n">
        <v>48.05</v>
      </c>
      <c r="S1702" t="n">
        <v>32.19</v>
      </c>
      <c r="T1702" t="n">
        <v>4022.9</v>
      </c>
      <c r="U1702" t="n">
        <v>0.67</v>
      </c>
      <c r="V1702" t="n">
        <v>0.76</v>
      </c>
      <c r="W1702" t="n">
        <v>1.46</v>
      </c>
      <c r="X1702" t="n">
        <v>0.23</v>
      </c>
      <c r="Y1702" t="n">
        <v>1</v>
      </c>
      <c r="Z1702" t="n">
        <v>10</v>
      </c>
    </row>
    <row r="1703">
      <c r="A1703" t="n">
        <v>68</v>
      </c>
      <c r="B1703" t="n">
        <v>130</v>
      </c>
      <c r="C1703" t="inlineStr">
        <is>
          <t xml:space="preserve">CONCLUIDO	</t>
        </is>
      </c>
      <c r="D1703" t="n">
        <v>6.6646</v>
      </c>
      <c r="E1703" t="n">
        <v>15</v>
      </c>
      <c r="F1703" t="n">
        <v>11.76</v>
      </c>
      <c r="G1703" t="n">
        <v>78.40000000000001</v>
      </c>
      <c r="H1703" t="n">
        <v>1.12</v>
      </c>
      <c r="I1703" t="n">
        <v>9</v>
      </c>
      <c r="J1703" t="n">
        <v>285.17</v>
      </c>
      <c r="K1703" t="n">
        <v>59.19</v>
      </c>
      <c r="L1703" t="n">
        <v>18</v>
      </c>
      <c r="M1703" t="n">
        <v>7</v>
      </c>
      <c r="N1703" t="n">
        <v>77.98</v>
      </c>
      <c r="O1703" t="n">
        <v>35405.59</v>
      </c>
      <c r="P1703" t="n">
        <v>176.87</v>
      </c>
      <c r="Q1703" t="n">
        <v>460.69</v>
      </c>
      <c r="R1703" t="n">
        <v>47.79</v>
      </c>
      <c r="S1703" t="n">
        <v>32.19</v>
      </c>
      <c r="T1703" t="n">
        <v>3893.26</v>
      </c>
      <c r="U1703" t="n">
        <v>0.67</v>
      </c>
      <c r="V1703" t="n">
        <v>0.76</v>
      </c>
      <c r="W1703" t="n">
        <v>1.46</v>
      </c>
      <c r="X1703" t="n">
        <v>0.23</v>
      </c>
      <c r="Y1703" t="n">
        <v>1</v>
      </c>
      <c r="Z1703" t="n">
        <v>10</v>
      </c>
    </row>
    <row r="1704">
      <c r="A1704" t="n">
        <v>69</v>
      </c>
      <c r="B1704" t="n">
        <v>130</v>
      </c>
      <c r="C1704" t="inlineStr">
        <is>
          <t xml:space="preserve">CONCLUIDO	</t>
        </is>
      </c>
      <c r="D1704" t="n">
        <v>6.6954</v>
      </c>
      <c r="E1704" t="n">
        <v>14.94</v>
      </c>
      <c r="F1704" t="n">
        <v>11.74</v>
      </c>
      <c r="G1704" t="n">
        <v>88.05</v>
      </c>
      <c r="H1704" t="n">
        <v>1.14</v>
      </c>
      <c r="I1704" t="n">
        <v>8</v>
      </c>
      <c r="J1704" t="n">
        <v>285.67</v>
      </c>
      <c r="K1704" t="n">
        <v>59.19</v>
      </c>
      <c r="L1704" t="n">
        <v>18.25</v>
      </c>
      <c r="M1704" t="n">
        <v>6</v>
      </c>
      <c r="N1704" t="n">
        <v>78.23</v>
      </c>
      <c r="O1704" t="n">
        <v>35467.36</v>
      </c>
      <c r="P1704" t="n">
        <v>176.28</v>
      </c>
      <c r="Q1704" t="n">
        <v>460.7</v>
      </c>
      <c r="R1704" t="n">
        <v>47.15</v>
      </c>
      <c r="S1704" t="n">
        <v>32.19</v>
      </c>
      <c r="T1704" t="n">
        <v>3578.2</v>
      </c>
      <c r="U1704" t="n">
        <v>0.68</v>
      </c>
      <c r="V1704" t="n">
        <v>0.76</v>
      </c>
      <c r="W1704" t="n">
        <v>1.46</v>
      </c>
      <c r="X1704" t="n">
        <v>0.21</v>
      </c>
      <c r="Y1704" t="n">
        <v>1</v>
      </c>
      <c r="Z1704" t="n">
        <v>10</v>
      </c>
    </row>
    <row r="1705">
      <c r="A1705" t="n">
        <v>70</v>
      </c>
      <c r="B1705" t="n">
        <v>130</v>
      </c>
      <c r="C1705" t="inlineStr">
        <is>
          <t xml:space="preserve">CONCLUIDO	</t>
        </is>
      </c>
      <c r="D1705" t="n">
        <v>6.7018</v>
      </c>
      <c r="E1705" t="n">
        <v>14.92</v>
      </c>
      <c r="F1705" t="n">
        <v>11.73</v>
      </c>
      <c r="G1705" t="n">
        <v>87.94</v>
      </c>
      <c r="H1705" t="n">
        <v>1.15</v>
      </c>
      <c r="I1705" t="n">
        <v>8</v>
      </c>
      <c r="J1705" t="n">
        <v>286.18</v>
      </c>
      <c r="K1705" t="n">
        <v>59.19</v>
      </c>
      <c r="L1705" t="n">
        <v>18.5</v>
      </c>
      <c r="M1705" t="n">
        <v>6</v>
      </c>
      <c r="N1705" t="n">
        <v>78.48</v>
      </c>
      <c r="O1705" t="n">
        <v>35529.23</v>
      </c>
      <c r="P1705" t="n">
        <v>176.01</v>
      </c>
      <c r="Q1705" t="n">
        <v>460.7</v>
      </c>
      <c r="R1705" t="n">
        <v>46.73</v>
      </c>
      <c r="S1705" t="n">
        <v>32.19</v>
      </c>
      <c r="T1705" t="n">
        <v>3369.03</v>
      </c>
      <c r="U1705" t="n">
        <v>0.6899999999999999</v>
      </c>
      <c r="V1705" t="n">
        <v>0.76</v>
      </c>
      <c r="W1705" t="n">
        <v>1.46</v>
      </c>
      <c r="X1705" t="n">
        <v>0.19</v>
      </c>
      <c r="Y1705" t="n">
        <v>1</v>
      </c>
      <c r="Z1705" t="n">
        <v>10</v>
      </c>
    </row>
    <row r="1706">
      <c r="A1706" t="n">
        <v>71</v>
      </c>
      <c r="B1706" t="n">
        <v>130</v>
      </c>
      <c r="C1706" t="inlineStr">
        <is>
          <t xml:space="preserve">CONCLUIDO	</t>
        </is>
      </c>
      <c r="D1706" t="n">
        <v>6.7002</v>
      </c>
      <c r="E1706" t="n">
        <v>14.92</v>
      </c>
      <c r="F1706" t="n">
        <v>11.73</v>
      </c>
      <c r="G1706" t="n">
        <v>87.97</v>
      </c>
      <c r="H1706" t="n">
        <v>1.16</v>
      </c>
      <c r="I1706" t="n">
        <v>8</v>
      </c>
      <c r="J1706" t="n">
        <v>286.68</v>
      </c>
      <c r="K1706" t="n">
        <v>59.19</v>
      </c>
      <c r="L1706" t="n">
        <v>18.75</v>
      </c>
      <c r="M1706" t="n">
        <v>6</v>
      </c>
      <c r="N1706" t="n">
        <v>78.73999999999999</v>
      </c>
      <c r="O1706" t="n">
        <v>35591.33</v>
      </c>
      <c r="P1706" t="n">
        <v>176.34</v>
      </c>
      <c r="Q1706" t="n">
        <v>460.69</v>
      </c>
      <c r="R1706" t="n">
        <v>46.89</v>
      </c>
      <c r="S1706" t="n">
        <v>32.19</v>
      </c>
      <c r="T1706" t="n">
        <v>3447.95</v>
      </c>
      <c r="U1706" t="n">
        <v>0.6899999999999999</v>
      </c>
      <c r="V1706" t="n">
        <v>0.76</v>
      </c>
      <c r="W1706" t="n">
        <v>1.46</v>
      </c>
      <c r="X1706" t="n">
        <v>0.2</v>
      </c>
      <c r="Y1706" t="n">
        <v>1</v>
      </c>
      <c r="Z1706" t="n">
        <v>10</v>
      </c>
    </row>
    <row r="1707">
      <c r="A1707" t="n">
        <v>72</v>
      </c>
      <c r="B1707" t="n">
        <v>130</v>
      </c>
      <c r="C1707" t="inlineStr">
        <is>
          <t xml:space="preserve">CONCLUIDO	</t>
        </is>
      </c>
      <c r="D1707" t="n">
        <v>6.703</v>
      </c>
      <c r="E1707" t="n">
        <v>14.92</v>
      </c>
      <c r="F1707" t="n">
        <v>11.72</v>
      </c>
      <c r="G1707" t="n">
        <v>87.92</v>
      </c>
      <c r="H1707" t="n">
        <v>1.18</v>
      </c>
      <c r="I1707" t="n">
        <v>8</v>
      </c>
      <c r="J1707" t="n">
        <v>287.18</v>
      </c>
      <c r="K1707" t="n">
        <v>59.19</v>
      </c>
      <c r="L1707" t="n">
        <v>19</v>
      </c>
      <c r="M1707" t="n">
        <v>6</v>
      </c>
      <c r="N1707" t="n">
        <v>78.98999999999999</v>
      </c>
      <c r="O1707" t="n">
        <v>35653.4</v>
      </c>
      <c r="P1707" t="n">
        <v>175.85</v>
      </c>
      <c r="Q1707" t="n">
        <v>460.7</v>
      </c>
      <c r="R1707" t="n">
        <v>46.53</v>
      </c>
      <c r="S1707" t="n">
        <v>32.19</v>
      </c>
      <c r="T1707" t="n">
        <v>3266.56</v>
      </c>
      <c r="U1707" t="n">
        <v>0.6899999999999999</v>
      </c>
      <c r="V1707" t="n">
        <v>0.76</v>
      </c>
      <c r="W1707" t="n">
        <v>1.46</v>
      </c>
      <c r="X1707" t="n">
        <v>0.19</v>
      </c>
      <c r="Y1707" t="n">
        <v>1</v>
      </c>
      <c r="Z1707" t="n">
        <v>10</v>
      </c>
    </row>
    <row r="1708">
      <c r="A1708" t="n">
        <v>73</v>
      </c>
      <c r="B1708" t="n">
        <v>130</v>
      </c>
      <c r="C1708" t="inlineStr">
        <is>
          <t xml:space="preserve">CONCLUIDO	</t>
        </is>
      </c>
      <c r="D1708" t="n">
        <v>6.698</v>
      </c>
      <c r="E1708" t="n">
        <v>14.93</v>
      </c>
      <c r="F1708" t="n">
        <v>11.73</v>
      </c>
      <c r="G1708" t="n">
        <v>88</v>
      </c>
      <c r="H1708" t="n">
        <v>1.19</v>
      </c>
      <c r="I1708" t="n">
        <v>8</v>
      </c>
      <c r="J1708" t="n">
        <v>287.69</v>
      </c>
      <c r="K1708" t="n">
        <v>59.19</v>
      </c>
      <c r="L1708" t="n">
        <v>19.25</v>
      </c>
      <c r="M1708" t="n">
        <v>6</v>
      </c>
      <c r="N1708" t="n">
        <v>79.23999999999999</v>
      </c>
      <c r="O1708" t="n">
        <v>35715.58</v>
      </c>
      <c r="P1708" t="n">
        <v>175.89</v>
      </c>
      <c r="Q1708" t="n">
        <v>460.69</v>
      </c>
      <c r="R1708" t="n">
        <v>47.01</v>
      </c>
      <c r="S1708" t="n">
        <v>32.19</v>
      </c>
      <c r="T1708" t="n">
        <v>3507.53</v>
      </c>
      <c r="U1708" t="n">
        <v>0.68</v>
      </c>
      <c r="V1708" t="n">
        <v>0.76</v>
      </c>
      <c r="W1708" t="n">
        <v>1.46</v>
      </c>
      <c r="X1708" t="n">
        <v>0.2</v>
      </c>
      <c r="Y1708" t="n">
        <v>1</v>
      </c>
      <c r="Z1708" t="n">
        <v>10</v>
      </c>
    </row>
    <row r="1709">
      <c r="A1709" t="n">
        <v>74</v>
      </c>
      <c r="B1709" t="n">
        <v>130</v>
      </c>
      <c r="C1709" t="inlineStr">
        <is>
          <t xml:space="preserve">CONCLUIDO	</t>
        </is>
      </c>
      <c r="D1709" t="n">
        <v>6.7014</v>
      </c>
      <c r="E1709" t="n">
        <v>14.92</v>
      </c>
      <c r="F1709" t="n">
        <v>11.73</v>
      </c>
      <c r="G1709" t="n">
        <v>87.95</v>
      </c>
      <c r="H1709" t="n">
        <v>1.2</v>
      </c>
      <c r="I1709" t="n">
        <v>8</v>
      </c>
      <c r="J1709" t="n">
        <v>288.19</v>
      </c>
      <c r="K1709" t="n">
        <v>59.19</v>
      </c>
      <c r="L1709" t="n">
        <v>19.5</v>
      </c>
      <c r="M1709" t="n">
        <v>6</v>
      </c>
      <c r="N1709" t="n">
        <v>79.5</v>
      </c>
      <c r="O1709" t="n">
        <v>35777.86</v>
      </c>
      <c r="P1709" t="n">
        <v>175.54</v>
      </c>
      <c r="Q1709" t="n">
        <v>460.69</v>
      </c>
      <c r="R1709" t="n">
        <v>46.77</v>
      </c>
      <c r="S1709" t="n">
        <v>32.19</v>
      </c>
      <c r="T1709" t="n">
        <v>3388.01</v>
      </c>
      <c r="U1709" t="n">
        <v>0.6899999999999999</v>
      </c>
      <c r="V1709" t="n">
        <v>0.76</v>
      </c>
      <c r="W1709" t="n">
        <v>1.46</v>
      </c>
      <c r="X1709" t="n">
        <v>0.19</v>
      </c>
      <c r="Y1709" t="n">
        <v>1</v>
      </c>
      <c r="Z1709" t="n">
        <v>10</v>
      </c>
    </row>
    <row r="1710">
      <c r="A1710" t="n">
        <v>75</v>
      </c>
      <c r="B1710" t="n">
        <v>130</v>
      </c>
      <c r="C1710" t="inlineStr">
        <is>
          <t xml:space="preserve">CONCLUIDO	</t>
        </is>
      </c>
      <c r="D1710" t="n">
        <v>6.6992</v>
      </c>
      <c r="E1710" t="n">
        <v>14.93</v>
      </c>
      <c r="F1710" t="n">
        <v>11.73</v>
      </c>
      <c r="G1710" t="n">
        <v>87.98</v>
      </c>
      <c r="H1710" t="n">
        <v>1.22</v>
      </c>
      <c r="I1710" t="n">
        <v>8</v>
      </c>
      <c r="J1710" t="n">
        <v>288.7</v>
      </c>
      <c r="K1710" t="n">
        <v>59.19</v>
      </c>
      <c r="L1710" t="n">
        <v>19.75</v>
      </c>
      <c r="M1710" t="n">
        <v>6</v>
      </c>
      <c r="N1710" t="n">
        <v>79.75</v>
      </c>
      <c r="O1710" t="n">
        <v>35840.25</v>
      </c>
      <c r="P1710" t="n">
        <v>175.17</v>
      </c>
      <c r="Q1710" t="n">
        <v>460.69</v>
      </c>
      <c r="R1710" t="n">
        <v>47.01</v>
      </c>
      <c r="S1710" t="n">
        <v>32.19</v>
      </c>
      <c r="T1710" t="n">
        <v>3505.6</v>
      </c>
      <c r="U1710" t="n">
        <v>0.68</v>
      </c>
      <c r="V1710" t="n">
        <v>0.76</v>
      </c>
      <c r="W1710" t="n">
        <v>1.46</v>
      </c>
      <c r="X1710" t="n">
        <v>0.2</v>
      </c>
      <c r="Y1710" t="n">
        <v>1</v>
      </c>
      <c r="Z1710" t="n">
        <v>10</v>
      </c>
    </row>
    <row r="1711">
      <c r="A1711" t="n">
        <v>76</v>
      </c>
      <c r="B1711" t="n">
        <v>130</v>
      </c>
      <c r="C1711" t="inlineStr">
        <is>
          <t xml:space="preserve">CONCLUIDO	</t>
        </is>
      </c>
      <c r="D1711" t="n">
        <v>6.7002</v>
      </c>
      <c r="E1711" t="n">
        <v>14.92</v>
      </c>
      <c r="F1711" t="n">
        <v>11.73</v>
      </c>
      <c r="G1711" t="n">
        <v>87.97</v>
      </c>
      <c r="H1711" t="n">
        <v>1.23</v>
      </c>
      <c r="I1711" t="n">
        <v>8</v>
      </c>
      <c r="J1711" t="n">
        <v>289.2</v>
      </c>
      <c r="K1711" t="n">
        <v>59.19</v>
      </c>
      <c r="L1711" t="n">
        <v>20</v>
      </c>
      <c r="M1711" t="n">
        <v>6</v>
      </c>
      <c r="N1711" t="n">
        <v>80.01000000000001</v>
      </c>
      <c r="O1711" t="n">
        <v>35902.74</v>
      </c>
      <c r="P1711" t="n">
        <v>174.76</v>
      </c>
      <c r="Q1711" t="n">
        <v>460.69</v>
      </c>
      <c r="R1711" t="n">
        <v>46.84</v>
      </c>
      <c r="S1711" t="n">
        <v>32.19</v>
      </c>
      <c r="T1711" t="n">
        <v>3421.81</v>
      </c>
      <c r="U1711" t="n">
        <v>0.6899999999999999</v>
      </c>
      <c r="V1711" t="n">
        <v>0.76</v>
      </c>
      <c r="W1711" t="n">
        <v>1.46</v>
      </c>
      <c r="X1711" t="n">
        <v>0.2</v>
      </c>
      <c r="Y1711" t="n">
        <v>1</v>
      </c>
      <c r="Z1711" t="n">
        <v>10</v>
      </c>
    </row>
    <row r="1712">
      <c r="A1712" t="n">
        <v>77</v>
      </c>
      <c r="B1712" t="n">
        <v>130</v>
      </c>
      <c r="C1712" t="inlineStr">
        <is>
          <t xml:space="preserve">CONCLUIDO	</t>
        </is>
      </c>
      <c r="D1712" t="n">
        <v>6.6993</v>
      </c>
      <c r="E1712" t="n">
        <v>14.93</v>
      </c>
      <c r="F1712" t="n">
        <v>11.73</v>
      </c>
      <c r="G1712" t="n">
        <v>87.98</v>
      </c>
      <c r="H1712" t="n">
        <v>1.24</v>
      </c>
      <c r="I1712" t="n">
        <v>8</v>
      </c>
      <c r="J1712" t="n">
        <v>289.71</v>
      </c>
      <c r="K1712" t="n">
        <v>59.19</v>
      </c>
      <c r="L1712" t="n">
        <v>20.25</v>
      </c>
      <c r="M1712" t="n">
        <v>6</v>
      </c>
      <c r="N1712" t="n">
        <v>80.27</v>
      </c>
      <c r="O1712" t="n">
        <v>35965.33</v>
      </c>
      <c r="P1712" t="n">
        <v>174.11</v>
      </c>
      <c r="Q1712" t="n">
        <v>460.71</v>
      </c>
      <c r="R1712" t="n">
        <v>46.93</v>
      </c>
      <c r="S1712" t="n">
        <v>32.19</v>
      </c>
      <c r="T1712" t="n">
        <v>3466.48</v>
      </c>
      <c r="U1712" t="n">
        <v>0.6899999999999999</v>
      </c>
      <c r="V1712" t="n">
        <v>0.76</v>
      </c>
      <c r="W1712" t="n">
        <v>1.46</v>
      </c>
      <c r="X1712" t="n">
        <v>0.2</v>
      </c>
      <c r="Y1712" t="n">
        <v>1</v>
      </c>
      <c r="Z1712" t="n">
        <v>10</v>
      </c>
    </row>
    <row r="1713">
      <c r="A1713" t="n">
        <v>78</v>
      </c>
      <c r="B1713" t="n">
        <v>130</v>
      </c>
      <c r="C1713" t="inlineStr">
        <is>
          <t xml:space="preserve">CONCLUIDO	</t>
        </is>
      </c>
      <c r="D1713" t="n">
        <v>6.6917</v>
      </c>
      <c r="E1713" t="n">
        <v>14.94</v>
      </c>
      <c r="F1713" t="n">
        <v>11.75</v>
      </c>
      <c r="G1713" t="n">
        <v>88.11</v>
      </c>
      <c r="H1713" t="n">
        <v>1.26</v>
      </c>
      <c r="I1713" t="n">
        <v>8</v>
      </c>
      <c r="J1713" t="n">
        <v>290.22</v>
      </c>
      <c r="K1713" t="n">
        <v>59.19</v>
      </c>
      <c r="L1713" t="n">
        <v>20.5</v>
      </c>
      <c r="M1713" t="n">
        <v>6</v>
      </c>
      <c r="N1713" t="n">
        <v>80.53</v>
      </c>
      <c r="O1713" t="n">
        <v>36028.03</v>
      </c>
      <c r="P1713" t="n">
        <v>173.46</v>
      </c>
      <c r="Q1713" t="n">
        <v>460.69</v>
      </c>
      <c r="R1713" t="n">
        <v>47.35</v>
      </c>
      <c r="S1713" t="n">
        <v>32.19</v>
      </c>
      <c r="T1713" t="n">
        <v>3678.5</v>
      </c>
      <c r="U1713" t="n">
        <v>0.68</v>
      </c>
      <c r="V1713" t="n">
        <v>0.76</v>
      </c>
      <c r="W1713" t="n">
        <v>1.46</v>
      </c>
      <c r="X1713" t="n">
        <v>0.21</v>
      </c>
      <c r="Y1713" t="n">
        <v>1</v>
      </c>
      <c r="Z1713" t="n">
        <v>10</v>
      </c>
    </row>
    <row r="1714">
      <c r="A1714" t="n">
        <v>79</v>
      </c>
      <c r="B1714" t="n">
        <v>130</v>
      </c>
      <c r="C1714" t="inlineStr">
        <is>
          <t xml:space="preserve">CONCLUIDO	</t>
        </is>
      </c>
      <c r="D1714" t="n">
        <v>6.7273</v>
      </c>
      <c r="E1714" t="n">
        <v>14.86</v>
      </c>
      <c r="F1714" t="n">
        <v>11.72</v>
      </c>
      <c r="G1714" t="n">
        <v>100.44</v>
      </c>
      <c r="H1714" t="n">
        <v>1.27</v>
      </c>
      <c r="I1714" t="n">
        <v>7</v>
      </c>
      <c r="J1714" t="n">
        <v>290.73</v>
      </c>
      <c r="K1714" t="n">
        <v>59.19</v>
      </c>
      <c r="L1714" t="n">
        <v>20.75</v>
      </c>
      <c r="M1714" t="n">
        <v>5</v>
      </c>
      <c r="N1714" t="n">
        <v>80.79000000000001</v>
      </c>
      <c r="O1714" t="n">
        <v>36090.84</v>
      </c>
      <c r="P1714" t="n">
        <v>173.26</v>
      </c>
      <c r="Q1714" t="n">
        <v>460.72</v>
      </c>
      <c r="R1714" t="n">
        <v>46.53</v>
      </c>
      <c r="S1714" t="n">
        <v>32.19</v>
      </c>
      <c r="T1714" t="n">
        <v>3274.87</v>
      </c>
      <c r="U1714" t="n">
        <v>0.6899999999999999</v>
      </c>
      <c r="V1714" t="n">
        <v>0.76</v>
      </c>
      <c r="W1714" t="n">
        <v>1.46</v>
      </c>
      <c r="X1714" t="n">
        <v>0.18</v>
      </c>
      <c r="Y1714" t="n">
        <v>1</v>
      </c>
      <c r="Z1714" t="n">
        <v>10</v>
      </c>
    </row>
    <row r="1715">
      <c r="A1715" t="n">
        <v>80</v>
      </c>
      <c r="B1715" t="n">
        <v>130</v>
      </c>
      <c r="C1715" t="inlineStr">
        <is>
          <t xml:space="preserve">CONCLUIDO	</t>
        </is>
      </c>
      <c r="D1715" t="n">
        <v>6.7292</v>
      </c>
      <c r="E1715" t="n">
        <v>14.86</v>
      </c>
      <c r="F1715" t="n">
        <v>11.71</v>
      </c>
      <c r="G1715" t="n">
        <v>100.4</v>
      </c>
      <c r="H1715" t="n">
        <v>1.28</v>
      </c>
      <c r="I1715" t="n">
        <v>7</v>
      </c>
      <c r="J1715" t="n">
        <v>291.24</v>
      </c>
      <c r="K1715" t="n">
        <v>59.19</v>
      </c>
      <c r="L1715" t="n">
        <v>21</v>
      </c>
      <c r="M1715" t="n">
        <v>5</v>
      </c>
      <c r="N1715" t="n">
        <v>81.05</v>
      </c>
      <c r="O1715" t="n">
        <v>36153.75</v>
      </c>
      <c r="P1715" t="n">
        <v>173.37</v>
      </c>
      <c r="Q1715" t="n">
        <v>460.69</v>
      </c>
      <c r="R1715" t="n">
        <v>46.41</v>
      </c>
      <c r="S1715" t="n">
        <v>32.19</v>
      </c>
      <c r="T1715" t="n">
        <v>3213.27</v>
      </c>
      <c r="U1715" t="n">
        <v>0.6899999999999999</v>
      </c>
      <c r="V1715" t="n">
        <v>0.76</v>
      </c>
      <c r="W1715" t="n">
        <v>1.46</v>
      </c>
      <c r="X1715" t="n">
        <v>0.18</v>
      </c>
      <c r="Y1715" t="n">
        <v>1</v>
      </c>
      <c r="Z1715" t="n">
        <v>10</v>
      </c>
    </row>
    <row r="1716">
      <c r="A1716" t="n">
        <v>81</v>
      </c>
      <c r="B1716" t="n">
        <v>130</v>
      </c>
      <c r="C1716" t="inlineStr">
        <is>
          <t xml:space="preserve">CONCLUIDO	</t>
        </is>
      </c>
      <c r="D1716" t="n">
        <v>6.732</v>
      </c>
      <c r="E1716" t="n">
        <v>14.85</v>
      </c>
      <c r="F1716" t="n">
        <v>11.71</v>
      </c>
      <c r="G1716" t="n">
        <v>100.35</v>
      </c>
      <c r="H1716" t="n">
        <v>1.3</v>
      </c>
      <c r="I1716" t="n">
        <v>7</v>
      </c>
      <c r="J1716" t="n">
        <v>291.75</v>
      </c>
      <c r="K1716" t="n">
        <v>59.19</v>
      </c>
      <c r="L1716" t="n">
        <v>21.25</v>
      </c>
      <c r="M1716" t="n">
        <v>5</v>
      </c>
      <c r="N1716" t="n">
        <v>81.31</v>
      </c>
      <c r="O1716" t="n">
        <v>36216.77</v>
      </c>
      <c r="P1716" t="n">
        <v>173.29</v>
      </c>
      <c r="Q1716" t="n">
        <v>460.69</v>
      </c>
      <c r="R1716" t="n">
        <v>46.08</v>
      </c>
      <c r="S1716" t="n">
        <v>32.19</v>
      </c>
      <c r="T1716" t="n">
        <v>3048.38</v>
      </c>
      <c r="U1716" t="n">
        <v>0.7</v>
      </c>
      <c r="V1716" t="n">
        <v>0.76</v>
      </c>
      <c r="W1716" t="n">
        <v>1.46</v>
      </c>
      <c r="X1716" t="n">
        <v>0.17</v>
      </c>
      <c r="Y1716" t="n">
        <v>1</v>
      </c>
      <c r="Z1716" t="n">
        <v>10</v>
      </c>
    </row>
    <row r="1717">
      <c r="A1717" t="n">
        <v>82</v>
      </c>
      <c r="B1717" t="n">
        <v>130</v>
      </c>
      <c r="C1717" t="inlineStr">
        <is>
          <t xml:space="preserve">CONCLUIDO	</t>
        </is>
      </c>
      <c r="D1717" t="n">
        <v>6.7296</v>
      </c>
      <c r="E1717" t="n">
        <v>14.86</v>
      </c>
      <c r="F1717" t="n">
        <v>11.71</v>
      </c>
      <c r="G1717" t="n">
        <v>100.39</v>
      </c>
      <c r="H1717" t="n">
        <v>1.31</v>
      </c>
      <c r="I1717" t="n">
        <v>7</v>
      </c>
      <c r="J1717" t="n">
        <v>292.26</v>
      </c>
      <c r="K1717" t="n">
        <v>59.19</v>
      </c>
      <c r="L1717" t="n">
        <v>21.5</v>
      </c>
      <c r="M1717" t="n">
        <v>5</v>
      </c>
      <c r="N1717" t="n">
        <v>81.56999999999999</v>
      </c>
      <c r="O1717" t="n">
        <v>36279.9</v>
      </c>
      <c r="P1717" t="n">
        <v>173.64</v>
      </c>
      <c r="Q1717" t="n">
        <v>460.69</v>
      </c>
      <c r="R1717" t="n">
        <v>46.28</v>
      </c>
      <c r="S1717" t="n">
        <v>32.19</v>
      </c>
      <c r="T1717" t="n">
        <v>3149.82</v>
      </c>
      <c r="U1717" t="n">
        <v>0.7</v>
      </c>
      <c r="V1717" t="n">
        <v>0.76</v>
      </c>
      <c r="W1717" t="n">
        <v>1.46</v>
      </c>
      <c r="X1717" t="n">
        <v>0.18</v>
      </c>
      <c r="Y1717" t="n">
        <v>1</v>
      </c>
      <c r="Z1717" t="n">
        <v>10</v>
      </c>
    </row>
    <row r="1718">
      <c r="A1718" t="n">
        <v>83</v>
      </c>
      <c r="B1718" t="n">
        <v>130</v>
      </c>
      <c r="C1718" t="inlineStr">
        <is>
          <t xml:space="preserve">CONCLUIDO	</t>
        </is>
      </c>
      <c r="D1718" t="n">
        <v>6.7338</v>
      </c>
      <c r="E1718" t="n">
        <v>14.85</v>
      </c>
      <c r="F1718" t="n">
        <v>11.7</v>
      </c>
      <c r="G1718" t="n">
        <v>100.31</v>
      </c>
      <c r="H1718" t="n">
        <v>1.32</v>
      </c>
      <c r="I1718" t="n">
        <v>7</v>
      </c>
      <c r="J1718" t="n">
        <v>292.77</v>
      </c>
      <c r="K1718" t="n">
        <v>59.19</v>
      </c>
      <c r="L1718" t="n">
        <v>21.75</v>
      </c>
      <c r="M1718" t="n">
        <v>5</v>
      </c>
      <c r="N1718" t="n">
        <v>81.83</v>
      </c>
      <c r="O1718" t="n">
        <v>36343.13</v>
      </c>
      <c r="P1718" t="n">
        <v>173.7</v>
      </c>
      <c r="Q1718" t="n">
        <v>460.69</v>
      </c>
      <c r="R1718" t="n">
        <v>45.98</v>
      </c>
      <c r="S1718" t="n">
        <v>32.19</v>
      </c>
      <c r="T1718" t="n">
        <v>2996.92</v>
      </c>
      <c r="U1718" t="n">
        <v>0.7</v>
      </c>
      <c r="V1718" t="n">
        <v>0.76</v>
      </c>
      <c r="W1718" t="n">
        <v>1.46</v>
      </c>
      <c r="X1718" t="n">
        <v>0.17</v>
      </c>
      <c r="Y1718" t="n">
        <v>1</v>
      </c>
      <c r="Z1718" t="n">
        <v>10</v>
      </c>
    </row>
    <row r="1719">
      <c r="A1719" t="n">
        <v>84</v>
      </c>
      <c r="B1719" t="n">
        <v>130</v>
      </c>
      <c r="C1719" t="inlineStr">
        <is>
          <t xml:space="preserve">CONCLUIDO	</t>
        </is>
      </c>
      <c r="D1719" t="n">
        <v>6.7322</v>
      </c>
      <c r="E1719" t="n">
        <v>14.85</v>
      </c>
      <c r="F1719" t="n">
        <v>11.71</v>
      </c>
      <c r="G1719" t="n">
        <v>100.34</v>
      </c>
      <c r="H1719" t="n">
        <v>1.34</v>
      </c>
      <c r="I1719" t="n">
        <v>7</v>
      </c>
      <c r="J1719" t="n">
        <v>293.29</v>
      </c>
      <c r="K1719" t="n">
        <v>59.19</v>
      </c>
      <c r="L1719" t="n">
        <v>22</v>
      </c>
      <c r="M1719" t="n">
        <v>5</v>
      </c>
      <c r="N1719" t="n">
        <v>82.09</v>
      </c>
      <c r="O1719" t="n">
        <v>36406.47</v>
      </c>
      <c r="P1719" t="n">
        <v>173.54</v>
      </c>
      <c r="Q1719" t="n">
        <v>460.69</v>
      </c>
      <c r="R1719" t="n">
        <v>46.1</v>
      </c>
      <c r="S1719" t="n">
        <v>32.19</v>
      </c>
      <c r="T1719" t="n">
        <v>3056.57</v>
      </c>
      <c r="U1719" t="n">
        <v>0.7</v>
      </c>
      <c r="V1719" t="n">
        <v>0.76</v>
      </c>
      <c r="W1719" t="n">
        <v>1.46</v>
      </c>
      <c r="X1719" t="n">
        <v>0.17</v>
      </c>
      <c r="Y1719" t="n">
        <v>1</v>
      </c>
      <c r="Z1719" t="n">
        <v>10</v>
      </c>
    </row>
    <row r="1720">
      <c r="A1720" t="n">
        <v>85</v>
      </c>
      <c r="B1720" t="n">
        <v>130</v>
      </c>
      <c r="C1720" t="inlineStr">
        <is>
          <t xml:space="preserve">CONCLUIDO	</t>
        </is>
      </c>
      <c r="D1720" t="n">
        <v>6.7393</v>
      </c>
      <c r="E1720" t="n">
        <v>14.84</v>
      </c>
      <c r="F1720" t="n">
        <v>11.69</v>
      </c>
      <c r="G1720" t="n">
        <v>100.21</v>
      </c>
      <c r="H1720" t="n">
        <v>1.35</v>
      </c>
      <c r="I1720" t="n">
        <v>7</v>
      </c>
      <c r="J1720" t="n">
        <v>293.8</v>
      </c>
      <c r="K1720" t="n">
        <v>59.19</v>
      </c>
      <c r="L1720" t="n">
        <v>22.25</v>
      </c>
      <c r="M1720" t="n">
        <v>5</v>
      </c>
      <c r="N1720" t="n">
        <v>82.36</v>
      </c>
      <c r="O1720" t="n">
        <v>36469.92</v>
      </c>
      <c r="P1720" t="n">
        <v>172.61</v>
      </c>
      <c r="Q1720" t="n">
        <v>460.7</v>
      </c>
      <c r="R1720" t="n">
        <v>45.72</v>
      </c>
      <c r="S1720" t="n">
        <v>32.19</v>
      </c>
      <c r="T1720" t="n">
        <v>2866.07</v>
      </c>
      <c r="U1720" t="n">
        <v>0.7</v>
      </c>
      <c r="V1720" t="n">
        <v>0.76</v>
      </c>
      <c r="W1720" t="n">
        <v>1.45</v>
      </c>
      <c r="X1720" t="n">
        <v>0.16</v>
      </c>
      <c r="Y1720" t="n">
        <v>1</v>
      </c>
      <c r="Z1720" t="n">
        <v>10</v>
      </c>
    </row>
    <row r="1721">
      <c r="A1721" t="n">
        <v>86</v>
      </c>
      <c r="B1721" t="n">
        <v>130</v>
      </c>
      <c r="C1721" t="inlineStr">
        <is>
          <t xml:space="preserve">CONCLUIDO	</t>
        </is>
      </c>
      <c r="D1721" t="n">
        <v>6.7359</v>
      </c>
      <c r="E1721" t="n">
        <v>14.85</v>
      </c>
      <c r="F1721" t="n">
        <v>11.7</v>
      </c>
      <c r="G1721" t="n">
        <v>100.27</v>
      </c>
      <c r="H1721" t="n">
        <v>1.36</v>
      </c>
      <c r="I1721" t="n">
        <v>7</v>
      </c>
      <c r="J1721" t="n">
        <v>294.32</v>
      </c>
      <c r="K1721" t="n">
        <v>59.19</v>
      </c>
      <c r="L1721" t="n">
        <v>22.5</v>
      </c>
      <c r="M1721" t="n">
        <v>5</v>
      </c>
      <c r="N1721" t="n">
        <v>82.62</v>
      </c>
      <c r="O1721" t="n">
        <v>36533.49</v>
      </c>
      <c r="P1721" t="n">
        <v>172.69</v>
      </c>
      <c r="Q1721" t="n">
        <v>460.69</v>
      </c>
      <c r="R1721" t="n">
        <v>45.86</v>
      </c>
      <c r="S1721" t="n">
        <v>32.19</v>
      </c>
      <c r="T1721" t="n">
        <v>2937.8</v>
      </c>
      <c r="U1721" t="n">
        <v>0.7</v>
      </c>
      <c r="V1721" t="n">
        <v>0.76</v>
      </c>
      <c r="W1721" t="n">
        <v>1.46</v>
      </c>
      <c r="X1721" t="n">
        <v>0.17</v>
      </c>
      <c r="Y1721" t="n">
        <v>1</v>
      </c>
      <c r="Z1721" t="n">
        <v>10</v>
      </c>
    </row>
    <row r="1722">
      <c r="A1722" t="n">
        <v>87</v>
      </c>
      <c r="B1722" t="n">
        <v>130</v>
      </c>
      <c r="C1722" t="inlineStr">
        <is>
          <t xml:space="preserve">CONCLUIDO	</t>
        </is>
      </c>
      <c r="D1722" t="n">
        <v>6.7348</v>
      </c>
      <c r="E1722" t="n">
        <v>14.85</v>
      </c>
      <c r="F1722" t="n">
        <v>11.7</v>
      </c>
      <c r="G1722" t="n">
        <v>100.3</v>
      </c>
      <c r="H1722" t="n">
        <v>1.37</v>
      </c>
      <c r="I1722" t="n">
        <v>7</v>
      </c>
      <c r="J1722" t="n">
        <v>294.83</v>
      </c>
      <c r="K1722" t="n">
        <v>59.19</v>
      </c>
      <c r="L1722" t="n">
        <v>22.75</v>
      </c>
      <c r="M1722" t="n">
        <v>5</v>
      </c>
      <c r="N1722" t="n">
        <v>82.89</v>
      </c>
      <c r="O1722" t="n">
        <v>36597.16</v>
      </c>
      <c r="P1722" t="n">
        <v>172.47</v>
      </c>
      <c r="Q1722" t="n">
        <v>460.69</v>
      </c>
      <c r="R1722" t="n">
        <v>45.92</v>
      </c>
      <c r="S1722" t="n">
        <v>32.19</v>
      </c>
      <c r="T1722" t="n">
        <v>2967.94</v>
      </c>
      <c r="U1722" t="n">
        <v>0.7</v>
      </c>
      <c r="V1722" t="n">
        <v>0.76</v>
      </c>
      <c r="W1722" t="n">
        <v>1.46</v>
      </c>
      <c r="X1722" t="n">
        <v>0.17</v>
      </c>
      <c r="Y1722" t="n">
        <v>1</v>
      </c>
      <c r="Z1722" t="n">
        <v>10</v>
      </c>
    </row>
    <row r="1723">
      <c r="A1723" t="n">
        <v>88</v>
      </c>
      <c r="B1723" t="n">
        <v>130</v>
      </c>
      <c r="C1723" t="inlineStr">
        <is>
          <t xml:space="preserve">CONCLUIDO	</t>
        </is>
      </c>
      <c r="D1723" t="n">
        <v>6.735</v>
      </c>
      <c r="E1723" t="n">
        <v>14.85</v>
      </c>
      <c r="F1723" t="n">
        <v>11.7</v>
      </c>
      <c r="G1723" t="n">
        <v>100.29</v>
      </c>
      <c r="H1723" t="n">
        <v>1.39</v>
      </c>
      <c r="I1723" t="n">
        <v>7</v>
      </c>
      <c r="J1723" t="n">
        <v>295.35</v>
      </c>
      <c r="K1723" t="n">
        <v>59.19</v>
      </c>
      <c r="L1723" t="n">
        <v>23</v>
      </c>
      <c r="M1723" t="n">
        <v>5</v>
      </c>
      <c r="N1723" t="n">
        <v>83.16</v>
      </c>
      <c r="O1723" t="n">
        <v>36660.94</v>
      </c>
      <c r="P1723" t="n">
        <v>171.88</v>
      </c>
      <c r="Q1723" t="n">
        <v>460.69</v>
      </c>
      <c r="R1723" t="n">
        <v>45.92</v>
      </c>
      <c r="S1723" t="n">
        <v>32.19</v>
      </c>
      <c r="T1723" t="n">
        <v>2968.52</v>
      </c>
      <c r="U1723" t="n">
        <v>0.7</v>
      </c>
      <c r="V1723" t="n">
        <v>0.76</v>
      </c>
      <c r="W1723" t="n">
        <v>1.46</v>
      </c>
      <c r="X1723" t="n">
        <v>0.17</v>
      </c>
      <c r="Y1723" t="n">
        <v>1</v>
      </c>
      <c r="Z1723" t="n">
        <v>10</v>
      </c>
    </row>
    <row r="1724">
      <c r="A1724" t="n">
        <v>89</v>
      </c>
      <c r="B1724" t="n">
        <v>130</v>
      </c>
      <c r="C1724" t="inlineStr">
        <is>
          <t xml:space="preserve">CONCLUIDO	</t>
        </is>
      </c>
      <c r="D1724" t="n">
        <v>6.7379</v>
      </c>
      <c r="E1724" t="n">
        <v>14.84</v>
      </c>
      <c r="F1724" t="n">
        <v>11.69</v>
      </c>
      <c r="G1724" t="n">
        <v>100.24</v>
      </c>
      <c r="H1724" t="n">
        <v>1.4</v>
      </c>
      <c r="I1724" t="n">
        <v>7</v>
      </c>
      <c r="J1724" t="n">
        <v>295.87</v>
      </c>
      <c r="K1724" t="n">
        <v>59.19</v>
      </c>
      <c r="L1724" t="n">
        <v>23.25</v>
      </c>
      <c r="M1724" t="n">
        <v>5</v>
      </c>
      <c r="N1724" t="n">
        <v>83.43000000000001</v>
      </c>
      <c r="O1724" t="n">
        <v>36724.83</v>
      </c>
      <c r="P1724" t="n">
        <v>171.53</v>
      </c>
      <c r="Q1724" t="n">
        <v>460.69</v>
      </c>
      <c r="R1724" t="n">
        <v>45.64</v>
      </c>
      <c r="S1724" t="n">
        <v>32.19</v>
      </c>
      <c r="T1724" t="n">
        <v>2827.32</v>
      </c>
      <c r="U1724" t="n">
        <v>0.71</v>
      </c>
      <c r="V1724" t="n">
        <v>0.76</v>
      </c>
      <c r="W1724" t="n">
        <v>1.46</v>
      </c>
      <c r="X1724" t="n">
        <v>0.16</v>
      </c>
      <c r="Y1724" t="n">
        <v>1</v>
      </c>
      <c r="Z1724" t="n">
        <v>10</v>
      </c>
    </row>
    <row r="1725">
      <c r="A1725" t="n">
        <v>90</v>
      </c>
      <c r="B1725" t="n">
        <v>130</v>
      </c>
      <c r="C1725" t="inlineStr">
        <is>
          <t xml:space="preserve">CONCLUIDO	</t>
        </is>
      </c>
      <c r="D1725" t="n">
        <v>6.736</v>
      </c>
      <c r="E1725" t="n">
        <v>14.85</v>
      </c>
      <c r="F1725" t="n">
        <v>11.7</v>
      </c>
      <c r="G1725" t="n">
        <v>100.27</v>
      </c>
      <c r="H1725" t="n">
        <v>1.41</v>
      </c>
      <c r="I1725" t="n">
        <v>7</v>
      </c>
      <c r="J1725" t="n">
        <v>296.39</v>
      </c>
      <c r="K1725" t="n">
        <v>59.19</v>
      </c>
      <c r="L1725" t="n">
        <v>23.5</v>
      </c>
      <c r="M1725" t="n">
        <v>5</v>
      </c>
      <c r="N1725" t="n">
        <v>83.69</v>
      </c>
      <c r="O1725" t="n">
        <v>36788.84</v>
      </c>
      <c r="P1725" t="n">
        <v>171.02</v>
      </c>
      <c r="Q1725" t="n">
        <v>460.69</v>
      </c>
      <c r="R1725" t="n">
        <v>45.92</v>
      </c>
      <c r="S1725" t="n">
        <v>32.19</v>
      </c>
      <c r="T1725" t="n">
        <v>2966.59</v>
      </c>
      <c r="U1725" t="n">
        <v>0.7</v>
      </c>
      <c r="V1725" t="n">
        <v>0.76</v>
      </c>
      <c r="W1725" t="n">
        <v>1.46</v>
      </c>
      <c r="X1725" t="n">
        <v>0.16</v>
      </c>
      <c r="Y1725" t="n">
        <v>1</v>
      </c>
      <c r="Z1725" t="n">
        <v>10</v>
      </c>
    </row>
    <row r="1726">
      <c r="A1726" t="n">
        <v>91</v>
      </c>
      <c r="B1726" t="n">
        <v>130</v>
      </c>
      <c r="C1726" t="inlineStr">
        <is>
          <t xml:space="preserve">CONCLUIDO	</t>
        </is>
      </c>
      <c r="D1726" t="n">
        <v>6.7339</v>
      </c>
      <c r="E1726" t="n">
        <v>14.85</v>
      </c>
      <c r="F1726" t="n">
        <v>11.7</v>
      </c>
      <c r="G1726" t="n">
        <v>100.31</v>
      </c>
      <c r="H1726" t="n">
        <v>1.42</v>
      </c>
      <c r="I1726" t="n">
        <v>7</v>
      </c>
      <c r="J1726" t="n">
        <v>296.91</v>
      </c>
      <c r="K1726" t="n">
        <v>59.19</v>
      </c>
      <c r="L1726" t="n">
        <v>23.75</v>
      </c>
      <c r="M1726" t="n">
        <v>5</v>
      </c>
      <c r="N1726" t="n">
        <v>83.95999999999999</v>
      </c>
      <c r="O1726" t="n">
        <v>36852.96</v>
      </c>
      <c r="P1726" t="n">
        <v>170.48</v>
      </c>
      <c r="Q1726" t="n">
        <v>460.7</v>
      </c>
      <c r="R1726" t="n">
        <v>45.92</v>
      </c>
      <c r="S1726" t="n">
        <v>32.19</v>
      </c>
      <c r="T1726" t="n">
        <v>2967.97</v>
      </c>
      <c r="U1726" t="n">
        <v>0.7</v>
      </c>
      <c r="V1726" t="n">
        <v>0.76</v>
      </c>
      <c r="W1726" t="n">
        <v>1.46</v>
      </c>
      <c r="X1726" t="n">
        <v>0.17</v>
      </c>
      <c r="Y1726" t="n">
        <v>1</v>
      </c>
      <c r="Z1726" t="n">
        <v>10</v>
      </c>
    </row>
    <row r="1727">
      <c r="A1727" t="n">
        <v>92</v>
      </c>
      <c r="B1727" t="n">
        <v>130</v>
      </c>
      <c r="C1727" t="inlineStr">
        <is>
          <t xml:space="preserve">CONCLUIDO	</t>
        </is>
      </c>
      <c r="D1727" t="n">
        <v>6.7329</v>
      </c>
      <c r="E1727" t="n">
        <v>14.85</v>
      </c>
      <c r="F1727" t="n">
        <v>11.71</v>
      </c>
      <c r="G1727" t="n">
        <v>100.33</v>
      </c>
      <c r="H1727" t="n">
        <v>1.44</v>
      </c>
      <c r="I1727" t="n">
        <v>7</v>
      </c>
      <c r="J1727" t="n">
        <v>297.43</v>
      </c>
      <c r="K1727" t="n">
        <v>59.19</v>
      </c>
      <c r="L1727" t="n">
        <v>24</v>
      </c>
      <c r="M1727" t="n">
        <v>5</v>
      </c>
      <c r="N1727" t="n">
        <v>84.23999999999999</v>
      </c>
      <c r="O1727" t="n">
        <v>36917.19</v>
      </c>
      <c r="P1727" t="n">
        <v>169.91</v>
      </c>
      <c r="Q1727" t="n">
        <v>460.7</v>
      </c>
      <c r="R1727" t="n">
        <v>46.13</v>
      </c>
      <c r="S1727" t="n">
        <v>32.19</v>
      </c>
      <c r="T1727" t="n">
        <v>3072.74</v>
      </c>
      <c r="U1727" t="n">
        <v>0.7</v>
      </c>
      <c r="V1727" t="n">
        <v>0.76</v>
      </c>
      <c r="W1727" t="n">
        <v>1.46</v>
      </c>
      <c r="X1727" t="n">
        <v>0.17</v>
      </c>
      <c r="Y1727" t="n">
        <v>1</v>
      </c>
      <c r="Z1727" t="n">
        <v>10</v>
      </c>
    </row>
    <row r="1728">
      <c r="A1728" t="n">
        <v>93</v>
      </c>
      <c r="B1728" t="n">
        <v>130</v>
      </c>
      <c r="C1728" t="inlineStr">
        <is>
          <t xml:space="preserve">CONCLUIDO	</t>
        </is>
      </c>
      <c r="D1728" t="n">
        <v>6.7712</v>
      </c>
      <c r="E1728" t="n">
        <v>14.77</v>
      </c>
      <c r="F1728" t="n">
        <v>11.67</v>
      </c>
      <c r="G1728" t="n">
        <v>116.7</v>
      </c>
      <c r="H1728" t="n">
        <v>1.45</v>
      </c>
      <c r="I1728" t="n">
        <v>6</v>
      </c>
      <c r="J1728" t="n">
        <v>297.95</v>
      </c>
      <c r="K1728" t="n">
        <v>59.19</v>
      </c>
      <c r="L1728" t="n">
        <v>24.25</v>
      </c>
      <c r="M1728" t="n">
        <v>4</v>
      </c>
      <c r="N1728" t="n">
        <v>84.51000000000001</v>
      </c>
      <c r="O1728" t="n">
        <v>36981.53</v>
      </c>
      <c r="P1728" t="n">
        <v>168.75</v>
      </c>
      <c r="Q1728" t="n">
        <v>460.69</v>
      </c>
      <c r="R1728" t="n">
        <v>44.92</v>
      </c>
      <c r="S1728" t="n">
        <v>32.19</v>
      </c>
      <c r="T1728" t="n">
        <v>2473.74</v>
      </c>
      <c r="U1728" t="n">
        <v>0.72</v>
      </c>
      <c r="V1728" t="n">
        <v>0.77</v>
      </c>
      <c r="W1728" t="n">
        <v>1.46</v>
      </c>
      <c r="X1728" t="n">
        <v>0.14</v>
      </c>
      <c r="Y1728" t="n">
        <v>1</v>
      </c>
      <c r="Z1728" t="n">
        <v>10</v>
      </c>
    </row>
    <row r="1729">
      <c r="A1729" t="n">
        <v>94</v>
      </c>
      <c r="B1729" t="n">
        <v>130</v>
      </c>
      <c r="C1729" t="inlineStr">
        <is>
          <t xml:space="preserve">CONCLUIDO	</t>
        </is>
      </c>
      <c r="D1729" t="n">
        <v>6.7682</v>
      </c>
      <c r="E1729" t="n">
        <v>14.78</v>
      </c>
      <c r="F1729" t="n">
        <v>11.68</v>
      </c>
      <c r="G1729" t="n">
        <v>116.77</v>
      </c>
      <c r="H1729" t="n">
        <v>1.46</v>
      </c>
      <c r="I1729" t="n">
        <v>6</v>
      </c>
      <c r="J1729" t="n">
        <v>298.47</v>
      </c>
      <c r="K1729" t="n">
        <v>59.19</v>
      </c>
      <c r="L1729" t="n">
        <v>24.5</v>
      </c>
      <c r="M1729" t="n">
        <v>4</v>
      </c>
      <c r="N1729" t="n">
        <v>84.78</v>
      </c>
      <c r="O1729" t="n">
        <v>37045.99</v>
      </c>
      <c r="P1729" t="n">
        <v>168.68</v>
      </c>
      <c r="Q1729" t="n">
        <v>460.69</v>
      </c>
      <c r="R1729" t="n">
        <v>45.07</v>
      </c>
      <c r="S1729" t="n">
        <v>32.19</v>
      </c>
      <c r="T1729" t="n">
        <v>2547.19</v>
      </c>
      <c r="U1729" t="n">
        <v>0.71</v>
      </c>
      <c r="V1729" t="n">
        <v>0.77</v>
      </c>
      <c r="W1729" t="n">
        <v>1.46</v>
      </c>
      <c r="X1729" t="n">
        <v>0.14</v>
      </c>
      <c r="Y1729" t="n">
        <v>1</v>
      </c>
      <c r="Z1729" t="n">
        <v>10</v>
      </c>
    </row>
    <row r="1730">
      <c r="A1730" t="n">
        <v>95</v>
      </c>
      <c r="B1730" t="n">
        <v>130</v>
      </c>
      <c r="C1730" t="inlineStr">
        <is>
          <t xml:space="preserve">CONCLUIDO	</t>
        </is>
      </c>
      <c r="D1730" t="n">
        <v>6.7705</v>
      </c>
      <c r="E1730" t="n">
        <v>14.77</v>
      </c>
      <c r="F1730" t="n">
        <v>11.67</v>
      </c>
      <c r="G1730" t="n">
        <v>116.72</v>
      </c>
      <c r="H1730" t="n">
        <v>1.47</v>
      </c>
      <c r="I1730" t="n">
        <v>6</v>
      </c>
      <c r="J1730" t="n">
        <v>299</v>
      </c>
      <c r="K1730" t="n">
        <v>59.19</v>
      </c>
      <c r="L1730" t="n">
        <v>24.75</v>
      </c>
      <c r="M1730" t="n">
        <v>4</v>
      </c>
      <c r="N1730" t="n">
        <v>85.05</v>
      </c>
      <c r="O1730" t="n">
        <v>37110.57</v>
      </c>
      <c r="P1730" t="n">
        <v>168.88</v>
      </c>
      <c r="Q1730" t="n">
        <v>460.69</v>
      </c>
      <c r="R1730" t="n">
        <v>44.89</v>
      </c>
      <c r="S1730" t="n">
        <v>32.19</v>
      </c>
      <c r="T1730" t="n">
        <v>2459.77</v>
      </c>
      <c r="U1730" t="n">
        <v>0.72</v>
      </c>
      <c r="V1730" t="n">
        <v>0.77</v>
      </c>
      <c r="W1730" t="n">
        <v>1.46</v>
      </c>
      <c r="X1730" t="n">
        <v>0.14</v>
      </c>
      <c r="Y1730" t="n">
        <v>1</v>
      </c>
      <c r="Z1730" t="n">
        <v>10</v>
      </c>
    </row>
    <row r="1731">
      <c r="A1731" t="n">
        <v>96</v>
      </c>
      <c r="B1731" t="n">
        <v>130</v>
      </c>
      <c r="C1731" t="inlineStr">
        <is>
          <t xml:space="preserve">CONCLUIDO	</t>
        </is>
      </c>
      <c r="D1731" t="n">
        <v>6.7693</v>
      </c>
      <c r="E1731" t="n">
        <v>14.77</v>
      </c>
      <c r="F1731" t="n">
        <v>11.67</v>
      </c>
      <c r="G1731" t="n">
        <v>116.74</v>
      </c>
      <c r="H1731" t="n">
        <v>1.49</v>
      </c>
      <c r="I1731" t="n">
        <v>6</v>
      </c>
      <c r="J1731" t="n">
        <v>299.52</v>
      </c>
      <c r="K1731" t="n">
        <v>59.19</v>
      </c>
      <c r="L1731" t="n">
        <v>25</v>
      </c>
      <c r="M1731" t="n">
        <v>4</v>
      </c>
      <c r="N1731" t="n">
        <v>85.33</v>
      </c>
      <c r="O1731" t="n">
        <v>37175.38</v>
      </c>
      <c r="P1731" t="n">
        <v>169.01</v>
      </c>
      <c r="Q1731" t="n">
        <v>460.69</v>
      </c>
      <c r="R1731" t="n">
        <v>45.04</v>
      </c>
      <c r="S1731" t="n">
        <v>32.19</v>
      </c>
      <c r="T1731" t="n">
        <v>2533.37</v>
      </c>
      <c r="U1731" t="n">
        <v>0.71</v>
      </c>
      <c r="V1731" t="n">
        <v>0.77</v>
      </c>
      <c r="W1731" t="n">
        <v>1.46</v>
      </c>
      <c r="X1731" t="n">
        <v>0.14</v>
      </c>
      <c r="Y1731" t="n">
        <v>1</v>
      </c>
      <c r="Z1731" t="n">
        <v>10</v>
      </c>
    </row>
    <row r="1732">
      <c r="A1732" t="n">
        <v>97</v>
      </c>
      <c r="B1732" t="n">
        <v>130</v>
      </c>
      <c r="C1732" t="inlineStr">
        <is>
          <t xml:space="preserve">CONCLUIDO	</t>
        </is>
      </c>
      <c r="D1732" t="n">
        <v>6.7709</v>
      </c>
      <c r="E1732" t="n">
        <v>14.77</v>
      </c>
      <c r="F1732" t="n">
        <v>11.67</v>
      </c>
      <c r="G1732" t="n">
        <v>116.71</v>
      </c>
      <c r="H1732" t="n">
        <v>1.5</v>
      </c>
      <c r="I1732" t="n">
        <v>6</v>
      </c>
      <c r="J1732" t="n">
        <v>300.05</v>
      </c>
      <c r="K1732" t="n">
        <v>59.19</v>
      </c>
      <c r="L1732" t="n">
        <v>25.25</v>
      </c>
      <c r="M1732" t="n">
        <v>4</v>
      </c>
      <c r="N1732" t="n">
        <v>85.59999999999999</v>
      </c>
      <c r="O1732" t="n">
        <v>37240.19</v>
      </c>
      <c r="P1732" t="n">
        <v>169.17</v>
      </c>
      <c r="Q1732" t="n">
        <v>460.69</v>
      </c>
      <c r="R1732" t="n">
        <v>44.98</v>
      </c>
      <c r="S1732" t="n">
        <v>32.19</v>
      </c>
      <c r="T1732" t="n">
        <v>2503.07</v>
      </c>
      <c r="U1732" t="n">
        <v>0.72</v>
      </c>
      <c r="V1732" t="n">
        <v>0.77</v>
      </c>
      <c r="W1732" t="n">
        <v>1.46</v>
      </c>
      <c r="X1732" t="n">
        <v>0.14</v>
      </c>
      <c r="Y1732" t="n">
        <v>1</v>
      </c>
      <c r="Z1732" t="n">
        <v>10</v>
      </c>
    </row>
    <row r="1733">
      <c r="A1733" t="n">
        <v>98</v>
      </c>
      <c r="B1733" t="n">
        <v>130</v>
      </c>
      <c r="C1733" t="inlineStr">
        <is>
          <t xml:space="preserve">CONCLUIDO	</t>
        </is>
      </c>
      <c r="D1733" t="n">
        <v>6.772</v>
      </c>
      <c r="E1733" t="n">
        <v>14.77</v>
      </c>
      <c r="F1733" t="n">
        <v>11.67</v>
      </c>
      <c r="G1733" t="n">
        <v>116.68</v>
      </c>
      <c r="H1733" t="n">
        <v>1.51</v>
      </c>
      <c r="I1733" t="n">
        <v>6</v>
      </c>
      <c r="J1733" t="n">
        <v>300.57</v>
      </c>
      <c r="K1733" t="n">
        <v>59.19</v>
      </c>
      <c r="L1733" t="n">
        <v>25.5</v>
      </c>
      <c r="M1733" t="n">
        <v>4</v>
      </c>
      <c r="N1733" t="n">
        <v>85.88</v>
      </c>
      <c r="O1733" t="n">
        <v>37305.12</v>
      </c>
      <c r="P1733" t="n">
        <v>169.25</v>
      </c>
      <c r="Q1733" t="n">
        <v>460.69</v>
      </c>
      <c r="R1733" t="n">
        <v>44.84</v>
      </c>
      <c r="S1733" t="n">
        <v>32.19</v>
      </c>
      <c r="T1733" t="n">
        <v>2431.37</v>
      </c>
      <c r="U1733" t="n">
        <v>0.72</v>
      </c>
      <c r="V1733" t="n">
        <v>0.77</v>
      </c>
      <c r="W1733" t="n">
        <v>1.46</v>
      </c>
      <c r="X1733" t="n">
        <v>0.13</v>
      </c>
      <c r="Y1733" t="n">
        <v>1</v>
      </c>
      <c r="Z1733" t="n">
        <v>10</v>
      </c>
    </row>
    <row r="1734">
      <c r="A1734" t="n">
        <v>99</v>
      </c>
      <c r="B1734" t="n">
        <v>130</v>
      </c>
      <c r="C1734" t="inlineStr">
        <is>
          <t xml:space="preserve">CONCLUIDO	</t>
        </is>
      </c>
      <c r="D1734" t="n">
        <v>6.7707</v>
      </c>
      <c r="E1734" t="n">
        <v>14.77</v>
      </c>
      <c r="F1734" t="n">
        <v>11.67</v>
      </c>
      <c r="G1734" t="n">
        <v>116.71</v>
      </c>
      <c r="H1734" t="n">
        <v>1.52</v>
      </c>
      <c r="I1734" t="n">
        <v>6</v>
      </c>
      <c r="J1734" t="n">
        <v>301.1</v>
      </c>
      <c r="K1734" t="n">
        <v>59.19</v>
      </c>
      <c r="L1734" t="n">
        <v>25.75</v>
      </c>
      <c r="M1734" t="n">
        <v>4</v>
      </c>
      <c r="N1734" t="n">
        <v>86.16</v>
      </c>
      <c r="O1734" t="n">
        <v>37370.16</v>
      </c>
      <c r="P1734" t="n">
        <v>169.01</v>
      </c>
      <c r="Q1734" t="n">
        <v>460.72</v>
      </c>
      <c r="R1734" t="n">
        <v>44.95</v>
      </c>
      <c r="S1734" t="n">
        <v>32.19</v>
      </c>
      <c r="T1734" t="n">
        <v>2488.08</v>
      </c>
      <c r="U1734" t="n">
        <v>0.72</v>
      </c>
      <c r="V1734" t="n">
        <v>0.77</v>
      </c>
      <c r="W1734" t="n">
        <v>1.46</v>
      </c>
      <c r="X1734" t="n">
        <v>0.14</v>
      </c>
      <c r="Y1734" t="n">
        <v>1</v>
      </c>
      <c r="Z1734" t="n">
        <v>10</v>
      </c>
    </row>
    <row r="1735">
      <c r="A1735" t="n">
        <v>100</v>
      </c>
      <c r="B1735" t="n">
        <v>130</v>
      </c>
      <c r="C1735" t="inlineStr">
        <is>
          <t xml:space="preserve">CONCLUIDO	</t>
        </is>
      </c>
      <c r="D1735" t="n">
        <v>6.7707</v>
      </c>
      <c r="E1735" t="n">
        <v>14.77</v>
      </c>
      <c r="F1735" t="n">
        <v>11.67</v>
      </c>
      <c r="G1735" t="n">
        <v>116.71</v>
      </c>
      <c r="H1735" t="n">
        <v>1.54</v>
      </c>
      <c r="I1735" t="n">
        <v>6</v>
      </c>
      <c r="J1735" t="n">
        <v>301.63</v>
      </c>
      <c r="K1735" t="n">
        <v>59.19</v>
      </c>
      <c r="L1735" t="n">
        <v>26</v>
      </c>
      <c r="M1735" t="n">
        <v>4</v>
      </c>
      <c r="N1735" t="n">
        <v>86.44</v>
      </c>
      <c r="O1735" t="n">
        <v>37435.32</v>
      </c>
      <c r="P1735" t="n">
        <v>168.99</v>
      </c>
      <c r="Q1735" t="n">
        <v>460.69</v>
      </c>
      <c r="R1735" t="n">
        <v>45.02</v>
      </c>
      <c r="S1735" t="n">
        <v>32.19</v>
      </c>
      <c r="T1735" t="n">
        <v>2521</v>
      </c>
      <c r="U1735" t="n">
        <v>0.71</v>
      </c>
      <c r="V1735" t="n">
        <v>0.77</v>
      </c>
      <c r="W1735" t="n">
        <v>1.46</v>
      </c>
      <c r="X1735" t="n">
        <v>0.14</v>
      </c>
      <c r="Y1735" t="n">
        <v>1</v>
      </c>
      <c r="Z1735" t="n">
        <v>10</v>
      </c>
    </row>
    <row r="1736">
      <c r="A1736" t="n">
        <v>101</v>
      </c>
      <c r="B1736" t="n">
        <v>130</v>
      </c>
      <c r="C1736" t="inlineStr">
        <is>
          <t xml:space="preserve">CONCLUIDO	</t>
        </is>
      </c>
      <c r="D1736" t="n">
        <v>6.7693</v>
      </c>
      <c r="E1736" t="n">
        <v>14.77</v>
      </c>
      <c r="F1736" t="n">
        <v>11.67</v>
      </c>
      <c r="G1736" t="n">
        <v>116.74</v>
      </c>
      <c r="H1736" t="n">
        <v>1.55</v>
      </c>
      <c r="I1736" t="n">
        <v>6</v>
      </c>
      <c r="J1736" t="n">
        <v>302.16</v>
      </c>
      <c r="K1736" t="n">
        <v>59.19</v>
      </c>
      <c r="L1736" t="n">
        <v>26.25</v>
      </c>
      <c r="M1736" t="n">
        <v>4</v>
      </c>
      <c r="N1736" t="n">
        <v>86.72</v>
      </c>
      <c r="O1736" t="n">
        <v>37500.6</v>
      </c>
      <c r="P1736" t="n">
        <v>168.66</v>
      </c>
      <c r="Q1736" t="n">
        <v>460.69</v>
      </c>
      <c r="R1736" t="n">
        <v>45.06</v>
      </c>
      <c r="S1736" t="n">
        <v>32.19</v>
      </c>
      <c r="T1736" t="n">
        <v>2540.33</v>
      </c>
      <c r="U1736" t="n">
        <v>0.71</v>
      </c>
      <c r="V1736" t="n">
        <v>0.77</v>
      </c>
      <c r="W1736" t="n">
        <v>1.46</v>
      </c>
      <c r="X1736" t="n">
        <v>0.14</v>
      </c>
      <c r="Y1736" t="n">
        <v>1</v>
      </c>
      <c r="Z1736" t="n">
        <v>10</v>
      </c>
    </row>
    <row r="1737">
      <c r="A1737" t="n">
        <v>102</v>
      </c>
      <c r="B1737" t="n">
        <v>130</v>
      </c>
      <c r="C1737" t="inlineStr">
        <is>
          <t xml:space="preserve">CONCLUIDO	</t>
        </is>
      </c>
      <c r="D1737" t="n">
        <v>6.7686</v>
      </c>
      <c r="E1737" t="n">
        <v>14.77</v>
      </c>
      <c r="F1737" t="n">
        <v>11.68</v>
      </c>
      <c r="G1737" t="n">
        <v>116.76</v>
      </c>
      <c r="H1737" t="n">
        <v>1.56</v>
      </c>
      <c r="I1737" t="n">
        <v>6</v>
      </c>
      <c r="J1737" t="n">
        <v>302.69</v>
      </c>
      <c r="K1737" t="n">
        <v>59.19</v>
      </c>
      <c r="L1737" t="n">
        <v>26.5</v>
      </c>
      <c r="M1737" t="n">
        <v>4</v>
      </c>
      <c r="N1737" t="n">
        <v>87</v>
      </c>
      <c r="O1737" t="n">
        <v>37566</v>
      </c>
      <c r="P1737" t="n">
        <v>168.53</v>
      </c>
      <c r="Q1737" t="n">
        <v>460.69</v>
      </c>
      <c r="R1737" t="n">
        <v>45.09</v>
      </c>
      <c r="S1737" t="n">
        <v>32.19</v>
      </c>
      <c r="T1737" t="n">
        <v>2558.93</v>
      </c>
      <c r="U1737" t="n">
        <v>0.71</v>
      </c>
      <c r="V1737" t="n">
        <v>0.77</v>
      </c>
      <c r="W1737" t="n">
        <v>1.46</v>
      </c>
      <c r="X1737" t="n">
        <v>0.14</v>
      </c>
      <c r="Y1737" t="n">
        <v>1</v>
      </c>
      <c r="Z1737" t="n">
        <v>10</v>
      </c>
    </row>
    <row r="1738">
      <c r="A1738" t="n">
        <v>103</v>
      </c>
      <c r="B1738" t="n">
        <v>130</v>
      </c>
      <c r="C1738" t="inlineStr">
        <is>
          <t xml:space="preserve">CONCLUIDO	</t>
        </is>
      </c>
      <c r="D1738" t="n">
        <v>6.7743</v>
      </c>
      <c r="E1738" t="n">
        <v>14.76</v>
      </c>
      <c r="F1738" t="n">
        <v>11.66</v>
      </c>
      <c r="G1738" t="n">
        <v>116.63</v>
      </c>
      <c r="H1738" t="n">
        <v>1.57</v>
      </c>
      <c r="I1738" t="n">
        <v>6</v>
      </c>
      <c r="J1738" t="n">
        <v>303.22</v>
      </c>
      <c r="K1738" t="n">
        <v>59.19</v>
      </c>
      <c r="L1738" t="n">
        <v>26.75</v>
      </c>
      <c r="M1738" t="n">
        <v>4</v>
      </c>
      <c r="N1738" t="n">
        <v>87.28</v>
      </c>
      <c r="O1738" t="n">
        <v>37631.52</v>
      </c>
      <c r="P1738" t="n">
        <v>167.78</v>
      </c>
      <c r="Q1738" t="n">
        <v>460.69</v>
      </c>
      <c r="R1738" t="n">
        <v>44.8</v>
      </c>
      <c r="S1738" t="n">
        <v>32.19</v>
      </c>
      <c r="T1738" t="n">
        <v>2414.33</v>
      </c>
      <c r="U1738" t="n">
        <v>0.72</v>
      </c>
      <c r="V1738" t="n">
        <v>0.77</v>
      </c>
      <c r="W1738" t="n">
        <v>1.45</v>
      </c>
      <c r="X1738" t="n">
        <v>0.13</v>
      </c>
      <c r="Y1738" t="n">
        <v>1</v>
      </c>
      <c r="Z1738" t="n">
        <v>10</v>
      </c>
    </row>
    <row r="1739">
      <c r="A1739" t="n">
        <v>104</v>
      </c>
      <c r="B1739" t="n">
        <v>130</v>
      </c>
      <c r="C1739" t="inlineStr">
        <is>
          <t xml:space="preserve">CONCLUIDO	</t>
        </is>
      </c>
      <c r="D1739" t="n">
        <v>6.773</v>
      </c>
      <c r="E1739" t="n">
        <v>14.76</v>
      </c>
      <c r="F1739" t="n">
        <v>11.67</v>
      </c>
      <c r="G1739" t="n">
        <v>116.66</v>
      </c>
      <c r="H1739" t="n">
        <v>1.58</v>
      </c>
      <c r="I1739" t="n">
        <v>6</v>
      </c>
      <c r="J1739" t="n">
        <v>303.75</v>
      </c>
      <c r="K1739" t="n">
        <v>59.19</v>
      </c>
      <c r="L1739" t="n">
        <v>27</v>
      </c>
      <c r="M1739" t="n">
        <v>4</v>
      </c>
      <c r="N1739" t="n">
        <v>87.56</v>
      </c>
      <c r="O1739" t="n">
        <v>37697.16</v>
      </c>
      <c r="P1739" t="n">
        <v>167.23</v>
      </c>
      <c r="Q1739" t="n">
        <v>460.69</v>
      </c>
      <c r="R1739" t="n">
        <v>44.76</v>
      </c>
      <c r="S1739" t="n">
        <v>32.19</v>
      </c>
      <c r="T1739" t="n">
        <v>2392.04</v>
      </c>
      <c r="U1739" t="n">
        <v>0.72</v>
      </c>
      <c r="V1739" t="n">
        <v>0.77</v>
      </c>
      <c r="W1739" t="n">
        <v>1.46</v>
      </c>
      <c r="X1739" t="n">
        <v>0.13</v>
      </c>
      <c r="Y1739" t="n">
        <v>1</v>
      </c>
      <c r="Z1739" t="n">
        <v>10</v>
      </c>
    </row>
    <row r="1740">
      <c r="A1740" t="n">
        <v>105</v>
      </c>
      <c r="B1740" t="n">
        <v>130</v>
      </c>
      <c r="C1740" t="inlineStr">
        <is>
          <t xml:space="preserve">CONCLUIDO	</t>
        </is>
      </c>
      <c r="D1740" t="n">
        <v>6.7672</v>
      </c>
      <c r="E1740" t="n">
        <v>14.78</v>
      </c>
      <c r="F1740" t="n">
        <v>11.68</v>
      </c>
      <c r="G1740" t="n">
        <v>116.79</v>
      </c>
      <c r="H1740" t="n">
        <v>1.6</v>
      </c>
      <c r="I1740" t="n">
        <v>6</v>
      </c>
      <c r="J1740" t="n">
        <v>304.29</v>
      </c>
      <c r="K1740" t="n">
        <v>59.19</v>
      </c>
      <c r="L1740" t="n">
        <v>27.25</v>
      </c>
      <c r="M1740" t="n">
        <v>4</v>
      </c>
      <c r="N1740" t="n">
        <v>87.84</v>
      </c>
      <c r="O1740" t="n">
        <v>37762.92</v>
      </c>
      <c r="P1740" t="n">
        <v>166.39</v>
      </c>
      <c r="Q1740" t="n">
        <v>460.69</v>
      </c>
      <c r="R1740" t="n">
        <v>45.26</v>
      </c>
      <c r="S1740" t="n">
        <v>32.19</v>
      </c>
      <c r="T1740" t="n">
        <v>2640.8</v>
      </c>
      <c r="U1740" t="n">
        <v>0.71</v>
      </c>
      <c r="V1740" t="n">
        <v>0.77</v>
      </c>
      <c r="W1740" t="n">
        <v>1.46</v>
      </c>
      <c r="X1740" t="n">
        <v>0.15</v>
      </c>
      <c r="Y1740" t="n">
        <v>1</v>
      </c>
      <c r="Z1740" t="n">
        <v>10</v>
      </c>
    </row>
    <row r="1741">
      <c r="A1741" t="n">
        <v>106</v>
      </c>
      <c r="B1741" t="n">
        <v>130</v>
      </c>
      <c r="C1741" t="inlineStr">
        <is>
          <t xml:space="preserve">CONCLUIDO	</t>
        </is>
      </c>
      <c r="D1741" t="n">
        <v>6.7653</v>
      </c>
      <c r="E1741" t="n">
        <v>14.78</v>
      </c>
      <c r="F1741" t="n">
        <v>11.68</v>
      </c>
      <c r="G1741" t="n">
        <v>116.83</v>
      </c>
      <c r="H1741" t="n">
        <v>1.61</v>
      </c>
      <c r="I1741" t="n">
        <v>6</v>
      </c>
      <c r="J1741" t="n">
        <v>304.82</v>
      </c>
      <c r="K1741" t="n">
        <v>59.19</v>
      </c>
      <c r="L1741" t="n">
        <v>27.5</v>
      </c>
      <c r="M1741" t="n">
        <v>4</v>
      </c>
      <c r="N1741" t="n">
        <v>88.13</v>
      </c>
      <c r="O1741" t="n">
        <v>37828.81</v>
      </c>
      <c r="P1741" t="n">
        <v>166.85</v>
      </c>
      <c r="Q1741" t="n">
        <v>460.71</v>
      </c>
      <c r="R1741" t="n">
        <v>45.32</v>
      </c>
      <c r="S1741" t="n">
        <v>32.19</v>
      </c>
      <c r="T1741" t="n">
        <v>2673.98</v>
      </c>
      <c r="U1741" t="n">
        <v>0.71</v>
      </c>
      <c r="V1741" t="n">
        <v>0.76</v>
      </c>
      <c r="W1741" t="n">
        <v>1.46</v>
      </c>
      <c r="X1741" t="n">
        <v>0.15</v>
      </c>
      <c r="Y1741" t="n">
        <v>1</v>
      </c>
      <c r="Z1741" t="n">
        <v>10</v>
      </c>
    </row>
    <row r="1742">
      <c r="A1742" t="n">
        <v>107</v>
      </c>
      <c r="B1742" t="n">
        <v>130</v>
      </c>
      <c r="C1742" t="inlineStr">
        <is>
          <t xml:space="preserve">CONCLUIDO	</t>
        </is>
      </c>
      <c r="D1742" t="n">
        <v>6.7672</v>
      </c>
      <c r="E1742" t="n">
        <v>14.78</v>
      </c>
      <c r="F1742" t="n">
        <v>11.68</v>
      </c>
      <c r="G1742" t="n">
        <v>116.79</v>
      </c>
      <c r="H1742" t="n">
        <v>1.62</v>
      </c>
      <c r="I1742" t="n">
        <v>6</v>
      </c>
      <c r="J1742" t="n">
        <v>305.36</v>
      </c>
      <c r="K1742" t="n">
        <v>59.19</v>
      </c>
      <c r="L1742" t="n">
        <v>27.75</v>
      </c>
      <c r="M1742" t="n">
        <v>4</v>
      </c>
      <c r="N1742" t="n">
        <v>88.41</v>
      </c>
      <c r="O1742" t="n">
        <v>37894.82</v>
      </c>
      <c r="P1742" t="n">
        <v>166.28</v>
      </c>
      <c r="Q1742" t="n">
        <v>460.69</v>
      </c>
      <c r="R1742" t="n">
        <v>45.15</v>
      </c>
      <c r="S1742" t="n">
        <v>32.19</v>
      </c>
      <c r="T1742" t="n">
        <v>2589.31</v>
      </c>
      <c r="U1742" t="n">
        <v>0.71</v>
      </c>
      <c r="V1742" t="n">
        <v>0.77</v>
      </c>
      <c r="W1742" t="n">
        <v>1.46</v>
      </c>
      <c r="X1742" t="n">
        <v>0.15</v>
      </c>
      <c r="Y1742" t="n">
        <v>1</v>
      </c>
      <c r="Z1742" t="n">
        <v>10</v>
      </c>
    </row>
    <row r="1743">
      <c r="A1743" t="n">
        <v>108</v>
      </c>
      <c r="B1743" t="n">
        <v>130</v>
      </c>
      <c r="C1743" t="inlineStr">
        <is>
          <t xml:space="preserve">CONCLUIDO	</t>
        </is>
      </c>
      <c r="D1743" t="n">
        <v>6.7696</v>
      </c>
      <c r="E1743" t="n">
        <v>14.77</v>
      </c>
      <c r="F1743" t="n">
        <v>11.67</v>
      </c>
      <c r="G1743" t="n">
        <v>116.74</v>
      </c>
      <c r="H1743" t="n">
        <v>1.63</v>
      </c>
      <c r="I1743" t="n">
        <v>6</v>
      </c>
      <c r="J1743" t="n">
        <v>305.89</v>
      </c>
      <c r="K1743" t="n">
        <v>59.19</v>
      </c>
      <c r="L1743" t="n">
        <v>28</v>
      </c>
      <c r="M1743" t="n">
        <v>4</v>
      </c>
      <c r="N1743" t="n">
        <v>88.7</v>
      </c>
      <c r="O1743" t="n">
        <v>37960.95</v>
      </c>
      <c r="P1743" t="n">
        <v>165.01</v>
      </c>
      <c r="Q1743" t="n">
        <v>460.69</v>
      </c>
      <c r="R1743" t="n">
        <v>45.11</v>
      </c>
      <c r="S1743" t="n">
        <v>32.19</v>
      </c>
      <c r="T1743" t="n">
        <v>2566.36</v>
      </c>
      <c r="U1743" t="n">
        <v>0.71</v>
      </c>
      <c r="V1743" t="n">
        <v>0.77</v>
      </c>
      <c r="W1743" t="n">
        <v>1.45</v>
      </c>
      <c r="X1743" t="n">
        <v>0.14</v>
      </c>
      <c r="Y1743" t="n">
        <v>1</v>
      </c>
      <c r="Z1743" t="n">
        <v>10</v>
      </c>
    </row>
    <row r="1744">
      <c r="A1744" t="n">
        <v>109</v>
      </c>
      <c r="B1744" t="n">
        <v>130</v>
      </c>
      <c r="C1744" t="inlineStr">
        <is>
          <t xml:space="preserve">CONCLUIDO	</t>
        </is>
      </c>
      <c r="D1744" t="n">
        <v>6.7702</v>
      </c>
      <c r="E1744" t="n">
        <v>14.77</v>
      </c>
      <c r="F1744" t="n">
        <v>11.67</v>
      </c>
      <c r="G1744" t="n">
        <v>116.72</v>
      </c>
      <c r="H1744" t="n">
        <v>1.64</v>
      </c>
      <c r="I1744" t="n">
        <v>6</v>
      </c>
      <c r="J1744" t="n">
        <v>306.43</v>
      </c>
      <c r="K1744" t="n">
        <v>59.19</v>
      </c>
      <c r="L1744" t="n">
        <v>28.25</v>
      </c>
      <c r="M1744" t="n">
        <v>4</v>
      </c>
      <c r="N1744" t="n">
        <v>88.98999999999999</v>
      </c>
      <c r="O1744" t="n">
        <v>38027.2</v>
      </c>
      <c r="P1744" t="n">
        <v>164.53</v>
      </c>
      <c r="Q1744" t="n">
        <v>460.72</v>
      </c>
      <c r="R1744" t="n">
        <v>45.09</v>
      </c>
      <c r="S1744" t="n">
        <v>32.19</v>
      </c>
      <c r="T1744" t="n">
        <v>2556.15</v>
      </c>
      <c r="U1744" t="n">
        <v>0.71</v>
      </c>
      <c r="V1744" t="n">
        <v>0.77</v>
      </c>
      <c r="W1744" t="n">
        <v>1.45</v>
      </c>
      <c r="X1744" t="n">
        <v>0.14</v>
      </c>
      <c r="Y1744" t="n">
        <v>1</v>
      </c>
      <c r="Z1744" t="n">
        <v>10</v>
      </c>
    </row>
    <row r="1745">
      <c r="A1745" t="n">
        <v>110</v>
      </c>
      <c r="B1745" t="n">
        <v>130</v>
      </c>
      <c r="C1745" t="inlineStr">
        <is>
          <t xml:space="preserve">CONCLUIDO	</t>
        </is>
      </c>
      <c r="D1745" t="n">
        <v>6.7663</v>
      </c>
      <c r="E1745" t="n">
        <v>14.78</v>
      </c>
      <c r="F1745" t="n">
        <v>11.68</v>
      </c>
      <c r="G1745" t="n">
        <v>116.81</v>
      </c>
      <c r="H1745" t="n">
        <v>1.65</v>
      </c>
      <c r="I1745" t="n">
        <v>6</v>
      </c>
      <c r="J1745" t="n">
        <v>306.97</v>
      </c>
      <c r="K1745" t="n">
        <v>59.19</v>
      </c>
      <c r="L1745" t="n">
        <v>28.5</v>
      </c>
      <c r="M1745" t="n">
        <v>4</v>
      </c>
      <c r="N1745" t="n">
        <v>89.27</v>
      </c>
      <c r="O1745" t="n">
        <v>38093.58</v>
      </c>
      <c r="P1745" t="n">
        <v>163.84</v>
      </c>
      <c r="Q1745" t="n">
        <v>460.69</v>
      </c>
      <c r="R1745" t="n">
        <v>45.18</v>
      </c>
      <c r="S1745" t="n">
        <v>32.19</v>
      </c>
      <c r="T1745" t="n">
        <v>2603.34</v>
      </c>
      <c r="U1745" t="n">
        <v>0.71</v>
      </c>
      <c r="V1745" t="n">
        <v>0.76</v>
      </c>
      <c r="W1745" t="n">
        <v>1.46</v>
      </c>
      <c r="X1745" t="n">
        <v>0.15</v>
      </c>
      <c r="Y1745" t="n">
        <v>1</v>
      </c>
      <c r="Z1745" t="n">
        <v>10</v>
      </c>
    </row>
    <row r="1746">
      <c r="A1746" t="n">
        <v>111</v>
      </c>
      <c r="B1746" t="n">
        <v>130</v>
      </c>
      <c r="C1746" t="inlineStr">
        <is>
          <t xml:space="preserve">CONCLUIDO	</t>
        </is>
      </c>
      <c r="D1746" t="n">
        <v>6.7696</v>
      </c>
      <c r="E1746" t="n">
        <v>14.77</v>
      </c>
      <c r="F1746" t="n">
        <v>11.67</v>
      </c>
      <c r="G1746" t="n">
        <v>116.74</v>
      </c>
      <c r="H1746" t="n">
        <v>1.67</v>
      </c>
      <c r="I1746" t="n">
        <v>6</v>
      </c>
      <c r="J1746" t="n">
        <v>307.51</v>
      </c>
      <c r="K1746" t="n">
        <v>59.19</v>
      </c>
      <c r="L1746" t="n">
        <v>28.75</v>
      </c>
      <c r="M1746" t="n">
        <v>4</v>
      </c>
      <c r="N1746" t="n">
        <v>89.56</v>
      </c>
      <c r="O1746" t="n">
        <v>38160.09</v>
      </c>
      <c r="P1746" t="n">
        <v>162.65</v>
      </c>
      <c r="Q1746" t="n">
        <v>460.69</v>
      </c>
      <c r="R1746" t="n">
        <v>45.01</v>
      </c>
      <c r="S1746" t="n">
        <v>32.19</v>
      </c>
      <c r="T1746" t="n">
        <v>2517.94</v>
      </c>
      <c r="U1746" t="n">
        <v>0.72</v>
      </c>
      <c r="V1746" t="n">
        <v>0.77</v>
      </c>
      <c r="W1746" t="n">
        <v>1.46</v>
      </c>
      <c r="X1746" t="n">
        <v>0.14</v>
      </c>
      <c r="Y1746" t="n">
        <v>1</v>
      </c>
      <c r="Z1746" t="n">
        <v>10</v>
      </c>
    </row>
    <row r="1747">
      <c r="A1747" t="n">
        <v>112</v>
      </c>
      <c r="B1747" t="n">
        <v>130</v>
      </c>
      <c r="C1747" t="inlineStr">
        <is>
          <t xml:space="preserve">CONCLUIDO	</t>
        </is>
      </c>
      <c r="D1747" t="n">
        <v>6.7697</v>
      </c>
      <c r="E1747" t="n">
        <v>14.77</v>
      </c>
      <c r="F1747" t="n">
        <v>11.67</v>
      </c>
      <c r="G1747" t="n">
        <v>116.73</v>
      </c>
      <c r="H1747" t="n">
        <v>1.68</v>
      </c>
      <c r="I1747" t="n">
        <v>6</v>
      </c>
      <c r="J1747" t="n">
        <v>308.05</v>
      </c>
      <c r="K1747" t="n">
        <v>59.19</v>
      </c>
      <c r="L1747" t="n">
        <v>29</v>
      </c>
      <c r="M1747" t="n">
        <v>4</v>
      </c>
      <c r="N1747" t="n">
        <v>89.84999999999999</v>
      </c>
      <c r="O1747" t="n">
        <v>38226.72</v>
      </c>
      <c r="P1747" t="n">
        <v>162.8</v>
      </c>
      <c r="Q1747" t="n">
        <v>460.69</v>
      </c>
      <c r="R1747" t="n">
        <v>45.03</v>
      </c>
      <c r="S1747" t="n">
        <v>32.19</v>
      </c>
      <c r="T1747" t="n">
        <v>2526.6</v>
      </c>
      <c r="U1747" t="n">
        <v>0.71</v>
      </c>
      <c r="V1747" t="n">
        <v>0.77</v>
      </c>
      <c r="W1747" t="n">
        <v>1.46</v>
      </c>
      <c r="X1747" t="n">
        <v>0.14</v>
      </c>
      <c r="Y1747" t="n">
        <v>1</v>
      </c>
      <c r="Z1747" t="n">
        <v>10</v>
      </c>
    </row>
    <row r="1748">
      <c r="A1748" t="n">
        <v>113</v>
      </c>
      <c r="B1748" t="n">
        <v>130</v>
      </c>
      <c r="C1748" t="inlineStr">
        <is>
          <t xml:space="preserve">CONCLUIDO	</t>
        </is>
      </c>
      <c r="D1748" t="n">
        <v>6.8046</v>
      </c>
      <c r="E1748" t="n">
        <v>14.7</v>
      </c>
      <c r="F1748" t="n">
        <v>11.65</v>
      </c>
      <c r="G1748" t="n">
        <v>139.76</v>
      </c>
      <c r="H1748" t="n">
        <v>1.69</v>
      </c>
      <c r="I1748" t="n">
        <v>5</v>
      </c>
      <c r="J1748" t="n">
        <v>308.59</v>
      </c>
      <c r="K1748" t="n">
        <v>59.19</v>
      </c>
      <c r="L1748" t="n">
        <v>29.25</v>
      </c>
      <c r="M1748" t="n">
        <v>3</v>
      </c>
      <c r="N1748" t="n">
        <v>90.14</v>
      </c>
      <c r="O1748" t="n">
        <v>38293.47</v>
      </c>
      <c r="P1748" t="n">
        <v>162.58</v>
      </c>
      <c r="Q1748" t="n">
        <v>460.69</v>
      </c>
      <c r="R1748" t="n">
        <v>44.17</v>
      </c>
      <c r="S1748" t="n">
        <v>32.19</v>
      </c>
      <c r="T1748" t="n">
        <v>2103.22</v>
      </c>
      <c r="U1748" t="n">
        <v>0.73</v>
      </c>
      <c r="V1748" t="n">
        <v>0.77</v>
      </c>
      <c r="W1748" t="n">
        <v>1.45</v>
      </c>
      <c r="X1748" t="n">
        <v>0.11</v>
      </c>
      <c r="Y1748" t="n">
        <v>1</v>
      </c>
      <c r="Z1748" t="n">
        <v>10</v>
      </c>
    </row>
    <row r="1749">
      <c r="A1749" t="n">
        <v>114</v>
      </c>
      <c r="B1749" t="n">
        <v>130</v>
      </c>
      <c r="C1749" t="inlineStr">
        <is>
          <t xml:space="preserve">CONCLUIDO	</t>
        </is>
      </c>
      <c r="D1749" t="n">
        <v>6.8062</v>
      </c>
      <c r="E1749" t="n">
        <v>14.69</v>
      </c>
      <c r="F1749" t="n">
        <v>11.64</v>
      </c>
      <c r="G1749" t="n">
        <v>139.72</v>
      </c>
      <c r="H1749" t="n">
        <v>1.7</v>
      </c>
      <c r="I1749" t="n">
        <v>5</v>
      </c>
      <c r="J1749" t="n">
        <v>309.13</v>
      </c>
      <c r="K1749" t="n">
        <v>59.19</v>
      </c>
      <c r="L1749" t="n">
        <v>29.5</v>
      </c>
      <c r="M1749" t="n">
        <v>3</v>
      </c>
      <c r="N1749" t="n">
        <v>90.44</v>
      </c>
      <c r="O1749" t="n">
        <v>38360.36</v>
      </c>
      <c r="P1749" t="n">
        <v>162.84</v>
      </c>
      <c r="Q1749" t="n">
        <v>460.69</v>
      </c>
      <c r="R1749" t="n">
        <v>44.08</v>
      </c>
      <c r="S1749" t="n">
        <v>32.19</v>
      </c>
      <c r="T1749" t="n">
        <v>2056.79</v>
      </c>
      <c r="U1749" t="n">
        <v>0.73</v>
      </c>
      <c r="V1749" t="n">
        <v>0.77</v>
      </c>
      <c r="W1749" t="n">
        <v>1.45</v>
      </c>
      <c r="X1749" t="n">
        <v>0.11</v>
      </c>
      <c r="Y1749" t="n">
        <v>1</v>
      </c>
      <c r="Z1749" t="n">
        <v>10</v>
      </c>
    </row>
    <row r="1750">
      <c r="A1750" t="n">
        <v>115</v>
      </c>
      <c r="B1750" t="n">
        <v>130</v>
      </c>
      <c r="C1750" t="inlineStr">
        <is>
          <t xml:space="preserve">CONCLUIDO	</t>
        </is>
      </c>
      <c r="D1750" t="n">
        <v>6.8076</v>
      </c>
      <c r="E1750" t="n">
        <v>14.69</v>
      </c>
      <c r="F1750" t="n">
        <v>11.64</v>
      </c>
      <c r="G1750" t="n">
        <v>139.68</v>
      </c>
      <c r="H1750" t="n">
        <v>1.71</v>
      </c>
      <c r="I1750" t="n">
        <v>5</v>
      </c>
      <c r="J1750" t="n">
        <v>309.67</v>
      </c>
      <c r="K1750" t="n">
        <v>59.19</v>
      </c>
      <c r="L1750" t="n">
        <v>29.75</v>
      </c>
      <c r="M1750" t="n">
        <v>3</v>
      </c>
      <c r="N1750" t="n">
        <v>90.73</v>
      </c>
      <c r="O1750" t="n">
        <v>38427.37</v>
      </c>
      <c r="P1750" t="n">
        <v>163.39</v>
      </c>
      <c r="Q1750" t="n">
        <v>460.69</v>
      </c>
      <c r="R1750" t="n">
        <v>43.94</v>
      </c>
      <c r="S1750" t="n">
        <v>32.19</v>
      </c>
      <c r="T1750" t="n">
        <v>1989.39</v>
      </c>
      <c r="U1750" t="n">
        <v>0.73</v>
      </c>
      <c r="V1750" t="n">
        <v>0.77</v>
      </c>
      <c r="W1750" t="n">
        <v>1.46</v>
      </c>
      <c r="X1750" t="n">
        <v>0.11</v>
      </c>
      <c r="Y1750" t="n">
        <v>1</v>
      </c>
      <c r="Z1750" t="n">
        <v>10</v>
      </c>
    </row>
    <row r="1751">
      <c r="A1751" t="n">
        <v>116</v>
      </c>
      <c r="B1751" t="n">
        <v>130</v>
      </c>
      <c r="C1751" t="inlineStr">
        <is>
          <t xml:space="preserve">CONCLUIDO	</t>
        </is>
      </c>
      <c r="D1751" t="n">
        <v>6.8065</v>
      </c>
      <c r="E1751" t="n">
        <v>14.69</v>
      </c>
      <c r="F1751" t="n">
        <v>11.64</v>
      </c>
      <c r="G1751" t="n">
        <v>139.71</v>
      </c>
      <c r="H1751" t="n">
        <v>1.72</v>
      </c>
      <c r="I1751" t="n">
        <v>5</v>
      </c>
      <c r="J1751" t="n">
        <v>310.22</v>
      </c>
      <c r="K1751" t="n">
        <v>59.19</v>
      </c>
      <c r="L1751" t="n">
        <v>30</v>
      </c>
      <c r="M1751" t="n">
        <v>3</v>
      </c>
      <c r="N1751" t="n">
        <v>91.02</v>
      </c>
      <c r="O1751" t="n">
        <v>38494.52</v>
      </c>
      <c r="P1751" t="n">
        <v>163.67</v>
      </c>
      <c r="Q1751" t="n">
        <v>460.69</v>
      </c>
      <c r="R1751" t="n">
        <v>43.94</v>
      </c>
      <c r="S1751" t="n">
        <v>32.19</v>
      </c>
      <c r="T1751" t="n">
        <v>1988.61</v>
      </c>
      <c r="U1751" t="n">
        <v>0.73</v>
      </c>
      <c r="V1751" t="n">
        <v>0.77</v>
      </c>
      <c r="W1751" t="n">
        <v>1.46</v>
      </c>
      <c r="X1751" t="n">
        <v>0.11</v>
      </c>
      <c r="Y1751" t="n">
        <v>1</v>
      </c>
      <c r="Z1751" t="n">
        <v>10</v>
      </c>
    </row>
    <row r="1752">
      <c r="A1752" t="n">
        <v>117</v>
      </c>
      <c r="B1752" t="n">
        <v>130</v>
      </c>
      <c r="C1752" t="inlineStr">
        <is>
          <t xml:space="preserve">CONCLUIDO	</t>
        </is>
      </c>
      <c r="D1752" t="n">
        <v>6.8058</v>
      </c>
      <c r="E1752" t="n">
        <v>14.69</v>
      </c>
      <c r="F1752" t="n">
        <v>11.64</v>
      </c>
      <c r="G1752" t="n">
        <v>139.73</v>
      </c>
      <c r="H1752" t="n">
        <v>1.73</v>
      </c>
      <c r="I1752" t="n">
        <v>5</v>
      </c>
      <c r="J1752" t="n">
        <v>310.76</v>
      </c>
      <c r="K1752" t="n">
        <v>59.19</v>
      </c>
      <c r="L1752" t="n">
        <v>30.25</v>
      </c>
      <c r="M1752" t="n">
        <v>3</v>
      </c>
      <c r="N1752" t="n">
        <v>91.31999999999999</v>
      </c>
      <c r="O1752" t="n">
        <v>38561.79</v>
      </c>
      <c r="P1752" t="n">
        <v>164.25</v>
      </c>
      <c r="Q1752" t="n">
        <v>460.69</v>
      </c>
      <c r="R1752" t="n">
        <v>44</v>
      </c>
      <c r="S1752" t="n">
        <v>32.19</v>
      </c>
      <c r="T1752" t="n">
        <v>2016.15</v>
      </c>
      <c r="U1752" t="n">
        <v>0.73</v>
      </c>
      <c r="V1752" t="n">
        <v>0.77</v>
      </c>
      <c r="W1752" t="n">
        <v>1.46</v>
      </c>
      <c r="X1752" t="n">
        <v>0.11</v>
      </c>
      <c r="Y1752" t="n">
        <v>1</v>
      </c>
      <c r="Z1752" t="n">
        <v>10</v>
      </c>
    </row>
    <row r="1753">
      <c r="A1753" t="n">
        <v>118</v>
      </c>
      <c r="B1753" t="n">
        <v>130</v>
      </c>
      <c r="C1753" t="inlineStr">
        <is>
          <t xml:space="preserve">CONCLUIDO	</t>
        </is>
      </c>
      <c r="D1753" t="n">
        <v>6.8061</v>
      </c>
      <c r="E1753" t="n">
        <v>14.69</v>
      </c>
      <c r="F1753" t="n">
        <v>11.64</v>
      </c>
      <c r="G1753" t="n">
        <v>139.72</v>
      </c>
      <c r="H1753" t="n">
        <v>1.75</v>
      </c>
      <c r="I1753" t="n">
        <v>5</v>
      </c>
      <c r="J1753" t="n">
        <v>311.31</v>
      </c>
      <c r="K1753" t="n">
        <v>59.19</v>
      </c>
      <c r="L1753" t="n">
        <v>30.5</v>
      </c>
      <c r="M1753" t="n">
        <v>2</v>
      </c>
      <c r="N1753" t="n">
        <v>91.62</v>
      </c>
      <c r="O1753" t="n">
        <v>38629.19</v>
      </c>
      <c r="P1753" t="n">
        <v>164.32</v>
      </c>
      <c r="Q1753" t="n">
        <v>460.69</v>
      </c>
      <c r="R1753" t="n">
        <v>44.07</v>
      </c>
      <c r="S1753" t="n">
        <v>32.19</v>
      </c>
      <c r="T1753" t="n">
        <v>2054.71</v>
      </c>
      <c r="U1753" t="n">
        <v>0.73</v>
      </c>
      <c r="V1753" t="n">
        <v>0.77</v>
      </c>
      <c r="W1753" t="n">
        <v>1.45</v>
      </c>
      <c r="X1753" t="n">
        <v>0.11</v>
      </c>
      <c r="Y1753" t="n">
        <v>1</v>
      </c>
      <c r="Z1753" t="n">
        <v>10</v>
      </c>
    </row>
    <row r="1754">
      <c r="A1754" t="n">
        <v>119</v>
      </c>
      <c r="B1754" t="n">
        <v>130</v>
      </c>
      <c r="C1754" t="inlineStr">
        <is>
          <t xml:space="preserve">CONCLUIDO	</t>
        </is>
      </c>
      <c r="D1754" t="n">
        <v>6.8076</v>
      </c>
      <c r="E1754" t="n">
        <v>14.69</v>
      </c>
      <c r="F1754" t="n">
        <v>11.64</v>
      </c>
      <c r="G1754" t="n">
        <v>139.68</v>
      </c>
      <c r="H1754" t="n">
        <v>1.76</v>
      </c>
      <c r="I1754" t="n">
        <v>5</v>
      </c>
      <c r="J1754" t="n">
        <v>311.86</v>
      </c>
      <c r="K1754" t="n">
        <v>59.19</v>
      </c>
      <c r="L1754" t="n">
        <v>30.75</v>
      </c>
      <c r="M1754" t="n">
        <v>2</v>
      </c>
      <c r="N1754" t="n">
        <v>91.91</v>
      </c>
      <c r="O1754" t="n">
        <v>38696.85</v>
      </c>
      <c r="P1754" t="n">
        <v>164.21</v>
      </c>
      <c r="Q1754" t="n">
        <v>460.71</v>
      </c>
      <c r="R1754" t="n">
        <v>43.96</v>
      </c>
      <c r="S1754" t="n">
        <v>32.19</v>
      </c>
      <c r="T1754" t="n">
        <v>1995.98</v>
      </c>
      <c r="U1754" t="n">
        <v>0.73</v>
      </c>
      <c r="V1754" t="n">
        <v>0.77</v>
      </c>
      <c r="W1754" t="n">
        <v>1.45</v>
      </c>
      <c r="X1754" t="n">
        <v>0.11</v>
      </c>
      <c r="Y1754" t="n">
        <v>1</v>
      </c>
      <c r="Z1754" t="n">
        <v>10</v>
      </c>
    </row>
    <row r="1755">
      <c r="A1755" t="n">
        <v>120</v>
      </c>
      <c r="B1755" t="n">
        <v>130</v>
      </c>
      <c r="C1755" t="inlineStr">
        <is>
          <t xml:space="preserve">CONCLUIDO	</t>
        </is>
      </c>
      <c r="D1755" t="n">
        <v>6.8041</v>
      </c>
      <c r="E1755" t="n">
        <v>14.7</v>
      </c>
      <c r="F1755" t="n">
        <v>11.65</v>
      </c>
      <c r="G1755" t="n">
        <v>139.77</v>
      </c>
      <c r="H1755" t="n">
        <v>1.77</v>
      </c>
      <c r="I1755" t="n">
        <v>5</v>
      </c>
      <c r="J1755" t="n">
        <v>312.41</v>
      </c>
      <c r="K1755" t="n">
        <v>59.19</v>
      </c>
      <c r="L1755" t="n">
        <v>31</v>
      </c>
      <c r="M1755" t="n">
        <v>2</v>
      </c>
      <c r="N1755" t="n">
        <v>92.20999999999999</v>
      </c>
      <c r="O1755" t="n">
        <v>38764.53</v>
      </c>
      <c r="P1755" t="n">
        <v>164.56</v>
      </c>
      <c r="Q1755" t="n">
        <v>460.69</v>
      </c>
      <c r="R1755" t="n">
        <v>44.11</v>
      </c>
      <c r="S1755" t="n">
        <v>32.19</v>
      </c>
      <c r="T1755" t="n">
        <v>2074.17</v>
      </c>
      <c r="U1755" t="n">
        <v>0.73</v>
      </c>
      <c r="V1755" t="n">
        <v>0.77</v>
      </c>
      <c r="W1755" t="n">
        <v>1.46</v>
      </c>
      <c r="X1755" t="n">
        <v>0.11</v>
      </c>
      <c r="Y1755" t="n">
        <v>1</v>
      </c>
      <c r="Z1755" t="n">
        <v>10</v>
      </c>
    </row>
    <row r="1756">
      <c r="A1756" t="n">
        <v>121</v>
      </c>
      <c r="B1756" t="n">
        <v>130</v>
      </c>
      <c r="C1756" t="inlineStr">
        <is>
          <t xml:space="preserve">CONCLUIDO	</t>
        </is>
      </c>
      <c r="D1756" t="n">
        <v>6.8041</v>
      </c>
      <c r="E1756" t="n">
        <v>14.7</v>
      </c>
      <c r="F1756" t="n">
        <v>11.65</v>
      </c>
      <c r="G1756" t="n">
        <v>139.77</v>
      </c>
      <c r="H1756" t="n">
        <v>1.78</v>
      </c>
      <c r="I1756" t="n">
        <v>5</v>
      </c>
      <c r="J1756" t="n">
        <v>312.96</v>
      </c>
      <c r="K1756" t="n">
        <v>59.19</v>
      </c>
      <c r="L1756" t="n">
        <v>31.25</v>
      </c>
      <c r="M1756" t="n">
        <v>1</v>
      </c>
      <c r="N1756" t="n">
        <v>92.51000000000001</v>
      </c>
      <c r="O1756" t="n">
        <v>38832.33</v>
      </c>
      <c r="P1756" t="n">
        <v>164.83</v>
      </c>
      <c r="Q1756" t="n">
        <v>460.69</v>
      </c>
      <c r="R1756" t="n">
        <v>44.1</v>
      </c>
      <c r="S1756" t="n">
        <v>32.19</v>
      </c>
      <c r="T1756" t="n">
        <v>2066.16</v>
      </c>
      <c r="U1756" t="n">
        <v>0.73</v>
      </c>
      <c r="V1756" t="n">
        <v>0.77</v>
      </c>
      <c r="W1756" t="n">
        <v>1.46</v>
      </c>
      <c r="X1756" t="n">
        <v>0.11</v>
      </c>
      <c r="Y1756" t="n">
        <v>1</v>
      </c>
      <c r="Z1756" t="n">
        <v>10</v>
      </c>
    </row>
    <row r="1757">
      <c r="A1757" t="n">
        <v>122</v>
      </c>
      <c r="B1757" t="n">
        <v>130</v>
      </c>
      <c r="C1757" t="inlineStr">
        <is>
          <t xml:space="preserve">CONCLUIDO	</t>
        </is>
      </c>
      <c r="D1757" t="n">
        <v>6.8045</v>
      </c>
      <c r="E1757" t="n">
        <v>14.7</v>
      </c>
      <c r="F1757" t="n">
        <v>11.65</v>
      </c>
      <c r="G1757" t="n">
        <v>139.76</v>
      </c>
      <c r="H1757" t="n">
        <v>1.79</v>
      </c>
      <c r="I1757" t="n">
        <v>5</v>
      </c>
      <c r="J1757" t="n">
        <v>313.51</v>
      </c>
      <c r="K1757" t="n">
        <v>59.19</v>
      </c>
      <c r="L1757" t="n">
        <v>31.5</v>
      </c>
      <c r="M1757" t="n">
        <v>1</v>
      </c>
      <c r="N1757" t="n">
        <v>92.81</v>
      </c>
      <c r="O1757" t="n">
        <v>38900.27</v>
      </c>
      <c r="P1757" t="n">
        <v>165.01</v>
      </c>
      <c r="Q1757" t="n">
        <v>460.69</v>
      </c>
      <c r="R1757" t="n">
        <v>44.1</v>
      </c>
      <c r="S1757" t="n">
        <v>32.19</v>
      </c>
      <c r="T1757" t="n">
        <v>2068.03</v>
      </c>
      <c r="U1757" t="n">
        <v>0.73</v>
      </c>
      <c r="V1757" t="n">
        <v>0.77</v>
      </c>
      <c r="W1757" t="n">
        <v>1.46</v>
      </c>
      <c r="X1757" t="n">
        <v>0.11</v>
      </c>
      <c r="Y1757" t="n">
        <v>1</v>
      </c>
      <c r="Z1757" t="n">
        <v>10</v>
      </c>
    </row>
    <row r="1758">
      <c r="A1758" t="n">
        <v>123</v>
      </c>
      <c r="B1758" t="n">
        <v>130</v>
      </c>
      <c r="C1758" t="inlineStr">
        <is>
          <t xml:space="preserve">CONCLUIDO	</t>
        </is>
      </c>
      <c r="D1758" t="n">
        <v>6.8048</v>
      </c>
      <c r="E1758" t="n">
        <v>14.7</v>
      </c>
      <c r="F1758" t="n">
        <v>11.65</v>
      </c>
      <c r="G1758" t="n">
        <v>139.75</v>
      </c>
      <c r="H1758" t="n">
        <v>1.8</v>
      </c>
      <c r="I1758" t="n">
        <v>5</v>
      </c>
      <c r="J1758" t="n">
        <v>314.06</v>
      </c>
      <c r="K1758" t="n">
        <v>59.19</v>
      </c>
      <c r="L1758" t="n">
        <v>31.75</v>
      </c>
      <c r="M1758" t="n">
        <v>1</v>
      </c>
      <c r="N1758" t="n">
        <v>93.12</v>
      </c>
      <c r="O1758" t="n">
        <v>38968.34</v>
      </c>
      <c r="P1758" t="n">
        <v>165.12</v>
      </c>
      <c r="Q1758" t="n">
        <v>460.7</v>
      </c>
      <c r="R1758" t="n">
        <v>44.06</v>
      </c>
      <c r="S1758" t="n">
        <v>32.19</v>
      </c>
      <c r="T1758" t="n">
        <v>2045.3</v>
      </c>
      <c r="U1758" t="n">
        <v>0.73</v>
      </c>
      <c r="V1758" t="n">
        <v>0.77</v>
      </c>
      <c r="W1758" t="n">
        <v>1.46</v>
      </c>
      <c r="X1758" t="n">
        <v>0.11</v>
      </c>
      <c r="Y1758" t="n">
        <v>1</v>
      </c>
      <c r="Z1758" t="n">
        <v>10</v>
      </c>
    </row>
    <row r="1759">
      <c r="A1759" t="n">
        <v>124</v>
      </c>
      <c r="B1759" t="n">
        <v>130</v>
      </c>
      <c r="C1759" t="inlineStr">
        <is>
          <t xml:space="preserve">CONCLUIDO	</t>
        </is>
      </c>
      <c r="D1759" t="n">
        <v>6.8054</v>
      </c>
      <c r="E1759" t="n">
        <v>14.69</v>
      </c>
      <c r="F1759" t="n">
        <v>11.64</v>
      </c>
      <c r="G1759" t="n">
        <v>139.74</v>
      </c>
      <c r="H1759" t="n">
        <v>1.81</v>
      </c>
      <c r="I1759" t="n">
        <v>5</v>
      </c>
      <c r="J1759" t="n">
        <v>314.61</v>
      </c>
      <c r="K1759" t="n">
        <v>59.19</v>
      </c>
      <c r="L1759" t="n">
        <v>32</v>
      </c>
      <c r="M1759" t="n">
        <v>1</v>
      </c>
      <c r="N1759" t="n">
        <v>93.42</v>
      </c>
      <c r="O1759" t="n">
        <v>39036.55</v>
      </c>
      <c r="P1759" t="n">
        <v>165.27</v>
      </c>
      <c r="Q1759" t="n">
        <v>460.69</v>
      </c>
      <c r="R1759" t="n">
        <v>43.99</v>
      </c>
      <c r="S1759" t="n">
        <v>32.19</v>
      </c>
      <c r="T1759" t="n">
        <v>2013.33</v>
      </c>
      <c r="U1759" t="n">
        <v>0.73</v>
      </c>
      <c r="V1759" t="n">
        <v>0.77</v>
      </c>
      <c r="W1759" t="n">
        <v>1.46</v>
      </c>
      <c r="X1759" t="n">
        <v>0.11</v>
      </c>
      <c r="Y1759" t="n">
        <v>1</v>
      </c>
      <c r="Z1759" t="n">
        <v>10</v>
      </c>
    </row>
    <row r="1760">
      <c r="A1760" t="n">
        <v>125</v>
      </c>
      <c r="B1760" t="n">
        <v>130</v>
      </c>
      <c r="C1760" t="inlineStr">
        <is>
          <t xml:space="preserve">CONCLUIDO	</t>
        </is>
      </c>
      <c r="D1760" t="n">
        <v>6.8036</v>
      </c>
      <c r="E1760" t="n">
        <v>14.7</v>
      </c>
      <c r="F1760" t="n">
        <v>11.65</v>
      </c>
      <c r="G1760" t="n">
        <v>139.78</v>
      </c>
      <c r="H1760" t="n">
        <v>1.82</v>
      </c>
      <c r="I1760" t="n">
        <v>5</v>
      </c>
      <c r="J1760" t="n">
        <v>315.17</v>
      </c>
      <c r="K1760" t="n">
        <v>59.19</v>
      </c>
      <c r="L1760" t="n">
        <v>32.25</v>
      </c>
      <c r="M1760" t="n">
        <v>1</v>
      </c>
      <c r="N1760" t="n">
        <v>93.72</v>
      </c>
      <c r="O1760" t="n">
        <v>39104.89</v>
      </c>
      <c r="P1760" t="n">
        <v>165.45</v>
      </c>
      <c r="Q1760" t="n">
        <v>460.69</v>
      </c>
      <c r="R1760" t="n">
        <v>44.13</v>
      </c>
      <c r="S1760" t="n">
        <v>32.19</v>
      </c>
      <c r="T1760" t="n">
        <v>2082.17</v>
      </c>
      <c r="U1760" t="n">
        <v>0.73</v>
      </c>
      <c r="V1760" t="n">
        <v>0.77</v>
      </c>
      <c r="W1760" t="n">
        <v>1.46</v>
      </c>
      <c r="X1760" t="n">
        <v>0.12</v>
      </c>
      <c r="Y1760" t="n">
        <v>1</v>
      </c>
      <c r="Z1760" t="n">
        <v>10</v>
      </c>
    </row>
    <row r="1761">
      <c r="A1761" t="n">
        <v>126</v>
      </c>
      <c r="B1761" t="n">
        <v>130</v>
      </c>
      <c r="C1761" t="inlineStr">
        <is>
          <t xml:space="preserve">CONCLUIDO	</t>
        </is>
      </c>
      <c r="D1761" t="n">
        <v>6.8035</v>
      </c>
      <c r="E1761" t="n">
        <v>14.7</v>
      </c>
      <c r="F1761" t="n">
        <v>11.65</v>
      </c>
      <c r="G1761" t="n">
        <v>139.79</v>
      </c>
      <c r="H1761" t="n">
        <v>1.83</v>
      </c>
      <c r="I1761" t="n">
        <v>5</v>
      </c>
      <c r="J1761" t="n">
        <v>315.72</v>
      </c>
      <c r="K1761" t="n">
        <v>59.19</v>
      </c>
      <c r="L1761" t="n">
        <v>32.5</v>
      </c>
      <c r="M1761" t="n">
        <v>1</v>
      </c>
      <c r="N1761" t="n">
        <v>94.03</v>
      </c>
      <c r="O1761" t="n">
        <v>39173.37</v>
      </c>
      <c r="P1761" t="n">
        <v>165.59</v>
      </c>
      <c r="Q1761" t="n">
        <v>460.69</v>
      </c>
      <c r="R1761" t="n">
        <v>44.16</v>
      </c>
      <c r="S1761" t="n">
        <v>32.19</v>
      </c>
      <c r="T1761" t="n">
        <v>2097.28</v>
      </c>
      <c r="U1761" t="n">
        <v>0.73</v>
      </c>
      <c r="V1761" t="n">
        <v>0.77</v>
      </c>
      <c r="W1761" t="n">
        <v>1.46</v>
      </c>
      <c r="X1761" t="n">
        <v>0.12</v>
      </c>
      <c r="Y1761" t="n">
        <v>1</v>
      </c>
      <c r="Z1761" t="n">
        <v>10</v>
      </c>
    </row>
    <row r="1762">
      <c r="A1762" t="n">
        <v>127</v>
      </c>
      <c r="B1762" t="n">
        <v>130</v>
      </c>
      <c r="C1762" t="inlineStr">
        <is>
          <t xml:space="preserve">CONCLUIDO	</t>
        </is>
      </c>
      <c r="D1762" t="n">
        <v>6.8035</v>
      </c>
      <c r="E1762" t="n">
        <v>14.7</v>
      </c>
      <c r="F1762" t="n">
        <v>11.65</v>
      </c>
      <c r="G1762" t="n">
        <v>139.79</v>
      </c>
      <c r="H1762" t="n">
        <v>1.84</v>
      </c>
      <c r="I1762" t="n">
        <v>5</v>
      </c>
      <c r="J1762" t="n">
        <v>316.28</v>
      </c>
      <c r="K1762" t="n">
        <v>59.19</v>
      </c>
      <c r="L1762" t="n">
        <v>32.75</v>
      </c>
      <c r="M1762" t="n">
        <v>1</v>
      </c>
      <c r="N1762" t="n">
        <v>94.33</v>
      </c>
      <c r="O1762" t="n">
        <v>39241.99</v>
      </c>
      <c r="P1762" t="n">
        <v>165.73</v>
      </c>
      <c r="Q1762" t="n">
        <v>460.69</v>
      </c>
      <c r="R1762" t="n">
        <v>44.19</v>
      </c>
      <c r="S1762" t="n">
        <v>32.19</v>
      </c>
      <c r="T1762" t="n">
        <v>2110.3</v>
      </c>
      <c r="U1762" t="n">
        <v>0.73</v>
      </c>
      <c r="V1762" t="n">
        <v>0.77</v>
      </c>
      <c r="W1762" t="n">
        <v>1.46</v>
      </c>
      <c r="X1762" t="n">
        <v>0.12</v>
      </c>
      <c r="Y1762" t="n">
        <v>1</v>
      </c>
      <c r="Z1762" t="n">
        <v>10</v>
      </c>
    </row>
    <row r="1763">
      <c r="A1763" t="n">
        <v>128</v>
      </c>
      <c r="B1763" t="n">
        <v>130</v>
      </c>
      <c r="C1763" t="inlineStr">
        <is>
          <t xml:space="preserve">CONCLUIDO	</t>
        </is>
      </c>
      <c r="D1763" t="n">
        <v>6.8037</v>
      </c>
      <c r="E1763" t="n">
        <v>14.7</v>
      </c>
      <c r="F1763" t="n">
        <v>11.65</v>
      </c>
      <c r="G1763" t="n">
        <v>139.78</v>
      </c>
      <c r="H1763" t="n">
        <v>1.86</v>
      </c>
      <c r="I1763" t="n">
        <v>5</v>
      </c>
      <c r="J1763" t="n">
        <v>316.84</v>
      </c>
      <c r="K1763" t="n">
        <v>59.19</v>
      </c>
      <c r="L1763" t="n">
        <v>33</v>
      </c>
      <c r="M1763" t="n">
        <v>1</v>
      </c>
      <c r="N1763" t="n">
        <v>94.64</v>
      </c>
      <c r="O1763" t="n">
        <v>39310.75</v>
      </c>
      <c r="P1763" t="n">
        <v>165.96</v>
      </c>
      <c r="Q1763" t="n">
        <v>460.69</v>
      </c>
      <c r="R1763" t="n">
        <v>44.17</v>
      </c>
      <c r="S1763" t="n">
        <v>32.19</v>
      </c>
      <c r="T1763" t="n">
        <v>2101.17</v>
      </c>
      <c r="U1763" t="n">
        <v>0.73</v>
      </c>
      <c r="V1763" t="n">
        <v>0.77</v>
      </c>
      <c r="W1763" t="n">
        <v>1.46</v>
      </c>
      <c r="X1763" t="n">
        <v>0.11</v>
      </c>
      <c r="Y1763" t="n">
        <v>1</v>
      </c>
      <c r="Z1763" t="n">
        <v>10</v>
      </c>
    </row>
    <row r="1764">
      <c r="A1764" t="n">
        <v>129</v>
      </c>
      <c r="B1764" t="n">
        <v>130</v>
      </c>
      <c r="C1764" t="inlineStr">
        <is>
          <t xml:space="preserve">CONCLUIDO	</t>
        </is>
      </c>
      <c r="D1764" t="n">
        <v>6.8032</v>
      </c>
      <c r="E1764" t="n">
        <v>14.7</v>
      </c>
      <c r="F1764" t="n">
        <v>11.65</v>
      </c>
      <c r="G1764" t="n">
        <v>139.79</v>
      </c>
      <c r="H1764" t="n">
        <v>1.87</v>
      </c>
      <c r="I1764" t="n">
        <v>5</v>
      </c>
      <c r="J1764" t="n">
        <v>317.39</v>
      </c>
      <c r="K1764" t="n">
        <v>59.19</v>
      </c>
      <c r="L1764" t="n">
        <v>33.25</v>
      </c>
      <c r="M1764" t="n">
        <v>1</v>
      </c>
      <c r="N1764" t="n">
        <v>94.95</v>
      </c>
      <c r="O1764" t="n">
        <v>39379.65</v>
      </c>
      <c r="P1764" t="n">
        <v>166.14</v>
      </c>
      <c r="Q1764" t="n">
        <v>460.69</v>
      </c>
      <c r="R1764" t="n">
        <v>44.21</v>
      </c>
      <c r="S1764" t="n">
        <v>32.19</v>
      </c>
      <c r="T1764" t="n">
        <v>2120.08</v>
      </c>
      <c r="U1764" t="n">
        <v>0.73</v>
      </c>
      <c r="V1764" t="n">
        <v>0.77</v>
      </c>
      <c r="W1764" t="n">
        <v>1.46</v>
      </c>
      <c r="X1764" t="n">
        <v>0.12</v>
      </c>
      <c r="Y1764" t="n">
        <v>1</v>
      </c>
      <c r="Z1764" t="n">
        <v>10</v>
      </c>
    </row>
    <row r="1765">
      <c r="A1765" t="n">
        <v>130</v>
      </c>
      <c r="B1765" t="n">
        <v>130</v>
      </c>
      <c r="C1765" t="inlineStr">
        <is>
          <t xml:space="preserve">CONCLUIDO	</t>
        </is>
      </c>
      <c r="D1765" t="n">
        <v>6.8031</v>
      </c>
      <c r="E1765" t="n">
        <v>14.7</v>
      </c>
      <c r="F1765" t="n">
        <v>11.65</v>
      </c>
      <c r="G1765" t="n">
        <v>139.8</v>
      </c>
      <c r="H1765" t="n">
        <v>1.88</v>
      </c>
      <c r="I1765" t="n">
        <v>5</v>
      </c>
      <c r="J1765" t="n">
        <v>317.95</v>
      </c>
      <c r="K1765" t="n">
        <v>59.19</v>
      </c>
      <c r="L1765" t="n">
        <v>33.5</v>
      </c>
      <c r="M1765" t="n">
        <v>1</v>
      </c>
      <c r="N1765" t="n">
        <v>95.26000000000001</v>
      </c>
      <c r="O1765" t="n">
        <v>39448.69</v>
      </c>
      <c r="P1765" t="n">
        <v>166.27</v>
      </c>
      <c r="Q1765" t="n">
        <v>460.69</v>
      </c>
      <c r="R1765" t="n">
        <v>44.21</v>
      </c>
      <c r="S1765" t="n">
        <v>32.19</v>
      </c>
      <c r="T1765" t="n">
        <v>2123.79</v>
      </c>
      <c r="U1765" t="n">
        <v>0.73</v>
      </c>
      <c r="V1765" t="n">
        <v>0.77</v>
      </c>
      <c r="W1765" t="n">
        <v>1.46</v>
      </c>
      <c r="X1765" t="n">
        <v>0.12</v>
      </c>
      <c r="Y1765" t="n">
        <v>1</v>
      </c>
      <c r="Z1765" t="n">
        <v>10</v>
      </c>
    </row>
    <row r="1766">
      <c r="A1766" t="n">
        <v>131</v>
      </c>
      <c r="B1766" t="n">
        <v>130</v>
      </c>
      <c r="C1766" t="inlineStr">
        <is>
          <t xml:space="preserve">CONCLUIDO	</t>
        </is>
      </c>
      <c r="D1766" t="n">
        <v>6.8036</v>
      </c>
      <c r="E1766" t="n">
        <v>14.7</v>
      </c>
      <c r="F1766" t="n">
        <v>11.65</v>
      </c>
      <c r="G1766" t="n">
        <v>139.78</v>
      </c>
      <c r="H1766" t="n">
        <v>1.89</v>
      </c>
      <c r="I1766" t="n">
        <v>5</v>
      </c>
      <c r="J1766" t="n">
        <v>318.52</v>
      </c>
      <c r="K1766" t="n">
        <v>59.19</v>
      </c>
      <c r="L1766" t="n">
        <v>33.75</v>
      </c>
      <c r="M1766" t="n">
        <v>1</v>
      </c>
      <c r="N1766" t="n">
        <v>95.56999999999999</v>
      </c>
      <c r="O1766" t="n">
        <v>39517.87</v>
      </c>
      <c r="P1766" t="n">
        <v>166.41</v>
      </c>
      <c r="Q1766" t="n">
        <v>460.69</v>
      </c>
      <c r="R1766" t="n">
        <v>44.16</v>
      </c>
      <c r="S1766" t="n">
        <v>32.19</v>
      </c>
      <c r="T1766" t="n">
        <v>2098.87</v>
      </c>
      <c r="U1766" t="n">
        <v>0.73</v>
      </c>
      <c r="V1766" t="n">
        <v>0.77</v>
      </c>
      <c r="W1766" t="n">
        <v>1.46</v>
      </c>
      <c r="X1766" t="n">
        <v>0.12</v>
      </c>
      <c r="Y1766" t="n">
        <v>1</v>
      </c>
      <c r="Z1766" t="n">
        <v>10</v>
      </c>
    </row>
    <row r="1767">
      <c r="A1767" t="n">
        <v>132</v>
      </c>
      <c r="B1767" t="n">
        <v>130</v>
      </c>
      <c r="C1767" t="inlineStr">
        <is>
          <t xml:space="preserve">CONCLUIDO	</t>
        </is>
      </c>
      <c r="D1767" t="n">
        <v>6.8034</v>
      </c>
      <c r="E1767" t="n">
        <v>14.7</v>
      </c>
      <c r="F1767" t="n">
        <v>11.65</v>
      </c>
      <c r="G1767" t="n">
        <v>139.79</v>
      </c>
      <c r="H1767" t="n">
        <v>1.9</v>
      </c>
      <c r="I1767" t="n">
        <v>5</v>
      </c>
      <c r="J1767" t="n">
        <v>319.08</v>
      </c>
      <c r="K1767" t="n">
        <v>59.19</v>
      </c>
      <c r="L1767" t="n">
        <v>34</v>
      </c>
      <c r="M1767" t="n">
        <v>1</v>
      </c>
      <c r="N1767" t="n">
        <v>95.88</v>
      </c>
      <c r="O1767" t="n">
        <v>39587.19</v>
      </c>
      <c r="P1767" t="n">
        <v>166.52</v>
      </c>
      <c r="Q1767" t="n">
        <v>460.69</v>
      </c>
      <c r="R1767" t="n">
        <v>44.19</v>
      </c>
      <c r="S1767" t="n">
        <v>32.19</v>
      </c>
      <c r="T1767" t="n">
        <v>2111.1</v>
      </c>
      <c r="U1767" t="n">
        <v>0.73</v>
      </c>
      <c r="V1767" t="n">
        <v>0.77</v>
      </c>
      <c r="W1767" t="n">
        <v>1.46</v>
      </c>
      <c r="X1767" t="n">
        <v>0.12</v>
      </c>
      <c r="Y1767" t="n">
        <v>1</v>
      </c>
      <c r="Z1767" t="n">
        <v>10</v>
      </c>
    </row>
    <row r="1768">
      <c r="A1768" t="n">
        <v>133</v>
      </c>
      <c r="B1768" t="n">
        <v>130</v>
      </c>
      <c r="C1768" t="inlineStr">
        <is>
          <t xml:space="preserve">CONCLUIDO	</t>
        </is>
      </c>
      <c r="D1768" t="n">
        <v>6.8018</v>
      </c>
      <c r="E1768" t="n">
        <v>14.7</v>
      </c>
      <c r="F1768" t="n">
        <v>11.65</v>
      </c>
      <c r="G1768" t="n">
        <v>139.83</v>
      </c>
      <c r="H1768" t="n">
        <v>1.91</v>
      </c>
      <c r="I1768" t="n">
        <v>5</v>
      </c>
      <c r="J1768" t="n">
        <v>319.64</v>
      </c>
      <c r="K1768" t="n">
        <v>59.19</v>
      </c>
      <c r="L1768" t="n">
        <v>34.25</v>
      </c>
      <c r="M1768" t="n">
        <v>1</v>
      </c>
      <c r="N1768" t="n">
        <v>96.2</v>
      </c>
      <c r="O1768" t="n">
        <v>39656.65</v>
      </c>
      <c r="P1768" t="n">
        <v>166.66</v>
      </c>
      <c r="Q1768" t="n">
        <v>460.69</v>
      </c>
      <c r="R1768" t="n">
        <v>44.27</v>
      </c>
      <c r="S1768" t="n">
        <v>32.19</v>
      </c>
      <c r="T1768" t="n">
        <v>2151.23</v>
      </c>
      <c r="U1768" t="n">
        <v>0.73</v>
      </c>
      <c r="V1768" t="n">
        <v>0.77</v>
      </c>
      <c r="W1768" t="n">
        <v>1.46</v>
      </c>
      <c r="X1768" t="n">
        <v>0.12</v>
      </c>
      <c r="Y1768" t="n">
        <v>1</v>
      </c>
      <c r="Z1768" t="n">
        <v>10</v>
      </c>
    </row>
    <row r="1769">
      <c r="A1769" t="n">
        <v>134</v>
      </c>
      <c r="B1769" t="n">
        <v>130</v>
      </c>
      <c r="C1769" t="inlineStr">
        <is>
          <t xml:space="preserve">CONCLUIDO	</t>
        </is>
      </c>
      <c r="D1769" t="n">
        <v>6.8018</v>
      </c>
      <c r="E1769" t="n">
        <v>14.7</v>
      </c>
      <c r="F1769" t="n">
        <v>11.65</v>
      </c>
      <c r="G1769" t="n">
        <v>139.83</v>
      </c>
      <c r="H1769" t="n">
        <v>1.92</v>
      </c>
      <c r="I1769" t="n">
        <v>5</v>
      </c>
      <c r="J1769" t="n">
        <v>320.21</v>
      </c>
      <c r="K1769" t="n">
        <v>59.19</v>
      </c>
      <c r="L1769" t="n">
        <v>34.5</v>
      </c>
      <c r="M1769" t="n">
        <v>0</v>
      </c>
      <c r="N1769" t="n">
        <v>96.51000000000001</v>
      </c>
      <c r="O1769" t="n">
        <v>39726.26</v>
      </c>
      <c r="P1769" t="n">
        <v>166.95</v>
      </c>
      <c r="Q1769" t="n">
        <v>460.69</v>
      </c>
      <c r="R1769" t="n">
        <v>44.28</v>
      </c>
      <c r="S1769" t="n">
        <v>32.19</v>
      </c>
      <c r="T1769" t="n">
        <v>2156.84</v>
      </c>
      <c r="U1769" t="n">
        <v>0.73</v>
      </c>
      <c r="V1769" t="n">
        <v>0.77</v>
      </c>
      <c r="W1769" t="n">
        <v>1.46</v>
      </c>
      <c r="X1769" t="n">
        <v>0.12</v>
      </c>
      <c r="Y1769" t="n">
        <v>1</v>
      </c>
      <c r="Z1769" t="n">
        <v>10</v>
      </c>
    </row>
    <row r="1770">
      <c r="A1770" t="n">
        <v>0</v>
      </c>
      <c r="B1770" t="n">
        <v>75</v>
      </c>
      <c r="C1770" t="inlineStr">
        <is>
          <t xml:space="preserve">CONCLUIDO	</t>
        </is>
      </c>
      <c r="D1770" t="n">
        <v>4.6033</v>
      </c>
      <c r="E1770" t="n">
        <v>21.72</v>
      </c>
      <c r="F1770" t="n">
        <v>15.41</v>
      </c>
      <c r="G1770" t="n">
        <v>7.01</v>
      </c>
      <c r="H1770" t="n">
        <v>0.12</v>
      </c>
      <c r="I1770" t="n">
        <v>132</v>
      </c>
      <c r="J1770" t="n">
        <v>150.44</v>
      </c>
      <c r="K1770" t="n">
        <v>49.1</v>
      </c>
      <c r="L1770" t="n">
        <v>1</v>
      </c>
      <c r="M1770" t="n">
        <v>130</v>
      </c>
      <c r="N1770" t="n">
        <v>25.34</v>
      </c>
      <c r="O1770" t="n">
        <v>18787.76</v>
      </c>
      <c r="P1770" t="n">
        <v>181.23</v>
      </c>
      <c r="Q1770" t="n">
        <v>460.91</v>
      </c>
      <c r="R1770" t="n">
        <v>167.43</v>
      </c>
      <c r="S1770" t="n">
        <v>32.19</v>
      </c>
      <c r="T1770" t="n">
        <v>63098.46</v>
      </c>
      <c r="U1770" t="n">
        <v>0.19</v>
      </c>
      <c r="V1770" t="n">
        <v>0.58</v>
      </c>
      <c r="W1770" t="n">
        <v>1.65</v>
      </c>
      <c r="X1770" t="n">
        <v>3.88</v>
      </c>
      <c r="Y1770" t="n">
        <v>1</v>
      </c>
      <c r="Z1770" t="n">
        <v>10</v>
      </c>
    </row>
    <row r="1771">
      <c r="A1771" t="n">
        <v>1</v>
      </c>
      <c r="B1771" t="n">
        <v>75</v>
      </c>
      <c r="C1771" t="inlineStr">
        <is>
          <t xml:space="preserve">CONCLUIDO	</t>
        </is>
      </c>
      <c r="D1771" t="n">
        <v>5.0929</v>
      </c>
      <c r="E1771" t="n">
        <v>19.64</v>
      </c>
      <c r="F1771" t="n">
        <v>14.36</v>
      </c>
      <c r="G1771" t="n">
        <v>8.789999999999999</v>
      </c>
      <c r="H1771" t="n">
        <v>0.15</v>
      </c>
      <c r="I1771" t="n">
        <v>98</v>
      </c>
      <c r="J1771" t="n">
        <v>150.78</v>
      </c>
      <c r="K1771" t="n">
        <v>49.1</v>
      </c>
      <c r="L1771" t="n">
        <v>1.25</v>
      </c>
      <c r="M1771" t="n">
        <v>96</v>
      </c>
      <c r="N1771" t="n">
        <v>25.44</v>
      </c>
      <c r="O1771" t="n">
        <v>18830.65</v>
      </c>
      <c r="P1771" t="n">
        <v>168.19</v>
      </c>
      <c r="Q1771" t="n">
        <v>460.8</v>
      </c>
      <c r="R1771" t="n">
        <v>132.9</v>
      </c>
      <c r="S1771" t="n">
        <v>32.19</v>
      </c>
      <c r="T1771" t="n">
        <v>46003.19</v>
      </c>
      <c r="U1771" t="n">
        <v>0.24</v>
      </c>
      <c r="V1771" t="n">
        <v>0.62</v>
      </c>
      <c r="W1771" t="n">
        <v>1.6</v>
      </c>
      <c r="X1771" t="n">
        <v>2.83</v>
      </c>
      <c r="Y1771" t="n">
        <v>1</v>
      </c>
      <c r="Z1771" t="n">
        <v>10</v>
      </c>
    </row>
    <row r="1772">
      <c r="A1772" t="n">
        <v>2</v>
      </c>
      <c r="B1772" t="n">
        <v>75</v>
      </c>
      <c r="C1772" t="inlineStr">
        <is>
          <t xml:space="preserve">CONCLUIDO	</t>
        </is>
      </c>
      <c r="D1772" t="n">
        <v>5.4077</v>
      </c>
      <c r="E1772" t="n">
        <v>18.49</v>
      </c>
      <c r="F1772" t="n">
        <v>13.8</v>
      </c>
      <c r="G1772" t="n">
        <v>10.48</v>
      </c>
      <c r="H1772" t="n">
        <v>0.18</v>
      </c>
      <c r="I1772" t="n">
        <v>79</v>
      </c>
      <c r="J1772" t="n">
        <v>151.13</v>
      </c>
      <c r="K1772" t="n">
        <v>49.1</v>
      </c>
      <c r="L1772" t="n">
        <v>1.5</v>
      </c>
      <c r="M1772" t="n">
        <v>77</v>
      </c>
      <c r="N1772" t="n">
        <v>25.54</v>
      </c>
      <c r="O1772" t="n">
        <v>18873.58</v>
      </c>
      <c r="P1772" t="n">
        <v>161.06</v>
      </c>
      <c r="Q1772" t="n">
        <v>460.74</v>
      </c>
      <c r="R1772" t="n">
        <v>114.45</v>
      </c>
      <c r="S1772" t="n">
        <v>32.19</v>
      </c>
      <c r="T1772" t="n">
        <v>36873.4</v>
      </c>
      <c r="U1772" t="n">
        <v>0.28</v>
      </c>
      <c r="V1772" t="n">
        <v>0.65</v>
      </c>
      <c r="W1772" t="n">
        <v>1.57</v>
      </c>
      <c r="X1772" t="n">
        <v>2.27</v>
      </c>
      <c r="Y1772" t="n">
        <v>1</v>
      </c>
      <c r="Z1772" t="n">
        <v>10</v>
      </c>
    </row>
    <row r="1773">
      <c r="A1773" t="n">
        <v>3</v>
      </c>
      <c r="B1773" t="n">
        <v>75</v>
      </c>
      <c r="C1773" t="inlineStr">
        <is>
          <t xml:space="preserve">CONCLUIDO	</t>
        </is>
      </c>
      <c r="D1773" t="n">
        <v>5.6639</v>
      </c>
      <c r="E1773" t="n">
        <v>17.66</v>
      </c>
      <c r="F1773" t="n">
        <v>13.39</v>
      </c>
      <c r="G1773" t="n">
        <v>12.36</v>
      </c>
      <c r="H1773" t="n">
        <v>0.2</v>
      </c>
      <c r="I1773" t="n">
        <v>65</v>
      </c>
      <c r="J1773" t="n">
        <v>151.48</v>
      </c>
      <c r="K1773" t="n">
        <v>49.1</v>
      </c>
      <c r="L1773" t="n">
        <v>1.75</v>
      </c>
      <c r="M1773" t="n">
        <v>63</v>
      </c>
      <c r="N1773" t="n">
        <v>25.64</v>
      </c>
      <c r="O1773" t="n">
        <v>18916.54</v>
      </c>
      <c r="P1773" t="n">
        <v>155.69</v>
      </c>
      <c r="Q1773" t="n">
        <v>460.72</v>
      </c>
      <c r="R1773" t="n">
        <v>101.13</v>
      </c>
      <c r="S1773" t="n">
        <v>32.19</v>
      </c>
      <c r="T1773" t="n">
        <v>30280.77</v>
      </c>
      <c r="U1773" t="n">
        <v>0.32</v>
      </c>
      <c r="V1773" t="n">
        <v>0.67</v>
      </c>
      <c r="W1773" t="n">
        <v>1.55</v>
      </c>
      <c r="X1773" t="n">
        <v>1.86</v>
      </c>
      <c r="Y1773" t="n">
        <v>1</v>
      </c>
      <c r="Z1773" t="n">
        <v>10</v>
      </c>
    </row>
    <row r="1774">
      <c r="A1774" t="n">
        <v>4</v>
      </c>
      <c r="B1774" t="n">
        <v>75</v>
      </c>
      <c r="C1774" t="inlineStr">
        <is>
          <t xml:space="preserve">CONCLUIDO	</t>
        </is>
      </c>
      <c r="D1774" t="n">
        <v>5.84</v>
      </c>
      <c r="E1774" t="n">
        <v>17.12</v>
      </c>
      <c r="F1774" t="n">
        <v>13.14</v>
      </c>
      <c r="G1774" t="n">
        <v>14.07</v>
      </c>
      <c r="H1774" t="n">
        <v>0.23</v>
      </c>
      <c r="I1774" t="n">
        <v>56</v>
      </c>
      <c r="J1774" t="n">
        <v>151.83</v>
      </c>
      <c r="K1774" t="n">
        <v>49.1</v>
      </c>
      <c r="L1774" t="n">
        <v>2</v>
      </c>
      <c r="M1774" t="n">
        <v>54</v>
      </c>
      <c r="N1774" t="n">
        <v>25.73</v>
      </c>
      <c r="O1774" t="n">
        <v>18959.54</v>
      </c>
      <c r="P1774" t="n">
        <v>152.14</v>
      </c>
      <c r="Q1774" t="n">
        <v>460.69</v>
      </c>
      <c r="R1774" t="n">
        <v>92.53</v>
      </c>
      <c r="S1774" t="n">
        <v>32.19</v>
      </c>
      <c r="T1774" t="n">
        <v>26029.27</v>
      </c>
      <c r="U1774" t="n">
        <v>0.35</v>
      </c>
      <c r="V1774" t="n">
        <v>0.68</v>
      </c>
      <c r="W1774" t="n">
        <v>1.54</v>
      </c>
      <c r="X1774" t="n">
        <v>1.6</v>
      </c>
      <c r="Y1774" t="n">
        <v>1</v>
      </c>
      <c r="Z1774" t="n">
        <v>10</v>
      </c>
    </row>
    <row r="1775">
      <c r="A1775" t="n">
        <v>5</v>
      </c>
      <c r="B1775" t="n">
        <v>75</v>
      </c>
      <c r="C1775" t="inlineStr">
        <is>
          <t xml:space="preserve">CONCLUIDO	</t>
        </is>
      </c>
      <c r="D1775" t="n">
        <v>5.9903</v>
      </c>
      <c r="E1775" t="n">
        <v>16.69</v>
      </c>
      <c r="F1775" t="n">
        <v>12.92</v>
      </c>
      <c r="G1775" t="n">
        <v>15.82</v>
      </c>
      <c r="H1775" t="n">
        <v>0.26</v>
      </c>
      <c r="I1775" t="n">
        <v>49</v>
      </c>
      <c r="J1775" t="n">
        <v>152.18</v>
      </c>
      <c r="K1775" t="n">
        <v>49.1</v>
      </c>
      <c r="L1775" t="n">
        <v>2.25</v>
      </c>
      <c r="M1775" t="n">
        <v>47</v>
      </c>
      <c r="N1775" t="n">
        <v>25.83</v>
      </c>
      <c r="O1775" t="n">
        <v>19002.56</v>
      </c>
      <c r="P1775" t="n">
        <v>148.93</v>
      </c>
      <c r="Q1775" t="n">
        <v>460.71</v>
      </c>
      <c r="R1775" t="n">
        <v>85.78</v>
      </c>
      <c r="S1775" t="n">
        <v>32.19</v>
      </c>
      <c r="T1775" t="n">
        <v>22687.85</v>
      </c>
      <c r="U1775" t="n">
        <v>0.38</v>
      </c>
      <c r="V1775" t="n">
        <v>0.6899999999999999</v>
      </c>
      <c r="W1775" t="n">
        <v>1.52</v>
      </c>
      <c r="X1775" t="n">
        <v>1.39</v>
      </c>
      <c r="Y1775" t="n">
        <v>1</v>
      </c>
      <c r="Z1775" t="n">
        <v>10</v>
      </c>
    </row>
    <row r="1776">
      <c r="A1776" t="n">
        <v>6</v>
      </c>
      <c r="B1776" t="n">
        <v>75</v>
      </c>
      <c r="C1776" t="inlineStr">
        <is>
          <t xml:space="preserve">CONCLUIDO	</t>
        </is>
      </c>
      <c r="D1776" t="n">
        <v>6.0952</v>
      </c>
      <c r="E1776" t="n">
        <v>16.41</v>
      </c>
      <c r="F1776" t="n">
        <v>12.79</v>
      </c>
      <c r="G1776" t="n">
        <v>17.43</v>
      </c>
      <c r="H1776" t="n">
        <v>0.29</v>
      </c>
      <c r="I1776" t="n">
        <v>44</v>
      </c>
      <c r="J1776" t="n">
        <v>152.53</v>
      </c>
      <c r="K1776" t="n">
        <v>49.1</v>
      </c>
      <c r="L1776" t="n">
        <v>2.5</v>
      </c>
      <c r="M1776" t="n">
        <v>42</v>
      </c>
      <c r="N1776" t="n">
        <v>25.93</v>
      </c>
      <c r="O1776" t="n">
        <v>19045.63</v>
      </c>
      <c r="P1776" t="n">
        <v>146.92</v>
      </c>
      <c r="Q1776" t="n">
        <v>460.7</v>
      </c>
      <c r="R1776" t="n">
        <v>81.5</v>
      </c>
      <c r="S1776" t="n">
        <v>32.19</v>
      </c>
      <c r="T1776" t="n">
        <v>20570.9</v>
      </c>
      <c r="U1776" t="n">
        <v>0.39</v>
      </c>
      <c r="V1776" t="n">
        <v>0.7</v>
      </c>
      <c r="W1776" t="n">
        <v>1.51</v>
      </c>
      <c r="X1776" t="n">
        <v>1.25</v>
      </c>
      <c r="Y1776" t="n">
        <v>1</v>
      </c>
      <c r="Z1776" t="n">
        <v>10</v>
      </c>
    </row>
    <row r="1777">
      <c r="A1777" t="n">
        <v>7</v>
      </c>
      <c r="B1777" t="n">
        <v>75</v>
      </c>
      <c r="C1777" t="inlineStr">
        <is>
          <t xml:space="preserve">CONCLUIDO	</t>
        </is>
      </c>
      <c r="D1777" t="n">
        <v>6.2112</v>
      </c>
      <c r="E1777" t="n">
        <v>16.1</v>
      </c>
      <c r="F1777" t="n">
        <v>12.63</v>
      </c>
      <c r="G1777" t="n">
        <v>19.43</v>
      </c>
      <c r="H1777" t="n">
        <v>0.32</v>
      </c>
      <c r="I1777" t="n">
        <v>39</v>
      </c>
      <c r="J1777" t="n">
        <v>152.88</v>
      </c>
      <c r="K1777" t="n">
        <v>49.1</v>
      </c>
      <c r="L1777" t="n">
        <v>2.75</v>
      </c>
      <c r="M1777" t="n">
        <v>37</v>
      </c>
      <c r="N1777" t="n">
        <v>26.03</v>
      </c>
      <c r="O1777" t="n">
        <v>19088.72</v>
      </c>
      <c r="P1777" t="n">
        <v>144.62</v>
      </c>
      <c r="Q1777" t="n">
        <v>460.76</v>
      </c>
      <c r="R1777" t="n">
        <v>76.2</v>
      </c>
      <c r="S1777" t="n">
        <v>32.19</v>
      </c>
      <c r="T1777" t="n">
        <v>17947.37</v>
      </c>
      <c r="U1777" t="n">
        <v>0.42</v>
      </c>
      <c r="V1777" t="n">
        <v>0.71</v>
      </c>
      <c r="W1777" t="n">
        <v>1.51</v>
      </c>
      <c r="X1777" t="n">
        <v>1.1</v>
      </c>
      <c r="Y1777" t="n">
        <v>1</v>
      </c>
      <c r="Z1777" t="n">
        <v>10</v>
      </c>
    </row>
    <row r="1778">
      <c r="A1778" t="n">
        <v>8</v>
      </c>
      <c r="B1778" t="n">
        <v>75</v>
      </c>
      <c r="C1778" t="inlineStr">
        <is>
          <t xml:space="preserve">CONCLUIDO	</t>
        </is>
      </c>
      <c r="D1778" t="n">
        <v>6.2829</v>
      </c>
      <c r="E1778" t="n">
        <v>15.92</v>
      </c>
      <c r="F1778" t="n">
        <v>12.54</v>
      </c>
      <c r="G1778" t="n">
        <v>20.9</v>
      </c>
      <c r="H1778" t="n">
        <v>0.35</v>
      </c>
      <c r="I1778" t="n">
        <v>36</v>
      </c>
      <c r="J1778" t="n">
        <v>153.23</v>
      </c>
      <c r="K1778" t="n">
        <v>49.1</v>
      </c>
      <c r="L1778" t="n">
        <v>3</v>
      </c>
      <c r="M1778" t="n">
        <v>34</v>
      </c>
      <c r="N1778" t="n">
        <v>26.13</v>
      </c>
      <c r="O1778" t="n">
        <v>19131.85</v>
      </c>
      <c r="P1778" t="n">
        <v>142.83</v>
      </c>
      <c r="Q1778" t="n">
        <v>460.71</v>
      </c>
      <c r="R1778" t="n">
        <v>73.16</v>
      </c>
      <c r="S1778" t="n">
        <v>32.19</v>
      </c>
      <c r="T1778" t="n">
        <v>16444.24</v>
      </c>
      <c r="U1778" t="n">
        <v>0.44</v>
      </c>
      <c r="V1778" t="n">
        <v>0.71</v>
      </c>
      <c r="W1778" t="n">
        <v>1.51</v>
      </c>
      <c r="X1778" t="n">
        <v>1.01</v>
      </c>
      <c r="Y1778" t="n">
        <v>1</v>
      </c>
      <c r="Z1778" t="n">
        <v>10</v>
      </c>
    </row>
    <row r="1779">
      <c r="A1779" t="n">
        <v>9</v>
      </c>
      <c r="B1779" t="n">
        <v>75</v>
      </c>
      <c r="C1779" t="inlineStr">
        <is>
          <t xml:space="preserve">CONCLUIDO	</t>
        </is>
      </c>
      <c r="D1779" t="n">
        <v>6.3594</v>
      </c>
      <c r="E1779" t="n">
        <v>15.72</v>
      </c>
      <c r="F1779" t="n">
        <v>12.44</v>
      </c>
      <c r="G1779" t="n">
        <v>22.62</v>
      </c>
      <c r="H1779" t="n">
        <v>0.37</v>
      </c>
      <c r="I1779" t="n">
        <v>33</v>
      </c>
      <c r="J1779" t="n">
        <v>153.58</v>
      </c>
      <c r="K1779" t="n">
        <v>49.1</v>
      </c>
      <c r="L1779" t="n">
        <v>3.25</v>
      </c>
      <c r="M1779" t="n">
        <v>31</v>
      </c>
      <c r="N1779" t="n">
        <v>26.23</v>
      </c>
      <c r="O1779" t="n">
        <v>19175.02</v>
      </c>
      <c r="P1779" t="n">
        <v>141.3</v>
      </c>
      <c r="Q1779" t="n">
        <v>460.73</v>
      </c>
      <c r="R1779" t="n">
        <v>69.84999999999999</v>
      </c>
      <c r="S1779" t="n">
        <v>32.19</v>
      </c>
      <c r="T1779" t="n">
        <v>14801.54</v>
      </c>
      <c r="U1779" t="n">
        <v>0.46</v>
      </c>
      <c r="V1779" t="n">
        <v>0.72</v>
      </c>
      <c r="W1779" t="n">
        <v>1.5</v>
      </c>
      <c r="X1779" t="n">
        <v>0.91</v>
      </c>
      <c r="Y1779" t="n">
        <v>1</v>
      </c>
      <c r="Z1779" t="n">
        <v>10</v>
      </c>
    </row>
    <row r="1780">
      <c r="A1780" t="n">
        <v>10</v>
      </c>
      <c r="B1780" t="n">
        <v>75</v>
      </c>
      <c r="C1780" t="inlineStr">
        <is>
          <t xml:space="preserve">CONCLUIDO	</t>
        </is>
      </c>
      <c r="D1780" t="n">
        <v>6.4184</v>
      </c>
      <c r="E1780" t="n">
        <v>15.58</v>
      </c>
      <c r="F1780" t="n">
        <v>12.39</v>
      </c>
      <c r="G1780" t="n">
        <v>24.77</v>
      </c>
      <c r="H1780" t="n">
        <v>0.4</v>
      </c>
      <c r="I1780" t="n">
        <v>30</v>
      </c>
      <c r="J1780" t="n">
        <v>153.93</v>
      </c>
      <c r="K1780" t="n">
        <v>49.1</v>
      </c>
      <c r="L1780" t="n">
        <v>3.5</v>
      </c>
      <c r="M1780" t="n">
        <v>28</v>
      </c>
      <c r="N1780" t="n">
        <v>26.33</v>
      </c>
      <c r="O1780" t="n">
        <v>19218.22</v>
      </c>
      <c r="P1780" t="n">
        <v>140.17</v>
      </c>
      <c r="Q1780" t="n">
        <v>460.71</v>
      </c>
      <c r="R1780" t="n">
        <v>68.13</v>
      </c>
      <c r="S1780" t="n">
        <v>32.19</v>
      </c>
      <c r="T1780" t="n">
        <v>13958.05</v>
      </c>
      <c r="U1780" t="n">
        <v>0.47</v>
      </c>
      <c r="V1780" t="n">
        <v>0.72</v>
      </c>
      <c r="W1780" t="n">
        <v>1.5</v>
      </c>
      <c r="X1780" t="n">
        <v>0.85</v>
      </c>
      <c r="Y1780" t="n">
        <v>1</v>
      </c>
      <c r="Z1780" t="n">
        <v>10</v>
      </c>
    </row>
    <row r="1781">
      <c r="A1781" t="n">
        <v>11</v>
      </c>
      <c r="B1781" t="n">
        <v>75</v>
      </c>
      <c r="C1781" t="inlineStr">
        <is>
          <t xml:space="preserve">CONCLUIDO	</t>
        </is>
      </c>
      <c r="D1781" t="n">
        <v>6.4758</v>
      </c>
      <c r="E1781" t="n">
        <v>15.44</v>
      </c>
      <c r="F1781" t="n">
        <v>12.31</v>
      </c>
      <c r="G1781" t="n">
        <v>26.38</v>
      </c>
      <c r="H1781" t="n">
        <v>0.43</v>
      </c>
      <c r="I1781" t="n">
        <v>28</v>
      </c>
      <c r="J1781" t="n">
        <v>154.28</v>
      </c>
      <c r="K1781" t="n">
        <v>49.1</v>
      </c>
      <c r="L1781" t="n">
        <v>3.75</v>
      </c>
      <c r="M1781" t="n">
        <v>26</v>
      </c>
      <c r="N1781" t="n">
        <v>26.43</v>
      </c>
      <c r="O1781" t="n">
        <v>19261.45</v>
      </c>
      <c r="P1781" t="n">
        <v>138.48</v>
      </c>
      <c r="Q1781" t="n">
        <v>460.71</v>
      </c>
      <c r="R1781" t="n">
        <v>65.73999999999999</v>
      </c>
      <c r="S1781" t="n">
        <v>32.19</v>
      </c>
      <c r="T1781" t="n">
        <v>12774.73</v>
      </c>
      <c r="U1781" t="n">
        <v>0.49</v>
      </c>
      <c r="V1781" t="n">
        <v>0.73</v>
      </c>
      <c r="W1781" t="n">
        <v>1.49</v>
      </c>
      <c r="X1781" t="n">
        <v>0.78</v>
      </c>
      <c r="Y1781" t="n">
        <v>1</v>
      </c>
      <c r="Z1781" t="n">
        <v>10</v>
      </c>
    </row>
    <row r="1782">
      <c r="A1782" t="n">
        <v>12</v>
      </c>
      <c r="B1782" t="n">
        <v>75</v>
      </c>
      <c r="C1782" t="inlineStr">
        <is>
          <t xml:space="preserve">CONCLUIDO	</t>
        </is>
      </c>
      <c r="D1782" t="n">
        <v>6.5207</v>
      </c>
      <c r="E1782" t="n">
        <v>15.34</v>
      </c>
      <c r="F1782" t="n">
        <v>12.27</v>
      </c>
      <c r="G1782" t="n">
        <v>28.3</v>
      </c>
      <c r="H1782" t="n">
        <v>0.46</v>
      </c>
      <c r="I1782" t="n">
        <v>26</v>
      </c>
      <c r="J1782" t="n">
        <v>154.63</v>
      </c>
      <c r="K1782" t="n">
        <v>49.1</v>
      </c>
      <c r="L1782" t="n">
        <v>4</v>
      </c>
      <c r="M1782" t="n">
        <v>24</v>
      </c>
      <c r="N1782" t="n">
        <v>26.53</v>
      </c>
      <c r="O1782" t="n">
        <v>19304.72</v>
      </c>
      <c r="P1782" t="n">
        <v>137.43</v>
      </c>
      <c r="Q1782" t="n">
        <v>460.69</v>
      </c>
      <c r="R1782" t="n">
        <v>64.15000000000001</v>
      </c>
      <c r="S1782" t="n">
        <v>32.19</v>
      </c>
      <c r="T1782" t="n">
        <v>11987.13</v>
      </c>
      <c r="U1782" t="n">
        <v>0.5</v>
      </c>
      <c r="V1782" t="n">
        <v>0.73</v>
      </c>
      <c r="W1782" t="n">
        <v>1.49</v>
      </c>
      <c r="X1782" t="n">
        <v>0.73</v>
      </c>
      <c r="Y1782" t="n">
        <v>1</v>
      </c>
      <c r="Z1782" t="n">
        <v>10</v>
      </c>
    </row>
    <row r="1783">
      <c r="A1783" t="n">
        <v>13</v>
      </c>
      <c r="B1783" t="n">
        <v>75</v>
      </c>
      <c r="C1783" t="inlineStr">
        <is>
          <t xml:space="preserve">CONCLUIDO	</t>
        </is>
      </c>
      <c r="D1783" t="n">
        <v>6.5751</v>
      </c>
      <c r="E1783" t="n">
        <v>15.21</v>
      </c>
      <c r="F1783" t="n">
        <v>12.2</v>
      </c>
      <c r="G1783" t="n">
        <v>30.5</v>
      </c>
      <c r="H1783" t="n">
        <v>0.49</v>
      </c>
      <c r="I1783" t="n">
        <v>24</v>
      </c>
      <c r="J1783" t="n">
        <v>154.98</v>
      </c>
      <c r="K1783" t="n">
        <v>49.1</v>
      </c>
      <c r="L1783" t="n">
        <v>4.25</v>
      </c>
      <c r="M1783" t="n">
        <v>22</v>
      </c>
      <c r="N1783" t="n">
        <v>26.63</v>
      </c>
      <c r="O1783" t="n">
        <v>19348.03</v>
      </c>
      <c r="P1783" t="n">
        <v>136.13</v>
      </c>
      <c r="Q1783" t="n">
        <v>460.75</v>
      </c>
      <c r="R1783" t="n">
        <v>62.18</v>
      </c>
      <c r="S1783" t="n">
        <v>32.19</v>
      </c>
      <c r="T1783" t="n">
        <v>11014.24</v>
      </c>
      <c r="U1783" t="n">
        <v>0.52</v>
      </c>
      <c r="V1783" t="n">
        <v>0.73</v>
      </c>
      <c r="W1783" t="n">
        <v>1.49</v>
      </c>
      <c r="X1783" t="n">
        <v>0.66</v>
      </c>
      <c r="Y1783" t="n">
        <v>1</v>
      </c>
      <c r="Z1783" t="n">
        <v>10</v>
      </c>
    </row>
    <row r="1784">
      <c r="A1784" t="n">
        <v>14</v>
      </c>
      <c r="B1784" t="n">
        <v>75</v>
      </c>
      <c r="C1784" t="inlineStr">
        <is>
          <t xml:space="preserve">CONCLUIDO	</t>
        </is>
      </c>
      <c r="D1784" t="n">
        <v>6.6059</v>
      </c>
      <c r="E1784" t="n">
        <v>15.14</v>
      </c>
      <c r="F1784" t="n">
        <v>12.16</v>
      </c>
      <c r="G1784" t="n">
        <v>31.72</v>
      </c>
      <c r="H1784" t="n">
        <v>0.51</v>
      </c>
      <c r="I1784" t="n">
        <v>23</v>
      </c>
      <c r="J1784" t="n">
        <v>155.33</v>
      </c>
      <c r="K1784" t="n">
        <v>49.1</v>
      </c>
      <c r="L1784" t="n">
        <v>4.5</v>
      </c>
      <c r="M1784" t="n">
        <v>21</v>
      </c>
      <c r="N1784" t="n">
        <v>26.74</v>
      </c>
      <c r="O1784" t="n">
        <v>19391.36</v>
      </c>
      <c r="P1784" t="n">
        <v>135.08</v>
      </c>
      <c r="Q1784" t="n">
        <v>460.69</v>
      </c>
      <c r="R1784" t="n">
        <v>60.82</v>
      </c>
      <c r="S1784" t="n">
        <v>32.19</v>
      </c>
      <c r="T1784" t="n">
        <v>10335.64</v>
      </c>
      <c r="U1784" t="n">
        <v>0.53</v>
      </c>
      <c r="V1784" t="n">
        <v>0.73</v>
      </c>
      <c r="W1784" t="n">
        <v>1.48</v>
      </c>
      <c r="X1784" t="n">
        <v>0.62</v>
      </c>
      <c r="Y1784" t="n">
        <v>1</v>
      </c>
      <c r="Z1784" t="n">
        <v>10</v>
      </c>
    </row>
    <row r="1785">
      <c r="A1785" t="n">
        <v>15</v>
      </c>
      <c r="B1785" t="n">
        <v>75</v>
      </c>
      <c r="C1785" t="inlineStr">
        <is>
          <t xml:space="preserve">CONCLUIDO	</t>
        </is>
      </c>
      <c r="D1785" t="n">
        <v>6.6281</v>
      </c>
      <c r="E1785" t="n">
        <v>15.09</v>
      </c>
      <c r="F1785" t="n">
        <v>12.14</v>
      </c>
      <c r="G1785" t="n">
        <v>33.11</v>
      </c>
      <c r="H1785" t="n">
        <v>0.54</v>
      </c>
      <c r="I1785" t="n">
        <v>22</v>
      </c>
      <c r="J1785" t="n">
        <v>155.68</v>
      </c>
      <c r="K1785" t="n">
        <v>49.1</v>
      </c>
      <c r="L1785" t="n">
        <v>4.75</v>
      </c>
      <c r="M1785" t="n">
        <v>20</v>
      </c>
      <c r="N1785" t="n">
        <v>26.84</v>
      </c>
      <c r="O1785" t="n">
        <v>19434.74</v>
      </c>
      <c r="P1785" t="n">
        <v>134.2</v>
      </c>
      <c r="Q1785" t="n">
        <v>460.69</v>
      </c>
      <c r="R1785" t="n">
        <v>60.31</v>
      </c>
      <c r="S1785" t="n">
        <v>32.19</v>
      </c>
      <c r="T1785" t="n">
        <v>10085.27</v>
      </c>
      <c r="U1785" t="n">
        <v>0.53</v>
      </c>
      <c r="V1785" t="n">
        <v>0.74</v>
      </c>
      <c r="W1785" t="n">
        <v>1.48</v>
      </c>
      <c r="X1785" t="n">
        <v>0.6</v>
      </c>
      <c r="Y1785" t="n">
        <v>1</v>
      </c>
      <c r="Z1785" t="n">
        <v>10</v>
      </c>
    </row>
    <row r="1786">
      <c r="A1786" t="n">
        <v>16</v>
      </c>
      <c r="B1786" t="n">
        <v>75</v>
      </c>
      <c r="C1786" t="inlineStr">
        <is>
          <t xml:space="preserve">CONCLUIDO	</t>
        </is>
      </c>
      <c r="D1786" t="n">
        <v>6.6563</v>
      </c>
      <c r="E1786" t="n">
        <v>15.02</v>
      </c>
      <c r="F1786" t="n">
        <v>12.11</v>
      </c>
      <c r="G1786" t="n">
        <v>34.59</v>
      </c>
      <c r="H1786" t="n">
        <v>0.57</v>
      </c>
      <c r="I1786" t="n">
        <v>21</v>
      </c>
      <c r="J1786" t="n">
        <v>156.03</v>
      </c>
      <c r="K1786" t="n">
        <v>49.1</v>
      </c>
      <c r="L1786" t="n">
        <v>5</v>
      </c>
      <c r="M1786" t="n">
        <v>19</v>
      </c>
      <c r="N1786" t="n">
        <v>26.94</v>
      </c>
      <c r="O1786" t="n">
        <v>19478.15</v>
      </c>
      <c r="P1786" t="n">
        <v>133.35</v>
      </c>
      <c r="Q1786" t="n">
        <v>460.7</v>
      </c>
      <c r="R1786" t="n">
        <v>58.99</v>
      </c>
      <c r="S1786" t="n">
        <v>32.19</v>
      </c>
      <c r="T1786" t="n">
        <v>9434.879999999999</v>
      </c>
      <c r="U1786" t="n">
        <v>0.55</v>
      </c>
      <c r="V1786" t="n">
        <v>0.74</v>
      </c>
      <c r="W1786" t="n">
        <v>1.48</v>
      </c>
      <c r="X1786" t="n">
        <v>0.57</v>
      </c>
      <c r="Y1786" t="n">
        <v>1</v>
      </c>
      <c r="Z1786" t="n">
        <v>10</v>
      </c>
    </row>
    <row r="1787">
      <c r="A1787" t="n">
        <v>17</v>
      </c>
      <c r="B1787" t="n">
        <v>75</v>
      </c>
      <c r="C1787" t="inlineStr">
        <is>
          <t xml:space="preserve">CONCLUIDO	</t>
        </is>
      </c>
      <c r="D1787" t="n">
        <v>6.7072</v>
      </c>
      <c r="E1787" t="n">
        <v>14.91</v>
      </c>
      <c r="F1787" t="n">
        <v>12.05</v>
      </c>
      <c r="G1787" t="n">
        <v>38.06</v>
      </c>
      <c r="H1787" t="n">
        <v>0.59</v>
      </c>
      <c r="I1787" t="n">
        <v>19</v>
      </c>
      <c r="J1787" t="n">
        <v>156.39</v>
      </c>
      <c r="K1787" t="n">
        <v>49.1</v>
      </c>
      <c r="L1787" t="n">
        <v>5.25</v>
      </c>
      <c r="M1787" t="n">
        <v>17</v>
      </c>
      <c r="N1787" t="n">
        <v>27.04</v>
      </c>
      <c r="O1787" t="n">
        <v>19521.59</v>
      </c>
      <c r="P1787" t="n">
        <v>131.97</v>
      </c>
      <c r="Q1787" t="n">
        <v>460.69</v>
      </c>
      <c r="R1787" t="n">
        <v>57.38</v>
      </c>
      <c r="S1787" t="n">
        <v>32.19</v>
      </c>
      <c r="T1787" t="n">
        <v>8639.709999999999</v>
      </c>
      <c r="U1787" t="n">
        <v>0.5600000000000001</v>
      </c>
      <c r="V1787" t="n">
        <v>0.74</v>
      </c>
      <c r="W1787" t="n">
        <v>1.48</v>
      </c>
      <c r="X1787" t="n">
        <v>0.52</v>
      </c>
      <c r="Y1787" t="n">
        <v>1</v>
      </c>
      <c r="Z1787" t="n">
        <v>10</v>
      </c>
    </row>
    <row r="1788">
      <c r="A1788" t="n">
        <v>18</v>
      </c>
      <c r="B1788" t="n">
        <v>75</v>
      </c>
      <c r="C1788" t="inlineStr">
        <is>
          <t xml:space="preserve">CONCLUIDO	</t>
        </is>
      </c>
      <c r="D1788" t="n">
        <v>6.7148</v>
      </c>
      <c r="E1788" t="n">
        <v>14.89</v>
      </c>
      <c r="F1788" t="n">
        <v>12.04</v>
      </c>
      <c r="G1788" t="n">
        <v>38.01</v>
      </c>
      <c r="H1788" t="n">
        <v>0.62</v>
      </c>
      <c r="I1788" t="n">
        <v>19</v>
      </c>
      <c r="J1788" t="n">
        <v>156.74</v>
      </c>
      <c r="K1788" t="n">
        <v>49.1</v>
      </c>
      <c r="L1788" t="n">
        <v>5.5</v>
      </c>
      <c r="M1788" t="n">
        <v>17</v>
      </c>
      <c r="N1788" t="n">
        <v>27.14</v>
      </c>
      <c r="O1788" t="n">
        <v>19565.07</v>
      </c>
      <c r="P1788" t="n">
        <v>131.24</v>
      </c>
      <c r="Q1788" t="n">
        <v>460.7</v>
      </c>
      <c r="R1788" t="n">
        <v>57.08</v>
      </c>
      <c r="S1788" t="n">
        <v>32.19</v>
      </c>
      <c r="T1788" t="n">
        <v>8486.299999999999</v>
      </c>
      <c r="U1788" t="n">
        <v>0.5600000000000001</v>
      </c>
      <c r="V1788" t="n">
        <v>0.74</v>
      </c>
      <c r="W1788" t="n">
        <v>1.47</v>
      </c>
      <c r="X1788" t="n">
        <v>0.5</v>
      </c>
      <c r="Y1788" t="n">
        <v>1</v>
      </c>
      <c r="Z1788" t="n">
        <v>10</v>
      </c>
    </row>
    <row r="1789">
      <c r="A1789" t="n">
        <v>19</v>
      </c>
      <c r="B1789" t="n">
        <v>75</v>
      </c>
      <c r="C1789" t="inlineStr">
        <is>
          <t xml:space="preserve">CONCLUIDO	</t>
        </is>
      </c>
      <c r="D1789" t="n">
        <v>6.7361</v>
      </c>
      <c r="E1789" t="n">
        <v>14.85</v>
      </c>
      <c r="F1789" t="n">
        <v>12.02</v>
      </c>
      <c r="G1789" t="n">
        <v>40.06</v>
      </c>
      <c r="H1789" t="n">
        <v>0.65</v>
      </c>
      <c r="I1789" t="n">
        <v>18</v>
      </c>
      <c r="J1789" t="n">
        <v>157.09</v>
      </c>
      <c r="K1789" t="n">
        <v>49.1</v>
      </c>
      <c r="L1789" t="n">
        <v>5.75</v>
      </c>
      <c r="M1789" t="n">
        <v>16</v>
      </c>
      <c r="N1789" t="n">
        <v>27.25</v>
      </c>
      <c r="O1789" t="n">
        <v>19608.58</v>
      </c>
      <c r="P1789" t="n">
        <v>130.38</v>
      </c>
      <c r="Q1789" t="n">
        <v>460.7</v>
      </c>
      <c r="R1789" t="n">
        <v>56.28</v>
      </c>
      <c r="S1789" t="n">
        <v>32.19</v>
      </c>
      <c r="T1789" t="n">
        <v>8092.98</v>
      </c>
      <c r="U1789" t="n">
        <v>0.57</v>
      </c>
      <c r="V1789" t="n">
        <v>0.74</v>
      </c>
      <c r="W1789" t="n">
        <v>1.48</v>
      </c>
      <c r="X1789" t="n">
        <v>0.48</v>
      </c>
      <c r="Y1789" t="n">
        <v>1</v>
      </c>
      <c r="Z1789" t="n">
        <v>10</v>
      </c>
    </row>
    <row r="1790">
      <c r="A1790" t="n">
        <v>20</v>
      </c>
      <c r="B1790" t="n">
        <v>75</v>
      </c>
      <c r="C1790" t="inlineStr">
        <is>
          <t xml:space="preserve">CONCLUIDO	</t>
        </is>
      </c>
      <c r="D1790" t="n">
        <v>6.7691</v>
      </c>
      <c r="E1790" t="n">
        <v>14.77</v>
      </c>
      <c r="F1790" t="n">
        <v>11.98</v>
      </c>
      <c r="G1790" t="n">
        <v>42.27</v>
      </c>
      <c r="H1790" t="n">
        <v>0.67</v>
      </c>
      <c r="I1790" t="n">
        <v>17</v>
      </c>
      <c r="J1790" t="n">
        <v>157.44</v>
      </c>
      <c r="K1790" t="n">
        <v>49.1</v>
      </c>
      <c r="L1790" t="n">
        <v>6</v>
      </c>
      <c r="M1790" t="n">
        <v>15</v>
      </c>
      <c r="N1790" t="n">
        <v>27.35</v>
      </c>
      <c r="O1790" t="n">
        <v>19652.13</v>
      </c>
      <c r="P1790" t="n">
        <v>129.45</v>
      </c>
      <c r="Q1790" t="n">
        <v>460.69</v>
      </c>
      <c r="R1790" t="n">
        <v>54.96</v>
      </c>
      <c r="S1790" t="n">
        <v>32.19</v>
      </c>
      <c r="T1790" t="n">
        <v>7437.15</v>
      </c>
      <c r="U1790" t="n">
        <v>0.59</v>
      </c>
      <c r="V1790" t="n">
        <v>0.75</v>
      </c>
      <c r="W1790" t="n">
        <v>1.47</v>
      </c>
      <c r="X1790" t="n">
        <v>0.44</v>
      </c>
      <c r="Y1790" t="n">
        <v>1</v>
      </c>
      <c r="Z1790" t="n">
        <v>10</v>
      </c>
    </row>
    <row r="1791">
      <c r="A1791" t="n">
        <v>21</v>
      </c>
      <c r="B1791" t="n">
        <v>75</v>
      </c>
      <c r="C1791" t="inlineStr">
        <is>
          <t xml:space="preserve">CONCLUIDO	</t>
        </is>
      </c>
      <c r="D1791" t="n">
        <v>6.7881</v>
      </c>
      <c r="E1791" t="n">
        <v>14.73</v>
      </c>
      <c r="F1791" t="n">
        <v>11.97</v>
      </c>
      <c r="G1791" t="n">
        <v>44.87</v>
      </c>
      <c r="H1791" t="n">
        <v>0.7</v>
      </c>
      <c r="I1791" t="n">
        <v>16</v>
      </c>
      <c r="J1791" t="n">
        <v>157.8</v>
      </c>
      <c r="K1791" t="n">
        <v>49.1</v>
      </c>
      <c r="L1791" t="n">
        <v>6.25</v>
      </c>
      <c r="M1791" t="n">
        <v>14</v>
      </c>
      <c r="N1791" t="n">
        <v>27.45</v>
      </c>
      <c r="O1791" t="n">
        <v>19695.71</v>
      </c>
      <c r="P1791" t="n">
        <v>128.46</v>
      </c>
      <c r="Q1791" t="n">
        <v>460.71</v>
      </c>
      <c r="R1791" t="n">
        <v>54.47</v>
      </c>
      <c r="S1791" t="n">
        <v>32.19</v>
      </c>
      <c r="T1791" t="n">
        <v>7197.25</v>
      </c>
      <c r="U1791" t="n">
        <v>0.59</v>
      </c>
      <c r="V1791" t="n">
        <v>0.75</v>
      </c>
      <c r="W1791" t="n">
        <v>1.48</v>
      </c>
      <c r="X1791" t="n">
        <v>0.43</v>
      </c>
      <c r="Y1791" t="n">
        <v>1</v>
      </c>
      <c r="Z1791" t="n">
        <v>10</v>
      </c>
    </row>
    <row r="1792">
      <c r="A1792" t="n">
        <v>22</v>
      </c>
      <c r="B1792" t="n">
        <v>75</v>
      </c>
      <c r="C1792" t="inlineStr">
        <is>
          <t xml:space="preserve">CONCLUIDO	</t>
        </is>
      </c>
      <c r="D1792" t="n">
        <v>6.7889</v>
      </c>
      <c r="E1792" t="n">
        <v>14.73</v>
      </c>
      <c r="F1792" t="n">
        <v>11.96</v>
      </c>
      <c r="G1792" t="n">
        <v>44.87</v>
      </c>
      <c r="H1792" t="n">
        <v>0.73</v>
      </c>
      <c r="I1792" t="n">
        <v>16</v>
      </c>
      <c r="J1792" t="n">
        <v>158.15</v>
      </c>
      <c r="K1792" t="n">
        <v>49.1</v>
      </c>
      <c r="L1792" t="n">
        <v>6.5</v>
      </c>
      <c r="M1792" t="n">
        <v>14</v>
      </c>
      <c r="N1792" t="n">
        <v>27.56</v>
      </c>
      <c r="O1792" t="n">
        <v>19739.33</v>
      </c>
      <c r="P1792" t="n">
        <v>128.24</v>
      </c>
      <c r="Q1792" t="n">
        <v>460.71</v>
      </c>
      <c r="R1792" t="n">
        <v>54.4</v>
      </c>
      <c r="S1792" t="n">
        <v>32.19</v>
      </c>
      <c r="T1792" t="n">
        <v>7163.23</v>
      </c>
      <c r="U1792" t="n">
        <v>0.59</v>
      </c>
      <c r="V1792" t="n">
        <v>0.75</v>
      </c>
      <c r="W1792" t="n">
        <v>1.48</v>
      </c>
      <c r="X1792" t="n">
        <v>0.43</v>
      </c>
      <c r="Y1792" t="n">
        <v>1</v>
      </c>
      <c r="Z1792" t="n">
        <v>10</v>
      </c>
    </row>
    <row r="1793">
      <c r="A1793" t="n">
        <v>23</v>
      </c>
      <c r="B1793" t="n">
        <v>75</v>
      </c>
      <c r="C1793" t="inlineStr">
        <is>
          <t xml:space="preserve">CONCLUIDO	</t>
        </is>
      </c>
      <c r="D1793" t="n">
        <v>6.8179</v>
      </c>
      <c r="E1793" t="n">
        <v>14.67</v>
      </c>
      <c r="F1793" t="n">
        <v>11.93</v>
      </c>
      <c r="G1793" t="n">
        <v>47.73</v>
      </c>
      <c r="H1793" t="n">
        <v>0.75</v>
      </c>
      <c r="I1793" t="n">
        <v>15</v>
      </c>
      <c r="J1793" t="n">
        <v>158.51</v>
      </c>
      <c r="K1793" t="n">
        <v>49.1</v>
      </c>
      <c r="L1793" t="n">
        <v>6.75</v>
      </c>
      <c r="M1793" t="n">
        <v>13</v>
      </c>
      <c r="N1793" t="n">
        <v>27.66</v>
      </c>
      <c r="O1793" t="n">
        <v>19782.99</v>
      </c>
      <c r="P1793" t="n">
        <v>127.37</v>
      </c>
      <c r="Q1793" t="n">
        <v>460.69</v>
      </c>
      <c r="R1793" t="n">
        <v>53.41</v>
      </c>
      <c r="S1793" t="n">
        <v>32.19</v>
      </c>
      <c r="T1793" t="n">
        <v>6674.42</v>
      </c>
      <c r="U1793" t="n">
        <v>0.6</v>
      </c>
      <c r="V1793" t="n">
        <v>0.75</v>
      </c>
      <c r="W1793" t="n">
        <v>1.47</v>
      </c>
      <c r="X1793" t="n">
        <v>0.4</v>
      </c>
      <c r="Y1793" t="n">
        <v>1</v>
      </c>
      <c r="Z1793" t="n">
        <v>10</v>
      </c>
    </row>
    <row r="1794">
      <c r="A1794" t="n">
        <v>24</v>
      </c>
      <c r="B1794" t="n">
        <v>75</v>
      </c>
      <c r="C1794" t="inlineStr">
        <is>
          <t xml:space="preserve">CONCLUIDO	</t>
        </is>
      </c>
      <c r="D1794" t="n">
        <v>6.8511</v>
      </c>
      <c r="E1794" t="n">
        <v>14.6</v>
      </c>
      <c r="F1794" t="n">
        <v>11.89</v>
      </c>
      <c r="G1794" t="n">
        <v>50.97</v>
      </c>
      <c r="H1794" t="n">
        <v>0.78</v>
      </c>
      <c r="I1794" t="n">
        <v>14</v>
      </c>
      <c r="J1794" t="n">
        <v>158.86</v>
      </c>
      <c r="K1794" t="n">
        <v>49.1</v>
      </c>
      <c r="L1794" t="n">
        <v>7</v>
      </c>
      <c r="M1794" t="n">
        <v>12</v>
      </c>
      <c r="N1794" t="n">
        <v>27.77</v>
      </c>
      <c r="O1794" t="n">
        <v>19826.68</v>
      </c>
      <c r="P1794" t="n">
        <v>126.31</v>
      </c>
      <c r="Q1794" t="n">
        <v>460.7</v>
      </c>
      <c r="R1794" t="n">
        <v>52.22</v>
      </c>
      <c r="S1794" t="n">
        <v>32.19</v>
      </c>
      <c r="T1794" t="n">
        <v>6080.2</v>
      </c>
      <c r="U1794" t="n">
        <v>0.62</v>
      </c>
      <c r="V1794" t="n">
        <v>0.75</v>
      </c>
      <c r="W1794" t="n">
        <v>1.47</v>
      </c>
      <c r="X1794" t="n">
        <v>0.36</v>
      </c>
      <c r="Y1794" t="n">
        <v>1</v>
      </c>
      <c r="Z1794" t="n">
        <v>10</v>
      </c>
    </row>
    <row r="1795">
      <c r="A1795" t="n">
        <v>25</v>
      </c>
      <c r="B1795" t="n">
        <v>75</v>
      </c>
      <c r="C1795" t="inlineStr">
        <is>
          <t xml:space="preserve">CONCLUIDO	</t>
        </is>
      </c>
      <c r="D1795" t="n">
        <v>6.8472</v>
      </c>
      <c r="E1795" t="n">
        <v>14.6</v>
      </c>
      <c r="F1795" t="n">
        <v>11.9</v>
      </c>
      <c r="G1795" t="n">
        <v>51</v>
      </c>
      <c r="H1795" t="n">
        <v>0.8100000000000001</v>
      </c>
      <c r="I1795" t="n">
        <v>14</v>
      </c>
      <c r="J1795" t="n">
        <v>159.22</v>
      </c>
      <c r="K1795" t="n">
        <v>49.1</v>
      </c>
      <c r="L1795" t="n">
        <v>7.25</v>
      </c>
      <c r="M1795" t="n">
        <v>12</v>
      </c>
      <c r="N1795" t="n">
        <v>27.87</v>
      </c>
      <c r="O1795" t="n">
        <v>19870.53</v>
      </c>
      <c r="P1795" t="n">
        <v>125.79</v>
      </c>
      <c r="Q1795" t="n">
        <v>460.69</v>
      </c>
      <c r="R1795" t="n">
        <v>52.38</v>
      </c>
      <c r="S1795" t="n">
        <v>32.19</v>
      </c>
      <c r="T1795" t="n">
        <v>6160.75</v>
      </c>
      <c r="U1795" t="n">
        <v>0.61</v>
      </c>
      <c r="V1795" t="n">
        <v>0.75</v>
      </c>
      <c r="W1795" t="n">
        <v>1.47</v>
      </c>
      <c r="X1795" t="n">
        <v>0.37</v>
      </c>
      <c r="Y1795" t="n">
        <v>1</v>
      </c>
      <c r="Z1795" t="n">
        <v>10</v>
      </c>
    </row>
    <row r="1796">
      <c r="A1796" t="n">
        <v>26</v>
      </c>
      <c r="B1796" t="n">
        <v>75</v>
      </c>
      <c r="C1796" t="inlineStr">
        <is>
          <t xml:space="preserve">CONCLUIDO	</t>
        </is>
      </c>
      <c r="D1796" t="n">
        <v>6.8694</v>
      </c>
      <c r="E1796" t="n">
        <v>14.56</v>
      </c>
      <c r="F1796" t="n">
        <v>11.88</v>
      </c>
      <c r="G1796" t="n">
        <v>54.85</v>
      </c>
      <c r="H1796" t="n">
        <v>0.83</v>
      </c>
      <c r="I1796" t="n">
        <v>13</v>
      </c>
      <c r="J1796" t="n">
        <v>159.57</v>
      </c>
      <c r="K1796" t="n">
        <v>49.1</v>
      </c>
      <c r="L1796" t="n">
        <v>7.5</v>
      </c>
      <c r="M1796" t="n">
        <v>11</v>
      </c>
      <c r="N1796" t="n">
        <v>27.98</v>
      </c>
      <c r="O1796" t="n">
        <v>19914.3</v>
      </c>
      <c r="P1796" t="n">
        <v>125.03</v>
      </c>
      <c r="Q1796" t="n">
        <v>460.72</v>
      </c>
      <c r="R1796" t="n">
        <v>51.97</v>
      </c>
      <c r="S1796" t="n">
        <v>32.19</v>
      </c>
      <c r="T1796" t="n">
        <v>5962.18</v>
      </c>
      <c r="U1796" t="n">
        <v>0.62</v>
      </c>
      <c r="V1796" t="n">
        <v>0.75</v>
      </c>
      <c r="W1796" t="n">
        <v>1.47</v>
      </c>
      <c r="X1796" t="n">
        <v>0.35</v>
      </c>
      <c r="Y1796" t="n">
        <v>1</v>
      </c>
      <c r="Z1796" t="n">
        <v>10</v>
      </c>
    </row>
    <row r="1797">
      <c r="A1797" t="n">
        <v>27</v>
      </c>
      <c r="B1797" t="n">
        <v>75</v>
      </c>
      <c r="C1797" t="inlineStr">
        <is>
          <t xml:space="preserve">CONCLUIDO	</t>
        </is>
      </c>
      <c r="D1797" t="n">
        <v>6.8719</v>
      </c>
      <c r="E1797" t="n">
        <v>14.55</v>
      </c>
      <c r="F1797" t="n">
        <v>11.88</v>
      </c>
      <c r="G1797" t="n">
        <v>54.82</v>
      </c>
      <c r="H1797" t="n">
        <v>0.86</v>
      </c>
      <c r="I1797" t="n">
        <v>13</v>
      </c>
      <c r="J1797" t="n">
        <v>159.92</v>
      </c>
      <c r="K1797" t="n">
        <v>49.1</v>
      </c>
      <c r="L1797" t="n">
        <v>7.75</v>
      </c>
      <c r="M1797" t="n">
        <v>11</v>
      </c>
      <c r="N1797" t="n">
        <v>28.08</v>
      </c>
      <c r="O1797" t="n">
        <v>19958.1</v>
      </c>
      <c r="P1797" t="n">
        <v>124.73</v>
      </c>
      <c r="Q1797" t="n">
        <v>460.7</v>
      </c>
      <c r="R1797" t="n">
        <v>51.78</v>
      </c>
      <c r="S1797" t="n">
        <v>32.19</v>
      </c>
      <c r="T1797" t="n">
        <v>5865.94</v>
      </c>
      <c r="U1797" t="n">
        <v>0.62</v>
      </c>
      <c r="V1797" t="n">
        <v>0.75</v>
      </c>
      <c r="W1797" t="n">
        <v>1.47</v>
      </c>
      <c r="X1797" t="n">
        <v>0.34</v>
      </c>
      <c r="Y1797" t="n">
        <v>1</v>
      </c>
      <c r="Z1797" t="n">
        <v>10</v>
      </c>
    </row>
    <row r="1798">
      <c r="A1798" t="n">
        <v>28</v>
      </c>
      <c r="B1798" t="n">
        <v>75</v>
      </c>
      <c r="C1798" t="inlineStr">
        <is>
          <t xml:space="preserve">CONCLUIDO	</t>
        </is>
      </c>
      <c r="D1798" t="n">
        <v>6.9063</v>
      </c>
      <c r="E1798" t="n">
        <v>14.48</v>
      </c>
      <c r="F1798" t="n">
        <v>11.84</v>
      </c>
      <c r="G1798" t="n">
        <v>59.18</v>
      </c>
      <c r="H1798" t="n">
        <v>0.88</v>
      </c>
      <c r="I1798" t="n">
        <v>12</v>
      </c>
      <c r="J1798" t="n">
        <v>160.28</v>
      </c>
      <c r="K1798" t="n">
        <v>49.1</v>
      </c>
      <c r="L1798" t="n">
        <v>8</v>
      </c>
      <c r="M1798" t="n">
        <v>10</v>
      </c>
      <c r="N1798" t="n">
        <v>28.19</v>
      </c>
      <c r="O1798" t="n">
        <v>20001.93</v>
      </c>
      <c r="P1798" t="n">
        <v>122.74</v>
      </c>
      <c r="Q1798" t="n">
        <v>460.73</v>
      </c>
      <c r="R1798" t="n">
        <v>50.38</v>
      </c>
      <c r="S1798" t="n">
        <v>32.19</v>
      </c>
      <c r="T1798" t="n">
        <v>5170.6</v>
      </c>
      <c r="U1798" t="n">
        <v>0.64</v>
      </c>
      <c r="V1798" t="n">
        <v>0.75</v>
      </c>
      <c r="W1798" t="n">
        <v>1.46</v>
      </c>
      <c r="X1798" t="n">
        <v>0.3</v>
      </c>
      <c r="Y1798" t="n">
        <v>1</v>
      </c>
      <c r="Z1798" t="n">
        <v>10</v>
      </c>
    </row>
    <row r="1799">
      <c r="A1799" t="n">
        <v>29</v>
      </c>
      <c r="B1799" t="n">
        <v>75</v>
      </c>
      <c r="C1799" t="inlineStr">
        <is>
          <t xml:space="preserve">CONCLUIDO	</t>
        </is>
      </c>
      <c r="D1799" t="n">
        <v>6.9028</v>
      </c>
      <c r="E1799" t="n">
        <v>14.49</v>
      </c>
      <c r="F1799" t="n">
        <v>11.84</v>
      </c>
      <c r="G1799" t="n">
        <v>59.22</v>
      </c>
      <c r="H1799" t="n">
        <v>0.91</v>
      </c>
      <c r="I1799" t="n">
        <v>12</v>
      </c>
      <c r="J1799" t="n">
        <v>160.64</v>
      </c>
      <c r="K1799" t="n">
        <v>49.1</v>
      </c>
      <c r="L1799" t="n">
        <v>8.25</v>
      </c>
      <c r="M1799" t="n">
        <v>10</v>
      </c>
      <c r="N1799" t="n">
        <v>28.29</v>
      </c>
      <c r="O1799" t="n">
        <v>20045.81</v>
      </c>
      <c r="P1799" t="n">
        <v>122.95</v>
      </c>
      <c r="Q1799" t="n">
        <v>460.69</v>
      </c>
      <c r="R1799" t="n">
        <v>50.64</v>
      </c>
      <c r="S1799" t="n">
        <v>32.19</v>
      </c>
      <c r="T1799" t="n">
        <v>5304.54</v>
      </c>
      <c r="U1799" t="n">
        <v>0.64</v>
      </c>
      <c r="V1799" t="n">
        <v>0.75</v>
      </c>
      <c r="W1799" t="n">
        <v>1.46</v>
      </c>
      <c r="X1799" t="n">
        <v>0.31</v>
      </c>
      <c r="Y1799" t="n">
        <v>1</v>
      </c>
      <c r="Z1799" t="n">
        <v>10</v>
      </c>
    </row>
    <row r="1800">
      <c r="A1800" t="n">
        <v>30</v>
      </c>
      <c r="B1800" t="n">
        <v>75</v>
      </c>
      <c r="C1800" t="inlineStr">
        <is>
          <t xml:space="preserve">CONCLUIDO	</t>
        </is>
      </c>
      <c r="D1800" t="n">
        <v>6.9004</v>
      </c>
      <c r="E1800" t="n">
        <v>14.49</v>
      </c>
      <c r="F1800" t="n">
        <v>11.85</v>
      </c>
      <c r="G1800" t="n">
        <v>59.24</v>
      </c>
      <c r="H1800" t="n">
        <v>0.9399999999999999</v>
      </c>
      <c r="I1800" t="n">
        <v>12</v>
      </c>
      <c r="J1800" t="n">
        <v>160.99</v>
      </c>
      <c r="K1800" t="n">
        <v>49.1</v>
      </c>
      <c r="L1800" t="n">
        <v>8.5</v>
      </c>
      <c r="M1800" t="n">
        <v>10</v>
      </c>
      <c r="N1800" t="n">
        <v>28.4</v>
      </c>
      <c r="O1800" t="n">
        <v>20089.72</v>
      </c>
      <c r="P1800" t="n">
        <v>121.54</v>
      </c>
      <c r="Q1800" t="n">
        <v>460.69</v>
      </c>
      <c r="R1800" t="n">
        <v>50.81</v>
      </c>
      <c r="S1800" t="n">
        <v>32.19</v>
      </c>
      <c r="T1800" t="n">
        <v>5388.99</v>
      </c>
      <c r="U1800" t="n">
        <v>0.63</v>
      </c>
      <c r="V1800" t="n">
        <v>0.75</v>
      </c>
      <c r="W1800" t="n">
        <v>1.47</v>
      </c>
      <c r="X1800" t="n">
        <v>0.32</v>
      </c>
      <c r="Y1800" t="n">
        <v>1</v>
      </c>
      <c r="Z1800" t="n">
        <v>10</v>
      </c>
    </row>
    <row r="1801">
      <c r="A1801" t="n">
        <v>31</v>
      </c>
      <c r="B1801" t="n">
        <v>75</v>
      </c>
      <c r="C1801" t="inlineStr">
        <is>
          <t xml:space="preserve">CONCLUIDO	</t>
        </is>
      </c>
      <c r="D1801" t="n">
        <v>6.9305</v>
      </c>
      <c r="E1801" t="n">
        <v>14.43</v>
      </c>
      <c r="F1801" t="n">
        <v>11.82</v>
      </c>
      <c r="G1801" t="n">
        <v>64.45</v>
      </c>
      <c r="H1801" t="n">
        <v>0.96</v>
      </c>
      <c r="I1801" t="n">
        <v>11</v>
      </c>
      <c r="J1801" t="n">
        <v>161.35</v>
      </c>
      <c r="K1801" t="n">
        <v>49.1</v>
      </c>
      <c r="L1801" t="n">
        <v>8.75</v>
      </c>
      <c r="M1801" t="n">
        <v>9</v>
      </c>
      <c r="N1801" t="n">
        <v>28.5</v>
      </c>
      <c r="O1801" t="n">
        <v>20133.66</v>
      </c>
      <c r="P1801" t="n">
        <v>120.14</v>
      </c>
      <c r="Q1801" t="n">
        <v>460.69</v>
      </c>
      <c r="R1801" t="n">
        <v>49.6</v>
      </c>
      <c r="S1801" t="n">
        <v>32.19</v>
      </c>
      <c r="T1801" t="n">
        <v>4787.7</v>
      </c>
      <c r="U1801" t="n">
        <v>0.65</v>
      </c>
      <c r="V1801" t="n">
        <v>0.76</v>
      </c>
      <c r="W1801" t="n">
        <v>1.47</v>
      </c>
      <c r="X1801" t="n">
        <v>0.28</v>
      </c>
      <c r="Y1801" t="n">
        <v>1</v>
      </c>
      <c r="Z1801" t="n">
        <v>10</v>
      </c>
    </row>
    <row r="1802">
      <c r="A1802" t="n">
        <v>32</v>
      </c>
      <c r="B1802" t="n">
        <v>75</v>
      </c>
      <c r="C1802" t="inlineStr">
        <is>
          <t xml:space="preserve">CONCLUIDO	</t>
        </is>
      </c>
      <c r="D1802" t="n">
        <v>6.9296</v>
      </c>
      <c r="E1802" t="n">
        <v>14.43</v>
      </c>
      <c r="F1802" t="n">
        <v>11.82</v>
      </c>
      <c r="G1802" t="n">
        <v>64.45999999999999</v>
      </c>
      <c r="H1802" t="n">
        <v>0.99</v>
      </c>
      <c r="I1802" t="n">
        <v>11</v>
      </c>
      <c r="J1802" t="n">
        <v>161.71</v>
      </c>
      <c r="K1802" t="n">
        <v>49.1</v>
      </c>
      <c r="L1802" t="n">
        <v>9</v>
      </c>
      <c r="M1802" t="n">
        <v>9</v>
      </c>
      <c r="N1802" t="n">
        <v>28.61</v>
      </c>
      <c r="O1802" t="n">
        <v>20177.64</v>
      </c>
      <c r="P1802" t="n">
        <v>120.81</v>
      </c>
      <c r="Q1802" t="n">
        <v>460.69</v>
      </c>
      <c r="R1802" t="n">
        <v>49.71</v>
      </c>
      <c r="S1802" t="n">
        <v>32.19</v>
      </c>
      <c r="T1802" t="n">
        <v>4840.76</v>
      </c>
      <c r="U1802" t="n">
        <v>0.65</v>
      </c>
      <c r="V1802" t="n">
        <v>0.76</v>
      </c>
      <c r="W1802" t="n">
        <v>1.47</v>
      </c>
      <c r="X1802" t="n">
        <v>0.28</v>
      </c>
      <c r="Y1802" t="n">
        <v>1</v>
      </c>
      <c r="Z1802" t="n">
        <v>10</v>
      </c>
    </row>
    <row r="1803">
      <c r="A1803" t="n">
        <v>33</v>
      </c>
      <c r="B1803" t="n">
        <v>75</v>
      </c>
      <c r="C1803" t="inlineStr">
        <is>
          <t xml:space="preserve">CONCLUIDO	</t>
        </is>
      </c>
      <c r="D1803" t="n">
        <v>6.9317</v>
      </c>
      <c r="E1803" t="n">
        <v>14.43</v>
      </c>
      <c r="F1803" t="n">
        <v>11.81</v>
      </c>
      <c r="G1803" t="n">
        <v>64.44</v>
      </c>
      <c r="H1803" t="n">
        <v>1.01</v>
      </c>
      <c r="I1803" t="n">
        <v>11</v>
      </c>
      <c r="J1803" t="n">
        <v>162.06</v>
      </c>
      <c r="K1803" t="n">
        <v>49.1</v>
      </c>
      <c r="L1803" t="n">
        <v>9.25</v>
      </c>
      <c r="M1803" t="n">
        <v>9</v>
      </c>
      <c r="N1803" t="n">
        <v>28.72</v>
      </c>
      <c r="O1803" t="n">
        <v>20221.66</v>
      </c>
      <c r="P1803" t="n">
        <v>119.95</v>
      </c>
      <c r="Q1803" t="n">
        <v>460.69</v>
      </c>
      <c r="R1803" t="n">
        <v>49.6</v>
      </c>
      <c r="S1803" t="n">
        <v>32.19</v>
      </c>
      <c r="T1803" t="n">
        <v>4789.2</v>
      </c>
      <c r="U1803" t="n">
        <v>0.65</v>
      </c>
      <c r="V1803" t="n">
        <v>0.76</v>
      </c>
      <c r="W1803" t="n">
        <v>1.46</v>
      </c>
      <c r="X1803" t="n">
        <v>0.28</v>
      </c>
      <c r="Y1803" t="n">
        <v>1</v>
      </c>
      <c r="Z1803" t="n">
        <v>10</v>
      </c>
    </row>
    <row r="1804">
      <c r="A1804" t="n">
        <v>34</v>
      </c>
      <c r="B1804" t="n">
        <v>75</v>
      </c>
      <c r="C1804" t="inlineStr">
        <is>
          <t xml:space="preserve">CONCLUIDO	</t>
        </is>
      </c>
      <c r="D1804" t="n">
        <v>6.9591</v>
      </c>
      <c r="E1804" t="n">
        <v>14.37</v>
      </c>
      <c r="F1804" t="n">
        <v>11.79</v>
      </c>
      <c r="G1804" t="n">
        <v>70.73</v>
      </c>
      <c r="H1804" t="n">
        <v>1.04</v>
      </c>
      <c r="I1804" t="n">
        <v>10</v>
      </c>
      <c r="J1804" t="n">
        <v>162.42</v>
      </c>
      <c r="K1804" t="n">
        <v>49.1</v>
      </c>
      <c r="L1804" t="n">
        <v>9.5</v>
      </c>
      <c r="M1804" t="n">
        <v>8</v>
      </c>
      <c r="N1804" t="n">
        <v>28.82</v>
      </c>
      <c r="O1804" t="n">
        <v>20265.72</v>
      </c>
      <c r="P1804" t="n">
        <v>118.65</v>
      </c>
      <c r="Q1804" t="n">
        <v>460.71</v>
      </c>
      <c r="R1804" t="n">
        <v>48.76</v>
      </c>
      <c r="S1804" t="n">
        <v>32.19</v>
      </c>
      <c r="T1804" t="n">
        <v>4372.71</v>
      </c>
      <c r="U1804" t="n">
        <v>0.66</v>
      </c>
      <c r="V1804" t="n">
        <v>0.76</v>
      </c>
      <c r="W1804" t="n">
        <v>1.46</v>
      </c>
      <c r="X1804" t="n">
        <v>0.25</v>
      </c>
      <c r="Y1804" t="n">
        <v>1</v>
      </c>
      <c r="Z1804" t="n">
        <v>10</v>
      </c>
    </row>
    <row r="1805">
      <c r="A1805" t="n">
        <v>35</v>
      </c>
      <c r="B1805" t="n">
        <v>75</v>
      </c>
      <c r="C1805" t="inlineStr">
        <is>
          <t xml:space="preserve">CONCLUIDO	</t>
        </is>
      </c>
      <c r="D1805" t="n">
        <v>6.9564</v>
      </c>
      <c r="E1805" t="n">
        <v>14.38</v>
      </c>
      <c r="F1805" t="n">
        <v>11.79</v>
      </c>
      <c r="G1805" t="n">
        <v>70.76000000000001</v>
      </c>
      <c r="H1805" t="n">
        <v>1.06</v>
      </c>
      <c r="I1805" t="n">
        <v>10</v>
      </c>
      <c r="J1805" t="n">
        <v>162.78</v>
      </c>
      <c r="K1805" t="n">
        <v>49.1</v>
      </c>
      <c r="L1805" t="n">
        <v>9.75</v>
      </c>
      <c r="M1805" t="n">
        <v>8</v>
      </c>
      <c r="N1805" t="n">
        <v>28.93</v>
      </c>
      <c r="O1805" t="n">
        <v>20309.81</v>
      </c>
      <c r="P1805" t="n">
        <v>117.9</v>
      </c>
      <c r="Q1805" t="n">
        <v>460.69</v>
      </c>
      <c r="R1805" t="n">
        <v>48.98</v>
      </c>
      <c r="S1805" t="n">
        <v>32.19</v>
      </c>
      <c r="T1805" t="n">
        <v>4481.79</v>
      </c>
      <c r="U1805" t="n">
        <v>0.66</v>
      </c>
      <c r="V1805" t="n">
        <v>0.76</v>
      </c>
      <c r="W1805" t="n">
        <v>1.46</v>
      </c>
      <c r="X1805" t="n">
        <v>0.26</v>
      </c>
      <c r="Y1805" t="n">
        <v>1</v>
      </c>
      <c r="Z1805" t="n">
        <v>10</v>
      </c>
    </row>
    <row r="1806">
      <c r="A1806" t="n">
        <v>36</v>
      </c>
      <c r="B1806" t="n">
        <v>75</v>
      </c>
      <c r="C1806" t="inlineStr">
        <is>
          <t xml:space="preserve">CONCLUIDO	</t>
        </is>
      </c>
      <c r="D1806" t="n">
        <v>6.9577</v>
      </c>
      <c r="E1806" t="n">
        <v>14.37</v>
      </c>
      <c r="F1806" t="n">
        <v>11.79</v>
      </c>
      <c r="G1806" t="n">
        <v>70.73999999999999</v>
      </c>
      <c r="H1806" t="n">
        <v>1.09</v>
      </c>
      <c r="I1806" t="n">
        <v>10</v>
      </c>
      <c r="J1806" t="n">
        <v>163.13</v>
      </c>
      <c r="K1806" t="n">
        <v>49.1</v>
      </c>
      <c r="L1806" t="n">
        <v>10</v>
      </c>
      <c r="M1806" t="n">
        <v>8</v>
      </c>
      <c r="N1806" t="n">
        <v>29.04</v>
      </c>
      <c r="O1806" t="n">
        <v>20353.94</v>
      </c>
      <c r="P1806" t="n">
        <v>117.09</v>
      </c>
      <c r="Q1806" t="n">
        <v>460.69</v>
      </c>
      <c r="R1806" t="n">
        <v>48.85</v>
      </c>
      <c r="S1806" t="n">
        <v>32.19</v>
      </c>
      <c r="T1806" t="n">
        <v>4416.66</v>
      </c>
      <c r="U1806" t="n">
        <v>0.66</v>
      </c>
      <c r="V1806" t="n">
        <v>0.76</v>
      </c>
      <c r="W1806" t="n">
        <v>1.46</v>
      </c>
      <c r="X1806" t="n">
        <v>0.26</v>
      </c>
      <c r="Y1806" t="n">
        <v>1</v>
      </c>
      <c r="Z1806" t="n">
        <v>10</v>
      </c>
    </row>
    <row r="1807">
      <c r="A1807" t="n">
        <v>37</v>
      </c>
      <c r="B1807" t="n">
        <v>75</v>
      </c>
      <c r="C1807" t="inlineStr">
        <is>
          <t xml:space="preserve">CONCLUIDO	</t>
        </is>
      </c>
      <c r="D1807" t="n">
        <v>6.9581</v>
      </c>
      <c r="E1807" t="n">
        <v>14.37</v>
      </c>
      <c r="F1807" t="n">
        <v>11.79</v>
      </c>
      <c r="G1807" t="n">
        <v>70.73999999999999</v>
      </c>
      <c r="H1807" t="n">
        <v>1.11</v>
      </c>
      <c r="I1807" t="n">
        <v>10</v>
      </c>
      <c r="J1807" t="n">
        <v>163.49</v>
      </c>
      <c r="K1807" t="n">
        <v>49.1</v>
      </c>
      <c r="L1807" t="n">
        <v>10.25</v>
      </c>
      <c r="M1807" t="n">
        <v>8</v>
      </c>
      <c r="N1807" t="n">
        <v>29.15</v>
      </c>
      <c r="O1807" t="n">
        <v>20398.1</v>
      </c>
      <c r="P1807" t="n">
        <v>115.93</v>
      </c>
      <c r="Q1807" t="n">
        <v>460.7</v>
      </c>
      <c r="R1807" t="n">
        <v>48.78</v>
      </c>
      <c r="S1807" t="n">
        <v>32.19</v>
      </c>
      <c r="T1807" t="n">
        <v>4380.15</v>
      </c>
      <c r="U1807" t="n">
        <v>0.66</v>
      </c>
      <c r="V1807" t="n">
        <v>0.76</v>
      </c>
      <c r="W1807" t="n">
        <v>1.46</v>
      </c>
      <c r="X1807" t="n">
        <v>0.26</v>
      </c>
      <c r="Y1807" t="n">
        <v>1</v>
      </c>
      <c r="Z1807" t="n">
        <v>10</v>
      </c>
    </row>
    <row r="1808">
      <c r="A1808" t="n">
        <v>38</v>
      </c>
      <c r="B1808" t="n">
        <v>75</v>
      </c>
      <c r="C1808" t="inlineStr">
        <is>
          <t xml:space="preserve">CONCLUIDO	</t>
        </is>
      </c>
      <c r="D1808" t="n">
        <v>6.9906</v>
      </c>
      <c r="E1808" t="n">
        <v>14.3</v>
      </c>
      <c r="F1808" t="n">
        <v>11.75</v>
      </c>
      <c r="G1808" t="n">
        <v>78.36</v>
      </c>
      <c r="H1808" t="n">
        <v>1.14</v>
      </c>
      <c r="I1808" t="n">
        <v>9</v>
      </c>
      <c r="J1808" t="n">
        <v>163.85</v>
      </c>
      <c r="K1808" t="n">
        <v>49.1</v>
      </c>
      <c r="L1808" t="n">
        <v>10.5</v>
      </c>
      <c r="M1808" t="n">
        <v>7</v>
      </c>
      <c r="N1808" t="n">
        <v>29.26</v>
      </c>
      <c r="O1808" t="n">
        <v>20442.3</v>
      </c>
      <c r="P1808" t="n">
        <v>115.26</v>
      </c>
      <c r="Q1808" t="n">
        <v>460.73</v>
      </c>
      <c r="R1808" t="n">
        <v>47.65</v>
      </c>
      <c r="S1808" t="n">
        <v>32.19</v>
      </c>
      <c r="T1808" t="n">
        <v>3820.27</v>
      </c>
      <c r="U1808" t="n">
        <v>0.68</v>
      </c>
      <c r="V1808" t="n">
        <v>0.76</v>
      </c>
      <c r="W1808" t="n">
        <v>1.46</v>
      </c>
      <c r="X1808" t="n">
        <v>0.22</v>
      </c>
      <c r="Y1808" t="n">
        <v>1</v>
      </c>
      <c r="Z1808" t="n">
        <v>10</v>
      </c>
    </row>
    <row r="1809">
      <c r="A1809" t="n">
        <v>39</v>
      </c>
      <c r="B1809" t="n">
        <v>75</v>
      </c>
      <c r="C1809" t="inlineStr">
        <is>
          <t xml:space="preserve">CONCLUIDO	</t>
        </is>
      </c>
      <c r="D1809" t="n">
        <v>6.9854</v>
      </c>
      <c r="E1809" t="n">
        <v>14.32</v>
      </c>
      <c r="F1809" t="n">
        <v>11.76</v>
      </c>
      <c r="G1809" t="n">
        <v>78.43000000000001</v>
      </c>
      <c r="H1809" t="n">
        <v>1.16</v>
      </c>
      <c r="I1809" t="n">
        <v>9</v>
      </c>
      <c r="J1809" t="n">
        <v>164.21</v>
      </c>
      <c r="K1809" t="n">
        <v>49.1</v>
      </c>
      <c r="L1809" t="n">
        <v>10.75</v>
      </c>
      <c r="M1809" t="n">
        <v>7</v>
      </c>
      <c r="N1809" t="n">
        <v>29.36</v>
      </c>
      <c r="O1809" t="n">
        <v>20486.54</v>
      </c>
      <c r="P1809" t="n">
        <v>115.4</v>
      </c>
      <c r="Q1809" t="n">
        <v>460.69</v>
      </c>
      <c r="R1809" t="n">
        <v>47.91</v>
      </c>
      <c r="S1809" t="n">
        <v>32.19</v>
      </c>
      <c r="T1809" t="n">
        <v>3954.37</v>
      </c>
      <c r="U1809" t="n">
        <v>0.67</v>
      </c>
      <c r="V1809" t="n">
        <v>0.76</v>
      </c>
      <c r="W1809" t="n">
        <v>1.46</v>
      </c>
      <c r="X1809" t="n">
        <v>0.23</v>
      </c>
      <c r="Y1809" t="n">
        <v>1</v>
      </c>
      <c r="Z1809" t="n">
        <v>10</v>
      </c>
    </row>
    <row r="1810">
      <c r="A1810" t="n">
        <v>40</v>
      </c>
      <c r="B1810" t="n">
        <v>75</v>
      </c>
      <c r="C1810" t="inlineStr">
        <is>
          <t xml:space="preserve">CONCLUIDO	</t>
        </is>
      </c>
      <c r="D1810" t="n">
        <v>6.9865</v>
      </c>
      <c r="E1810" t="n">
        <v>14.31</v>
      </c>
      <c r="F1810" t="n">
        <v>11.76</v>
      </c>
      <c r="G1810" t="n">
        <v>78.41</v>
      </c>
      <c r="H1810" t="n">
        <v>1.18</v>
      </c>
      <c r="I1810" t="n">
        <v>9</v>
      </c>
      <c r="J1810" t="n">
        <v>164.57</v>
      </c>
      <c r="K1810" t="n">
        <v>49.1</v>
      </c>
      <c r="L1810" t="n">
        <v>11</v>
      </c>
      <c r="M1810" t="n">
        <v>7</v>
      </c>
      <c r="N1810" t="n">
        <v>29.47</v>
      </c>
      <c r="O1810" t="n">
        <v>20530.82</v>
      </c>
      <c r="P1810" t="n">
        <v>114.4</v>
      </c>
      <c r="Q1810" t="n">
        <v>460.69</v>
      </c>
      <c r="R1810" t="n">
        <v>47.93</v>
      </c>
      <c r="S1810" t="n">
        <v>32.19</v>
      </c>
      <c r="T1810" t="n">
        <v>3963.05</v>
      </c>
      <c r="U1810" t="n">
        <v>0.67</v>
      </c>
      <c r="V1810" t="n">
        <v>0.76</v>
      </c>
      <c r="W1810" t="n">
        <v>1.46</v>
      </c>
      <c r="X1810" t="n">
        <v>0.23</v>
      </c>
      <c r="Y1810" t="n">
        <v>1</v>
      </c>
      <c r="Z1810" t="n">
        <v>10</v>
      </c>
    </row>
    <row r="1811">
      <c r="A1811" t="n">
        <v>41</v>
      </c>
      <c r="B1811" t="n">
        <v>75</v>
      </c>
      <c r="C1811" t="inlineStr">
        <is>
          <t xml:space="preserve">CONCLUIDO	</t>
        </is>
      </c>
      <c r="D1811" t="n">
        <v>6.9823</v>
      </c>
      <c r="E1811" t="n">
        <v>14.32</v>
      </c>
      <c r="F1811" t="n">
        <v>11.77</v>
      </c>
      <c r="G1811" t="n">
        <v>78.47</v>
      </c>
      <c r="H1811" t="n">
        <v>1.21</v>
      </c>
      <c r="I1811" t="n">
        <v>9</v>
      </c>
      <c r="J1811" t="n">
        <v>164.93</v>
      </c>
      <c r="K1811" t="n">
        <v>49.1</v>
      </c>
      <c r="L1811" t="n">
        <v>11.25</v>
      </c>
      <c r="M1811" t="n">
        <v>7</v>
      </c>
      <c r="N1811" t="n">
        <v>29.58</v>
      </c>
      <c r="O1811" t="n">
        <v>20575.13</v>
      </c>
      <c r="P1811" t="n">
        <v>113.65</v>
      </c>
      <c r="Q1811" t="n">
        <v>460.69</v>
      </c>
      <c r="R1811" t="n">
        <v>48.26</v>
      </c>
      <c r="S1811" t="n">
        <v>32.19</v>
      </c>
      <c r="T1811" t="n">
        <v>4126.5</v>
      </c>
      <c r="U1811" t="n">
        <v>0.67</v>
      </c>
      <c r="V1811" t="n">
        <v>0.76</v>
      </c>
      <c r="W1811" t="n">
        <v>1.46</v>
      </c>
      <c r="X1811" t="n">
        <v>0.24</v>
      </c>
      <c r="Y1811" t="n">
        <v>1</v>
      </c>
      <c r="Z1811" t="n">
        <v>10</v>
      </c>
    </row>
    <row r="1812">
      <c r="A1812" t="n">
        <v>42</v>
      </c>
      <c r="B1812" t="n">
        <v>75</v>
      </c>
      <c r="C1812" t="inlineStr">
        <is>
          <t xml:space="preserve">CONCLUIDO	</t>
        </is>
      </c>
      <c r="D1812" t="n">
        <v>7.014</v>
      </c>
      <c r="E1812" t="n">
        <v>14.26</v>
      </c>
      <c r="F1812" t="n">
        <v>11.74</v>
      </c>
      <c r="G1812" t="n">
        <v>88.02</v>
      </c>
      <c r="H1812" t="n">
        <v>1.23</v>
      </c>
      <c r="I1812" t="n">
        <v>8</v>
      </c>
      <c r="J1812" t="n">
        <v>165.29</v>
      </c>
      <c r="K1812" t="n">
        <v>49.1</v>
      </c>
      <c r="L1812" t="n">
        <v>11.5</v>
      </c>
      <c r="M1812" t="n">
        <v>6</v>
      </c>
      <c r="N1812" t="n">
        <v>29.69</v>
      </c>
      <c r="O1812" t="n">
        <v>20619.48</v>
      </c>
      <c r="P1812" t="n">
        <v>111.69</v>
      </c>
      <c r="Q1812" t="n">
        <v>460.75</v>
      </c>
      <c r="R1812" t="n">
        <v>47.14</v>
      </c>
      <c r="S1812" t="n">
        <v>32.19</v>
      </c>
      <c r="T1812" t="n">
        <v>3573.06</v>
      </c>
      <c r="U1812" t="n">
        <v>0.68</v>
      </c>
      <c r="V1812" t="n">
        <v>0.76</v>
      </c>
      <c r="W1812" t="n">
        <v>1.46</v>
      </c>
      <c r="X1812" t="n">
        <v>0.2</v>
      </c>
      <c r="Y1812" t="n">
        <v>1</v>
      </c>
      <c r="Z1812" t="n">
        <v>10</v>
      </c>
    </row>
    <row r="1813">
      <c r="A1813" t="n">
        <v>43</v>
      </c>
      <c r="B1813" t="n">
        <v>75</v>
      </c>
      <c r="C1813" t="inlineStr">
        <is>
          <t xml:space="preserve">CONCLUIDO	</t>
        </is>
      </c>
      <c r="D1813" t="n">
        <v>7.0181</v>
      </c>
      <c r="E1813" t="n">
        <v>14.25</v>
      </c>
      <c r="F1813" t="n">
        <v>11.73</v>
      </c>
      <c r="G1813" t="n">
        <v>87.95999999999999</v>
      </c>
      <c r="H1813" t="n">
        <v>1.26</v>
      </c>
      <c r="I1813" t="n">
        <v>8</v>
      </c>
      <c r="J1813" t="n">
        <v>165.65</v>
      </c>
      <c r="K1813" t="n">
        <v>49.1</v>
      </c>
      <c r="L1813" t="n">
        <v>11.75</v>
      </c>
      <c r="M1813" t="n">
        <v>5</v>
      </c>
      <c r="N1813" t="n">
        <v>29.8</v>
      </c>
      <c r="O1813" t="n">
        <v>20663.87</v>
      </c>
      <c r="P1813" t="n">
        <v>111.24</v>
      </c>
      <c r="Q1813" t="n">
        <v>460.69</v>
      </c>
      <c r="R1813" t="n">
        <v>46.79</v>
      </c>
      <c r="S1813" t="n">
        <v>32.19</v>
      </c>
      <c r="T1813" t="n">
        <v>3398.69</v>
      </c>
      <c r="U1813" t="n">
        <v>0.6899999999999999</v>
      </c>
      <c r="V1813" t="n">
        <v>0.76</v>
      </c>
      <c r="W1813" t="n">
        <v>1.46</v>
      </c>
      <c r="X1813" t="n">
        <v>0.19</v>
      </c>
      <c r="Y1813" t="n">
        <v>1</v>
      </c>
      <c r="Z1813" t="n">
        <v>10</v>
      </c>
    </row>
    <row r="1814">
      <c r="A1814" t="n">
        <v>44</v>
      </c>
      <c r="B1814" t="n">
        <v>75</v>
      </c>
      <c r="C1814" t="inlineStr">
        <is>
          <t xml:space="preserve">CONCLUIDO	</t>
        </is>
      </c>
      <c r="D1814" t="n">
        <v>7.0185</v>
      </c>
      <c r="E1814" t="n">
        <v>14.25</v>
      </c>
      <c r="F1814" t="n">
        <v>11.73</v>
      </c>
      <c r="G1814" t="n">
        <v>87.95</v>
      </c>
      <c r="H1814" t="n">
        <v>1.28</v>
      </c>
      <c r="I1814" t="n">
        <v>8</v>
      </c>
      <c r="J1814" t="n">
        <v>166.01</v>
      </c>
      <c r="K1814" t="n">
        <v>49.1</v>
      </c>
      <c r="L1814" t="n">
        <v>12</v>
      </c>
      <c r="M1814" t="n">
        <v>4</v>
      </c>
      <c r="N1814" t="n">
        <v>29.91</v>
      </c>
      <c r="O1814" t="n">
        <v>20708.3</v>
      </c>
      <c r="P1814" t="n">
        <v>111.15</v>
      </c>
      <c r="Q1814" t="n">
        <v>460.71</v>
      </c>
      <c r="R1814" t="n">
        <v>46.58</v>
      </c>
      <c r="S1814" t="n">
        <v>32.19</v>
      </c>
      <c r="T1814" t="n">
        <v>3293.08</v>
      </c>
      <c r="U1814" t="n">
        <v>0.6899999999999999</v>
      </c>
      <c r="V1814" t="n">
        <v>0.76</v>
      </c>
      <c r="W1814" t="n">
        <v>1.46</v>
      </c>
      <c r="X1814" t="n">
        <v>0.19</v>
      </c>
      <c r="Y1814" t="n">
        <v>1</v>
      </c>
      <c r="Z1814" t="n">
        <v>10</v>
      </c>
    </row>
    <row r="1815">
      <c r="A1815" t="n">
        <v>45</v>
      </c>
      <c r="B1815" t="n">
        <v>75</v>
      </c>
      <c r="C1815" t="inlineStr">
        <is>
          <t xml:space="preserve">CONCLUIDO	</t>
        </is>
      </c>
      <c r="D1815" t="n">
        <v>7.0181</v>
      </c>
      <c r="E1815" t="n">
        <v>14.25</v>
      </c>
      <c r="F1815" t="n">
        <v>11.73</v>
      </c>
      <c r="G1815" t="n">
        <v>87.95999999999999</v>
      </c>
      <c r="H1815" t="n">
        <v>1.3</v>
      </c>
      <c r="I1815" t="n">
        <v>8</v>
      </c>
      <c r="J1815" t="n">
        <v>166.37</v>
      </c>
      <c r="K1815" t="n">
        <v>49.1</v>
      </c>
      <c r="L1815" t="n">
        <v>12.25</v>
      </c>
      <c r="M1815" t="n">
        <v>4</v>
      </c>
      <c r="N1815" t="n">
        <v>30.02</v>
      </c>
      <c r="O1815" t="n">
        <v>20752.76</v>
      </c>
      <c r="P1815" t="n">
        <v>110.51</v>
      </c>
      <c r="Q1815" t="n">
        <v>460.69</v>
      </c>
      <c r="R1815" t="n">
        <v>46.72</v>
      </c>
      <c r="S1815" t="n">
        <v>32.19</v>
      </c>
      <c r="T1815" t="n">
        <v>3360.94</v>
      </c>
      <c r="U1815" t="n">
        <v>0.6899999999999999</v>
      </c>
      <c r="V1815" t="n">
        <v>0.76</v>
      </c>
      <c r="W1815" t="n">
        <v>1.46</v>
      </c>
      <c r="X1815" t="n">
        <v>0.19</v>
      </c>
      <c r="Y1815" t="n">
        <v>1</v>
      </c>
      <c r="Z1815" t="n">
        <v>10</v>
      </c>
    </row>
    <row r="1816">
      <c r="A1816" t="n">
        <v>46</v>
      </c>
      <c r="B1816" t="n">
        <v>75</v>
      </c>
      <c r="C1816" t="inlineStr">
        <is>
          <t xml:space="preserve">CONCLUIDO	</t>
        </is>
      </c>
      <c r="D1816" t="n">
        <v>7.0173</v>
      </c>
      <c r="E1816" t="n">
        <v>14.25</v>
      </c>
      <c r="F1816" t="n">
        <v>11.73</v>
      </c>
      <c r="G1816" t="n">
        <v>87.97</v>
      </c>
      <c r="H1816" t="n">
        <v>1.33</v>
      </c>
      <c r="I1816" t="n">
        <v>8</v>
      </c>
      <c r="J1816" t="n">
        <v>166.73</v>
      </c>
      <c r="K1816" t="n">
        <v>49.1</v>
      </c>
      <c r="L1816" t="n">
        <v>12.5</v>
      </c>
      <c r="M1816" t="n">
        <v>3</v>
      </c>
      <c r="N1816" t="n">
        <v>30.13</v>
      </c>
      <c r="O1816" t="n">
        <v>20797.26</v>
      </c>
      <c r="P1816" t="n">
        <v>109.98</v>
      </c>
      <c r="Q1816" t="n">
        <v>460.72</v>
      </c>
      <c r="R1816" t="n">
        <v>46.8</v>
      </c>
      <c r="S1816" t="n">
        <v>32.19</v>
      </c>
      <c r="T1816" t="n">
        <v>3401.62</v>
      </c>
      <c r="U1816" t="n">
        <v>0.6899999999999999</v>
      </c>
      <c r="V1816" t="n">
        <v>0.76</v>
      </c>
      <c r="W1816" t="n">
        <v>1.46</v>
      </c>
      <c r="X1816" t="n">
        <v>0.2</v>
      </c>
      <c r="Y1816" t="n">
        <v>1</v>
      </c>
      <c r="Z1816" t="n">
        <v>10</v>
      </c>
    </row>
    <row r="1817">
      <c r="A1817" t="n">
        <v>47</v>
      </c>
      <c r="B1817" t="n">
        <v>75</v>
      </c>
      <c r="C1817" t="inlineStr">
        <is>
          <t xml:space="preserve">CONCLUIDO	</t>
        </is>
      </c>
      <c r="D1817" t="n">
        <v>7.0167</v>
      </c>
      <c r="E1817" t="n">
        <v>14.25</v>
      </c>
      <c r="F1817" t="n">
        <v>11.73</v>
      </c>
      <c r="G1817" t="n">
        <v>87.98</v>
      </c>
      <c r="H1817" t="n">
        <v>1.35</v>
      </c>
      <c r="I1817" t="n">
        <v>8</v>
      </c>
      <c r="J1817" t="n">
        <v>167.09</v>
      </c>
      <c r="K1817" t="n">
        <v>49.1</v>
      </c>
      <c r="L1817" t="n">
        <v>12.75</v>
      </c>
      <c r="M1817" t="n">
        <v>2</v>
      </c>
      <c r="N1817" t="n">
        <v>30.25</v>
      </c>
      <c r="O1817" t="n">
        <v>20841.8</v>
      </c>
      <c r="P1817" t="n">
        <v>109.48</v>
      </c>
      <c r="Q1817" t="n">
        <v>460.7</v>
      </c>
      <c r="R1817" t="n">
        <v>46.71</v>
      </c>
      <c r="S1817" t="n">
        <v>32.19</v>
      </c>
      <c r="T1817" t="n">
        <v>3355.08</v>
      </c>
      <c r="U1817" t="n">
        <v>0.6899999999999999</v>
      </c>
      <c r="V1817" t="n">
        <v>0.76</v>
      </c>
      <c r="W1817" t="n">
        <v>1.47</v>
      </c>
      <c r="X1817" t="n">
        <v>0.2</v>
      </c>
      <c r="Y1817" t="n">
        <v>1</v>
      </c>
      <c r="Z1817" t="n">
        <v>10</v>
      </c>
    </row>
    <row r="1818">
      <c r="A1818" t="n">
        <v>48</v>
      </c>
      <c r="B1818" t="n">
        <v>75</v>
      </c>
      <c r="C1818" t="inlineStr">
        <is>
          <t xml:space="preserve">CONCLUIDO	</t>
        </is>
      </c>
      <c r="D1818" t="n">
        <v>7.0143</v>
      </c>
      <c r="E1818" t="n">
        <v>14.26</v>
      </c>
      <c r="F1818" t="n">
        <v>11.74</v>
      </c>
      <c r="G1818" t="n">
        <v>88.02</v>
      </c>
      <c r="H1818" t="n">
        <v>1.38</v>
      </c>
      <c r="I1818" t="n">
        <v>8</v>
      </c>
      <c r="J1818" t="n">
        <v>167.45</v>
      </c>
      <c r="K1818" t="n">
        <v>49.1</v>
      </c>
      <c r="L1818" t="n">
        <v>13</v>
      </c>
      <c r="M1818" t="n">
        <v>1</v>
      </c>
      <c r="N1818" t="n">
        <v>30.36</v>
      </c>
      <c r="O1818" t="n">
        <v>20886.38</v>
      </c>
      <c r="P1818" t="n">
        <v>109.44</v>
      </c>
      <c r="Q1818" t="n">
        <v>460.71</v>
      </c>
      <c r="R1818" t="n">
        <v>46.75</v>
      </c>
      <c r="S1818" t="n">
        <v>32.19</v>
      </c>
      <c r="T1818" t="n">
        <v>3376.53</v>
      </c>
      <c r="U1818" t="n">
        <v>0.6899999999999999</v>
      </c>
      <c r="V1818" t="n">
        <v>0.76</v>
      </c>
      <c r="W1818" t="n">
        <v>1.47</v>
      </c>
      <c r="X1818" t="n">
        <v>0.2</v>
      </c>
      <c r="Y1818" t="n">
        <v>1</v>
      </c>
      <c r="Z1818" t="n">
        <v>10</v>
      </c>
    </row>
    <row r="1819">
      <c r="A1819" t="n">
        <v>49</v>
      </c>
      <c r="B1819" t="n">
        <v>75</v>
      </c>
      <c r="C1819" t="inlineStr">
        <is>
          <t xml:space="preserve">CONCLUIDO	</t>
        </is>
      </c>
      <c r="D1819" t="n">
        <v>7.0133</v>
      </c>
      <c r="E1819" t="n">
        <v>14.26</v>
      </c>
      <c r="F1819" t="n">
        <v>11.74</v>
      </c>
      <c r="G1819" t="n">
        <v>88.03</v>
      </c>
      <c r="H1819" t="n">
        <v>1.4</v>
      </c>
      <c r="I1819" t="n">
        <v>8</v>
      </c>
      <c r="J1819" t="n">
        <v>167.81</v>
      </c>
      <c r="K1819" t="n">
        <v>49.1</v>
      </c>
      <c r="L1819" t="n">
        <v>13.25</v>
      </c>
      <c r="M1819" t="n">
        <v>1</v>
      </c>
      <c r="N1819" t="n">
        <v>30.47</v>
      </c>
      <c r="O1819" t="n">
        <v>20930.99</v>
      </c>
      <c r="P1819" t="n">
        <v>109.37</v>
      </c>
      <c r="Q1819" t="n">
        <v>460.72</v>
      </c>
      <c r="R1819" t="n">
        <v>46.82</v>
      </c>
      <c r="S1819" t="n">
        <v>32.19</v>
      </c>
      <c r="T1819" t="n">
        <v>3410.97</v>
      </c>
      <c r="U1819" t="n">
        <v>0.6899999999999999</v>
      </c>
      <c r="V1819" t="n">
        <v>0.76</v>
      </c>
      <c r="W1819" t="n">
        <v>1.47</v>
      </c>
      <c r="X1819" t="n">
        <v>0.2</v>
      </c>
      <c r="Y1819" t="n">
        <v>1</v>
      </c>
      <c r="Z1819" t="n">
        <v>10</v>
      </c>
    </row>
    <row r="1820">
      <c r="A1820" t="n">
        <v>50</v>
      </c>
      <c r="B1820" t="n">
        <v>75</v>
      </c>
      <c r="C1820" t="inlineStr">
        <is>
          <t xml:space="preserve">CONCLUIDO	</t>
        </is>
      </c>
      <c r="D1820" t="n">
        <v>7.0123</v>
      </c>
      <c r="E1820" t="n">
        <v>14.26</v>
      </c>
      <c r="F1820" t="n">
        <v>11.74</v>
      </c>
      <c r="G1820" t="n">
        <v>88.05</v>
      </c>
      <c r="H1820" t="n">
        <v>1.42</v>
      </c>
      <c r="I1820" t="n">
        <v>8</v>
      </c>
      <c r="J1820" t="n">
        <v>168.18</v>
      </c>
      <c r="K1820" t="n">
        <v>49.1</v>
      </c>
      <c r="L1820" t="n">
        <v>13.5</v>
      </c>
      <c r="M1820" t="n">
        <v>0</v>
      </c>
      <c r="N1820" t="n">
        <v>30.58</v>
      </c>
      <c r="O1820" t="n">
        <v>20975.64</v>
      </c>
      <c r="P1820" t="n">
        <v>109.37</v>
      </c>
      <c r="Q1820" t="n">
        <v>460.71</v>
      </c>
      <c r="R1820" t="n">
        <v>46.77</v>
      </c>
      <c r="S1820" t="n">
        <v>32.19</v>
      </c>
      <c r="T1820" t="n">
        <v>3389.65</v>
      </c>
      <c r="U1820" t="n">
        <v>0.6899999999999999</v>
      </c>
      <c r="V1820" t="n">
        <v>0.76</v>
      </c>
      <c r="W1820" t="n">
        <v>1.47</v>
      </c>
      <c r="X1820" t="n">
        <v>0.21</v>
      </c>
      <c r="Y1820" t="n">
        <v>1</v>
      </c>
      <c r="Z1820" t="n">
        <v>10</v>
      </c>
    </row>
    <row r="1821">
      <c r="A1821" t="n">
        <v>0</v>
      </c>
      <c r="B1821" t="n">
        <v>95</v>
      </c>
      <c r="C1821" t="inlineStr">
        <is>
          <t xml:space="preserve">CONCLUIDO	</t>
        </is>
      </c>
      <c r="D1821" t="n">
        <v>4.0446</v>
      </c>
      <c r="E1821" t="n">
        <v>24.72</v>
      </c>
      <c r="F1821" t="n">
        <v>16.3</v>
      </c>
      <c r="G1821" t="n">
        <v>6.11</v>
      </c>
      <c r="H1821" t="n">
        <v>0.1</v>
      </c>
      <c r="I1821" t="n">
        <v>160</v>
      </c>
      <c r="J1821" t="n">
        <v>185.69</v>
      </c>
      <c r="K1821" t="n">
        <v>53.44</v>
      </c>
      <c r="L1821" t="n">
        <v>1</v>
      </c>
      <c r="M1821" t="n">
        <v>158</v>
      </c>
      <c r="N1821" t="n">
        <v>36.26</v>
      </c>
      <c r="O1821" t="n">
        <v>23136.14</v>
      </c>
      <c r="P1821" t="n">
        <v>220.1</v>
      </c>
      <c r="Q1821" t="n">
        <v>460.97</v>
      </c>
      <c r="R1821" t="n">
        <v>195.8</v>
      </c>
      <c r="S1821" t="n">
        <v>32.19</v>
      </c>
      <c r="T1821" t="n">
        <v>77139.98</v>
      </c>
      <c r="U1821" t="n">
        <v>0.16</v>
      </c>
      <c r="V1821" t="n">
        <v>0.55</v>
      </c>
      <c r="W1821" t="n">
        <v>1.72</v>
      </c>
      <c r="X1821" t="n">
        <v>4.76</v>
      </c>
      <c r="Y1821" t="n">
        <v>1</v>
      </c>
      <c r="Z1821" t="n">
        <v>10</v>
      </c>
    </row>
    <row r="1822">
      <c r="A1822" t="n">
        <v>1</v>
      </c>
      <c r="B1822" t="n">
        <v>95</v>
      </c>
      <c r="C1822" t="inlineStr">
        <is>
          <t xml:space="preserve">CONCLUIDO	</t>
        </is>
      </c>
      <c r="D1822" t="n">
        <v>4.5727</v>
      </c>
      <c r="E1822" t="n">
        <v>21.87</v>
      </c>
      <c r="F1822" t="n">
        <v>15.01</v>
      </c>
      <c r="G1822" t="n">
        <v>7.63</v>
      </c>
      <c r="H1822" t="n">
        <v>0.12</v>
      </c>
      <c r="I1822" t="n">
        <v>118</v>
      </c>
      <c r="J1822" t="n">
        <v>186.07</v>
      </c>
      <c r="K1822" t="n">
        <v>53.44</v>
      </c>
      <c r="L1822" t="n">
        <v>1.25</v>
      </c>
      <c r="M1822" t="n">
        <v>116</v>
      </c>
      <c r="N1822" t="n">
        <v>36.39</v>
      </c>
      <c r="O1822" t="n">
        <v>23182.76</v>
      </c>
      <c r="P1822" t="n">
        <v>202.08</v>
      </c>
      <c r="Q1822" t="n">
        <v>460.8</v>
      </c>
      <c r="R1822" t="n">
        <v>153.81</v>
      </c>
      <c r="S1822" t="n">
        <v>32.19</v>
      </c>
      <c r="T1822" t="n">
        <v>56359.54</v>
      </c>
      <c r="U1822" t="n">
        <v>0.21</v>
      </c>
      <c r="V1822" t="n">
        <v>0.6</v>
      </c>
      <c r="W1822" t="n">
        <v>1.64</v>
      </c>
      <c r="X1822" t="n">
        <v>3.47</v>
      </c>
      <c r="Y1822" t="n">
        <v>1</v>
      </c>
      <c r="Z1822" t="n">
        <v>10</v>
      </c>
    </row>
    <row r="1823">
      <c r="A1823" t="n">
        <v>2</v>
      </c>
      <c r="B1823" t="n">
        <v>95</v>
      </c>
      <c r="C1823" t="inlineStr">
        <is>
          <t xml:space="preserve">CONCLUIDO	</t>
        </is>
      </c>
      <c r="D1823" t="n">
        <v>4.9547</v>
      </c>
      <c r="E1823" t="n">
        <v>20.18</v>
      </c>
      <c r="F1823" t="n">
        <v>14.25</v>
      </c>
      <c r="G1823" t="n">
        <v>9.199999999999999</v>
      </c>
      <c r="H1823" t="n">
        <v>0.14</v>
      </c>
      <c r="I1823" t="n">
        <v>93</v>
      </c>
      <c r="J1823" t="n">
        <v>186.45</v>
      </c>
      <c r="K1823" t="n">
        <v>53.44</v>
      </c>
      <c r="L1823" t="n">
        <v>1.5</v>
      </c>
      <c r="M1823" t="n">
        <v>91</v>
      </c>
      <c r="N1823" t="n">
        <v>36.51</v>
      </c>
      <c r="O1823" t="n">
        <v>23229.42</v>
      </c>
      <c r="P1823" t="n">
        <v>191.55</v>
      </c>
      <c r="Q1823" t="n">
        <v>460.79</v>
      </c>
      <c r="R1823" t="n">
        <v>128.99</v>
      </c>
      <c r="S1823" t="n">
        <v>32.19</v>
      </c>
      <c r="T1823" t="n">
        <v>44074.52</v>
      </c>
      <c r="U1823" t="n">
        <v>0.25</v>
      </c>
      <c r="V1823" t="n">
        <v>0.63</v>
      </c>
      <c r="W1823" t="n">
        <v>1.6</v>
      </c>
      <c r="X1823" t="n">
        <v>2.72</v>
      </c>
      <c r="Y1823" t="n">
        <v>1</v>
      </c>
      <c r="Z1823" t="n">
        <v>10</v>
      </c>
    </row>
    <row r="1824">
      <c r="A1824" t="n">
        <v>3</v>
      </c>
      <c r="B1824" t="n">
        <v>95</v>
      </c>
      <c r="C1824" t="inlineStr">
        <is>
          <t xml:space="preserve">CONCLUIDO	</t>
        </is>
      </c>
      <c r="D1824" t="n">
        <v>5.2409</v>
      </c>
      <c r="E1824" t="n">
        <v>19.08</v>
      </c>
      <c r="F1824" t="n">
        <v>13.75</v>
      </c>
      <c r="G1824" t="n">
        <v>10.71</v>
      </c>
      <c r="H1824" t="n">
        <v>0.17</v>
      </c>
      <c r="I1824" t="n">
        <v>77</v>
      </c>
      <c r="J1824" t="n">
        <v>186.83</v>
      </c>
      <c r="K1824" t="n">
        <v>53.44</v>
      </c>
      <c r="L1824" t="n">
        <v>1.75</v>
      </c>
      <c r="M1824" t="n">
        <v>75</v>
      </c>
      <c r="N1824" t="n">
        <v>36.64</v>
      </c>
      <c r="O1824" t="n">
        <v>23276.13</v>
      </c>
      <c r="P1824" t="n">
        <v>184.21</v>
      </c>
      <c r="Q1824" t="n">
        <v>460.77</v>
      </c>
      <c r="R1824" t="n">
        <v>112.4</v>
      </c>
      <c r="S1824" t="n">
        <v>32.19</v>
      </c>
      <c r="T1824" t="n">
        <v>35858.73</v>
      </c>
      <c r="U1824" t="n">
        <v>0.29</v>
      </c>
      <c r="V1824" t="n">
        <v>0.65</v>
      </c>
      <c r="W1824" t="n">
        <v>1.58</v>
      </c>
      <c r="X1824" t="n">
        <v>2.21</v>
      </c>
      <c r="Y1824" t="n">
        <v>1</v>
      </c>
      <c r="Z1824" t="n">
        <v>10</v>
      </c>
    </row>
    <row r="1825">
      <c r="A1825" t="n">
        <v>4</v>
      </c>
      <c r="B1825" t="n">
        <v>95</v>
      </c>
      <c r="C1825" t="inlineStr">
        <is>
          <t xml:space="preserve">CONCLUIDO	</t>
        </is>
      </c>
      <c r="D1825" t="n">
        <v>5.4396</v>
      </c>
      <c r="E1825" t="n">
        <v>18.38</v>
      </c>
      <c r="F1825" t="n">
        <v>13.46</v>
      </c>
      <c r="G1825" t="n">
        <v>12.23</v>
      </c>
      <c r="H1825" t="n">
        <v>0.19</v>
      </c>
      <c r="I1825" t="n">
        <v>66</v>
      </c>
      <c r="J1825" t="n">
        <v>187.21</v>
      </c>
      <c r="K1825" t="n">
        <v>53.44</v>
      </c>
      <c r="L1825" t="n">
        <v>2</v>
      </c>
      <c r="M1825" t="n">
        <v>64</v>
      </c>
      <c r="N1825" t="n">
        <v>36.77</v>
      </c>
      <c r="O1825" t="n">
        <v>23322.88</v>
      </c>
      <c r="P1825" t="n">
        <v>179.9</v>
      </c>
      <c r="Q1825" t="n">
        <v>460.77</v>
      </c>
      <c r="R1825" t="n">
        <v>103.1</v>
      </c>
      <c r="S1825" t="n">
        <v>32.19</v>
      </c>
      <c r="T1825" t="n">
        <v>31263.43</v>
      </c>
      <c r="U1825" t="n">
        <v>0.31</v>
      </c>
      <c r="V1825" t="n">
        <v>0.66</v>
      </c>
      <c r="W1825" t="n">
        <v>1.56</v>
      </c>
      <c r="X1825" t="n">
        <v>1.92</v>
      </c>
      <c r="Y1825" t="n">
        <v>1</v>
      </c>
      <c r="Z1825" t="n">
        <v>10</v>
      </c>
    </row>
    <row r="1826">
      <c r="A1826" t="n">
        <v>5</v>
      </c>
      <c r="B1826" t="n">
        <v>95</v>
      </c>
      <c r="C1826" t="inlineStr">
        <is>
          <t xml:space="preserve">CONCLUIDO	</t>
        </is>
      </c>
      <c r="D1826" t="n">
        <v>5.6339</v>
      </c>
      <c r="E1826" t="n">
        <v>17.75</v>
      </c>
      <c r="F1826" t="n">
        <v>13.16</v>
      </c>
      <c r="G1826" t="n">
        <v>13.85</v>
      </c>
      <c r="H1826" t="n">
        <v>0.21</v>
      </c>
      <c r="I1826" t="n">
        <v>57</v>
      </c>
      <c r="J1826" t="n">
        <v>187.59</v>
      </c>
      <c r="K1826" t="n">
        <v>53.44</v>
      </c>
      <c r="L1826" t="n">
        <v>2.25</v>
      </c>
      <c r="M1826" t="n">
        <v>55</v>
      </c>
      <c r="N1826" t="n">
        <v>36.9</v>
      </c>
      <c r="O1826" t="n">
        <v>23369.68</v>
      </c>
      <c r="P1826" t="n">
        <v>175.41</v>
      </c>
      <c r="Q1826" t="n">
        <v>460.86</v>
      </c>
      <c r="R1826" t="n">
        <v>93.22</v>
      </c>
      <c r="S1826" t="n">
        <v>32.19</v>
      </c>
      <c r="T1826" t="n">
        <v>26368.39</v>
      </c>
      <c r="U1826" t="n">
        <v>0.35</v>
      </c>
      <c r="V1826" t="n">
        <v>0.68</v>
      </c>
      <c r="W1826" t="n">
        <v>1.54</v>
      </c>
      <c r="X1826" t="n">
        <v>1.62</v>
      </c>
      <c r="Y1826" t="n">
        <v>1</v>
      </c>
      <c r="Z1826" t="n">
        <v>10</v>
      </c>
    </row>
    <row r="1827">
      <c r="A1827" t="n">
        <v>6</v>
      </c>
      <c r="B1827" t="n">
        <v>95</v>
      </c>
      <c r="C1827" t="inlineStr">
        <is>
          <t xml:space="preserve">CONCLUIDO	</t>
        </is>
      </c>
      <c r="D1827" t="n">
        <v>5.7571</v>
      </c>
      <c r="E1827" t="n">
        <v>17.37</v>
      </c>
      <c r="F1827" t="n">
        <v>13</v>
      </c>
      <c r="G1827" t="n">
        <v>15.3</v>
      </c>
      <c r="H1827" t="n">
        <v>0.24</v>
      </c>
      <c r="I1827" t="n">
        <v>51</v>
      </c>
      <c r="J1827" t="n">
        <v>187.97</v>
      </c>
      <c r="K1827" t="n">
        <v>53.44</v>
      </c>
      <c r="L1827" t="n">
        <v>2.5</v>
      </c>
      <c r="M1827" t="n">
        <v>49</v>
      </c>
      <c r="N1827" t="n">
        <v>37.03</v>
      </c>
      <c r="O1827" t="n">
        <v>23416.52</v>
      </c>
      <c r="P1827" t="n">
        <v>172.84</v>
      </c>
      <c r="Q1827" t="n">
        <v>460.76</v>
      </c>
      <c r="R1827" t="n">
        <v>88.39</v>
      </c>
      <c r="S1827" t="n">
        <v>32.19</v>
      </c>
      <c r="T1827" t="n">
        <v>23982.74</v>
      </c>
      <c r="U1827" t="n">
        <v>0.36</v>
      </c>
      <c r="V1827" t="n">
        <v>0.6899999999999999</v>
      </c>
      <c r="W1827" t="n">
        <v>1.53</v>
      </c>
      <c r="X1827" t="n">
        <v>1.47</v>
      </c>
      <c r="Y1827" t="n">
        <v>1</v>
      </c>
      <c r="Z1827" t="n">
        <v>10</v>
      </c>
    </row>
    <row r="1828">
      <c r="A1828" t="n">
        <v>7</v>
      </c>
      <c r="B1828" t="n">
        <v>95</v>
      </c>
      <c r="C1828" t="inlineStr">
        <is>
          <t xml:space="preserve">CONCLUIDO	</t>
        </is>
      </c>
      <c r="D1828" t="n">
        <v>5.8746</v>
      </c>
      <c r="E1828" t="n">
        <v>17.02</v>
      </c>
      <c r="F1828" t="n">
        <v>12.84</v>
      </c>
      <c r="G1828" t="n">
        <v>16.75</v>
      </c>
      <c r="H1828" t="n">
        <v>0.26</v>
      </c>
      <c r="I1828" t="n">
        <v>46</v>
      </c>
      <c r="J1828" t="n">
        <v>188.35</v>
      </c>
      <c r="K1828" t="n">
        <v>53.44</v>
      </c>
      <c r="L1828" t="n">
        <v>2.75</v>
      </c>
      <c r="M1828" t="n">
        <v>44</v>
      </c>
      <c r="N1828" t="n">
        <v>37.16</v>
      </c>
      <c r="O1828" t="n">
        <v>23463.4</v>
      </c>
      <c r="P1828" t="n">
        <v>170.42</v>
      </c>
      <c r="Q1828" t="n">
        <v>460.74</v>
      </c>
      <c r="R1828" t="n">
        <v>83.09</v>
      </c>
      <c r="S1828" t="n">
        <v>32.19</v>
      </c>
      <c r="T1828" t="n">
        <v>21357.53</v>
      </c>
      <c r="U1828" t="n">
        <v>0.39</v>
      </c>
      <c r="V1828" t="n">
        <v>0.7</v>
      </c>
      <c r="W1828" t="n">
        <v>1.52</v>
      </c>
      <c r="X1828" t="n">
        <v>1.31</v>
      </c>
      <c r="Y1828" t="n">
        <v>1</v>
      </c>
      <c r="Z1828" t="n">
        <v>10</v>
      </c>
    </row>
    <row r="1829">
      <c r="A1829" t="n">
        <v>8</v>
      </c>
      <c r="B1829" t="n">
        <v>95</v>
      </c>
      <c r="C1829" t="inlineStr">
        <is>
          <t xml:space="preserve">CONCLUIDO	</t>
        </is>
      </c>
      <c r="D1829" t="n">
        <v>5.9763</v>
      </c>
      <c r="E1829" t="n">
        <v>16.73</v>
      </c>
      <c r="F1829" t="n">
        <v>12.7</v>
      </c>
      <c r="G1829" t="n">
        <v>18.14</v>
      </c>
      <c r="H1829" t="n">
        <v>0.28</v>
      </c>
      <c r="I1829" t="n">
        <v>42</v>
      </c>
      <c r="J1829" t="n">
        <v>188.73</v>
      </c>
      <c r="K1829" t="n">
        <v>53.44</v>
      </c>
      <c r="L1829" t="n">
        <v>3</v>
      </c>
      <c r="M1829" t="n">
        <v>40</v>
      </c>
      <c r="N1829" t="n">
        <v>37.29</v>
      </c>
      <c r="O1829" t="n">
        <v>23510.33</v>
      </c>
      <c r="P1829" t="n">
        <v>168.1</v>
      </c>
      <c r="Q1829" t="n">
        <v>460.74</v>
      </c>
      <c r="R1829" t="n">
        <v>78.17</v>
      </c>
      <c r="S1829" t="n">
        <v>32.19</v>
      </c>
      <c r="T1829" t="n">
        <v>18918.72</v>
      </c>
      <c r="U1829" t="n">
        <v>0.41</v>
      </c>
      <c r="V1829" t="n">
        <v>0.7</v>
      </c>
      <c r="W1829" t="n">
        <v>1.52</v>
      </c>
      <c r="X1829" t="n">
        <v>1.17</v>
      </c>
      <c r="Y1829" t="n">
        <v>1</v>
      </c>
      <c r="Z1829" t="n">
        <v>10</v>
      </c>
    </row>
    <row r="1830">
      <c r="A1830" t="n">
        <v>9</v>
      </c>
      <c r="B1830" t="n">
        <v>95</v>
      </c>
      <c r="C1830" t="inlineStr">
        <is>
          <t xml:space="preserve">CONCLUIDO	</t>
        </is>
      </c>
      <c r="D1830" t="n">
        <v>6.0594</v>
      </c>
      <c r="E1830" t="n">
        <v>16.5</v>
      </c>
      <c r="F1830" t="n">
        <v>12.62</v>
      </c>
      <c r="G1830" t="n">
        <v>19.93</v>
      </c>
      <c r="H1830" t="n">
        <v>0.3</v>
      </c>
      <c r="I1830" t="n">
        <v>38</v>
      </c>
      <c r="J1830" t="n">
        <v>189.11</v>
      </c>
      <c r="K1830" t="n">
        <v>53.44</v>
      </c>
      <c r="L1830" t="n">
        <v>3.25</v>
      </c>
      <c r="M1830" t="n">
        <v>36</v>
      </c>
      <c r="N1830" t="n">
        <v>37.42</v>
      </c>
      <c r="O1830" t="n">
        <v>23557.3</v>
      </c>
      <c r="P1830" t="n">
        <v>166.45</v>
      </c>
      <c r="Q1830" t="n">
        <v>460.73</v>
      </c>
      <c r="R1830" t="n">
        <v>75.69</v>
      </c>
      <c r="S1830" t="n">
        <v>32.19</v>
      </c>
      <c r="T1830" t="n">
        <v>17695.19</v>
      </c>
      <c r="U1830" t="n">
        <v>0.43</v>
      </c>
      <c r="V1830" t="n">
        <v>0.71</v>
      </c>
      <c r="W1830" t="n">
        <v>1.52</v>
      </c>
      <c r="X1830" t="n">
        <v>1.09</v>
      </c>
      <c r="Y1830" t="n">
        <v>1</v>
      </c>
      <c r="Z1830" t="n">
        <v>10</v>
      </c>
    </row>
    <row r="1831">
      <c r="A1831" t="n">
        <v>10</v>
      </c>
      <c r="B1831" t="n">
        <v>95</v>
      </c>
      <c r="C1831" t="inlineStr">
        <is>
          <t xml:space="preserve">CONCLUIDO	</t>
        </is>
      </c>
      <c r="D1831" t="n">
        <v>6.1406</v>
      </c>
      <c r="E1831" t="n">
        <v>16.28</v>
      </c>
      <c r="F1831" t="n">
        <v>12.51</v>
      </c>
      <c r="G1831" t="n">
        <v>21.45</v>
      </c>
      <c r="H1831" t="n">
        <v>0.33</v>
      </c>
      <c r="I1831" t="n">
        <v>35</v>
      </c>
      <c r="J1831" t="n">
        <v>189.49</v>
      </c>
      <c r="K1831" t="n">
        <v>53.44</v>
      </c>
      <c r="L1831" t="n">
        <v>3.5</v>
      </c>
      <c r="M1831" t="n">
        <v>33</v>
      </c>
      <c r="N1831" t="n">
        <v>37.55</v>
      </c>
      <c r="O1831" t="n">
        <v>23604.32</v>
      </c>
      <c r="P1831" t="n">
        <v>164.51</v>
      </c>
      <c r="Q1831" t="n">
        <v>460.73</v>
      </c>
      <c r="R1831" t="n">
        <v>72.40000000000001</v>
      </c>
      <c r="S1831" t="n">
        <v>32.19</v>
      </c>
      <c r="T1831" t="n">
        <v>16067.38</v>
      </c>
      <c r="U1831" t="n">
        <v>0.44</v>
      </c>
      <c r="V1831" t="n">
        <v>0.71</v>
      </c>
      <c r="W1831" t="n">
        <v>1.5</v>
      </c>
      <c r="X1831" t="n">
        <v>0.98</v>
      </c>
      <c r="Y1831" t="n">
        <v>1</v>
      </c>
      <c r="Z1831" t="n">
        <v>10</v>
      </c>
    </row>
    <row r="1832">
      <c r="A1832" t="n">
        <v>11</v>
      </c>
      <c r="B1832" t="n">
        <v>95</v>
      </c>
      <c r="C1832" t="inlineStr">
        <is>
          <t xml:space="preserve">CONCLUIDO	</t>
        </is>
      </c>
      <c r="D1832" t="n">
        <v>6.1958</v>
      </c>
      <c r="E1832" t="n">
        <v>16.14</v>
      </c>
      <c r="F1832" t="n">
        <v>12.44</v>
      </c>
      <c r="G1832" t="n">
        <v>22.62</v>
      </c>
      <c r="H1832" t="n">
        <v>0.35</v>
      </c>
      <c r="I1832" t="n">
        <v>33</v>
      </c>
      <c r="J1832" t="n">
        <v>189.87</v>
      </c>
      <c r="K1832" t="n">
        <v>53.44</v>
      </c>
      <c r="L1832" t="n">
        <v>3.75</v>
      </c>
      <c r="M1832" t="n">
        <v>31</v>
      </c>
      <c r="N1832" t="n">
        <v>37.69</v>
      </c>
      <c r="O1832" t="n">
        <v>23651.38</v>
      </c>
      <c r="P1832" t="n">
        <v>163.41</v>
      </c>
      <c r="Q1832" t="n">
        <v>460.71</v>
      </c>
      <c r="R1832" t="n">
        <v>70.16</v>
      </c>
      <c r="S1832" t="n">
        <v>32.19</v>
      </c>
      <c r="T1832" t="n">
        <v>14958.09</v>
      </c>
      <c r="U1832" t="n">
        <v>0.46</v>
      </c>
      <c r="V1832" t="n">
        <v>0.72</v>
      </c>
      <c r="W1832" t="n">
        <v>1.5</v>
      </c>
      <c r="X1832" t="n">
        <v>0.91</v>
      </c>
      <c r="Y1832" t="n">
        <v>1</v>
      </c>
      <c r="Z1832" t="n">
        <v>10</v>
      </c>
    </row>
    <row r="1833">
      <c r="A1833" t="n">
        <v>12</v>
      </c>
      <c r="B1833" t="n">
        <v>95</v>
      </c>
      <c r="C1833" t="inlineStr">
        <is>
          <t xml:space="preserve">CONCLUIDO	</t>
        </is>
      </c>
      <c r="D1833" t="n">
        <v>6.2364</v>
      </c>
      <c r="E1833" t="n">
        <v>16.04</v>
      </c>
      <c r="F1833" t="n">
        <v>12.41</v>
      </c>
      <c r="G1833" t="n">
        <v>24.02</v>
      </c>
      <c r="H1833" t="n">
        <v>0.37</v>
      </c>
      <c r="I1833" t="n">
        <v>31</v>
      </c>
      <c r="J1833" t="n">
        <v>190.25</v>
      </c>
      <c r="K1833" t="n">
        <v>53.44</v>
      </c>
      <c r="L1833" t="n">
        <v>4</v>
      </c>
      <c r="M1833" t="n">
        <v>29</v>
      </c>
      <c r="N1833" t="n">
        <v>37.82</v>
      </c>
      <c r="O1833" t="n">
        <v>23698.48</v>
      </c>
      <c r="P1833" t="n">
        <v>162.33</v>
      </c>
      <c r="Q1833" t="n">
        <v>460.78</v>
      </c>
      <c r="R1833" t="n">
        <v>68.98</v>
      </c>
      <c r="S1833" t="n">
        <v>32.19</v>
      </c>
      <c r="T1833" t="n">
        <v>14375.86</v>
      </c>
      <c r="U1833" t="n">
        <v>0.47</v>
      </c>
      <c r="V1833" t="n">
        <v>0.72</v>
      </c>
      <c r="W1833" t="n">
        <v>1.5</v>
      </c>
      <c r="X1833" t="n">
        <v>0.88</v>
      </c>
      <c r="Y1833" t="n">
        <v>1</v>
      </c>
      <c r="Z1833" t="n">
        <v>10</v>
      </c>
    </row>
    <row r="1834">
      <c r="A1834" t="n">
        <v>13</v>
      </c>
      <c r="B1834" t="n">
        <v>95</v>
      </c>
      <c r="C1834" t="inlineStr">
        <is>
          <t xml:space="preserve">CONCLUIDO	</t>
        </is>
      </c>
      <c r="D1834" t="n">
        <v>6.302</v>
      </c>
      <c r="E1834" t="n">
        <v>15.87</v>
      </c>
      <c r="F1834" t="n">
        <v>12.32</v>
      </c>
      <c r="G1834" t="n">
        <v>25.49</v>
      </c>
      <c r="H1834" t="n">
        <v>0.4</v>
      </c>
      <c r="I1834" t="n">
        <v>29</v>
      </c>
      <c r="J1834" t="n">
        <v>190.63</v>
      </c>
      <c r="K1834" t="n">
        <v>53.44</v>
      </c>
      <c r="L1834" t="n">
        <v>4.25</v>
      </c>
      <c r="M1834" t="n">
        <v>27</v>
      </c>
      <c r="N1834" t="n">
        <v>37.95</v>
      </c>
      <c r="O1834" t="n">
        <v>23745.63</v>
      </c>
      <c r="P1834" t="n">
        <v>160.94</v>
      </c>
      <c r="Q1834" t="n">
        <v>460.74</v>
      </c>
      <c r="R1834" t="n">
        <v>65.93000000000001</v>
      </c>
      <c r="S1834" t="n">
        <v>32.19</v>
      </c>
      <c r="T1834" t="n">
        <v>12861.86</v>
      </c>
      <c r="U1834" t="n">
        <v>0.49</v>
      </c>
      <c r="V1834" t="n">
        <v>0.73</v>
      </c>
      <c r="W1834" t="n">
        <v>1.5</v>
      </c>
      <c r="X1834" t="n">
        <v>0.79</v>
      </c>
      <c r="Y1834" t="n">
        <v>1</v>
      </c>
      <c r="Z1834" t="n">
        <v>10</v>
      </c>
    </row>
    <row r="1835">
      <c r="A1835" t="n">
        <v>14</v>
      </c>
      <c r="B1835" t="n">
        <v>95</v>
      </c>
      <c r="C1835" t="inlineStr">
        <is>
          <t xml:space="preserve">CONCLUIDO	</t>
        </is>
      </c>
      <c r="D1835" t="n">
        <v>6.3457</v>
      </c>
      <c r="E1835" t="n">
        <v>15.76</v>
      </c>
      <c r="F1835" t="n">
        <v>12.29</v>
      </c>
      <c r="G1835" t="n">
        <v>27.3</v>
      </c>
      <c r="H1835" t="n">
        <v>0.42</v>
      </c>
      <c r="I1835" t="n">
        <v>27</v>
      </c>
      <c r="J1835" t="n">
        <v>191.02</v>
      </c>
      <c r="K1835" t="n">
        <v>53.44</v>
      </c>
      <c r="L1835" t="n">
        <v>4.5</v>
      </c>
      <c r="M1835" t="n">
        <v>25</v>
      </c>
      <c r="N1835" t="n">
        <v>38.08</v>
      </c>
      <c r="O1835" t="n">
        <v>23792.83</v>
      </c>
      <c r="P1835" t="n">
        <v>160.27</v>
      </c>
      <c r="Q1835" t="n">
        <v>460.72</v>
      </c>
      <c r="R1835" t="n">
        <v>65.02</v>
      </c>
      <c r="S1835" t="n">
        <v>32.19</v>
      </c>
      <c r="T1835" t="n">
        <v>12416.22</v>
      </c>
      <c r="U1835" t="n">
        <v>0.5</v>
      </c>
      <c r="V1835" t="n">
        <v>0.73</v>
      </c>
      <c r="W1835" t="n">
        <v>1.49</v>
      </c>
      <c r="X1835" t="n">
        <v>0.75</v>
      </c>
      <c r="Y1835" t="n">
        <v>1</v>
      </c>
      <c r="Z1835" t="n">
        <v>10</v>
      </c>
    </row>
    <row r="1836">
      <c r="A1836" t="n">
        <v>15</v>
      </c>
      <c r="B1836" t="n">
        <v>95</v>
      </c>
      <c r="C1836" t="inlineStr">
        <is>
          <t xml:space="preserve">CONCLUIDO	</t>
        </is>
      </c>
      <c r="D1836" t="n">
        <v>6.4046</v>
      </c>
      <c r="E1836" t="n">
        <v>15.61</v>
      </c>
      <c r="F1836" t="n">
        <v>12.21</v>
      </c>
      <c r="G1836" t="n">
        <v>29.32</v>
      </c>
      <c r="H1836" t="n">
        <v>0.44</v>
      </c>
      <c r="I1836" t="n">
        <v>25</v>
      </c>
      <c r="J1836" t="n">
        <v>191.4</v>
      </c>
      <c r="K1836" t="n">
        <v>53.44</v>
      </c>
      <c r="L1836" t="n">
        <v>4.75</v>
      </c>
      <c r="M1836" t="n">
        <v>23</v>
      </c>
      <c r="N1836" t="n">
        <v>38.22</v>
      </c>
      <c r="O1836" t="n">
        <v>23840.07</v>
      </c>
      <c r="P1836" t="n">
        <v>158.5</v>
      </c>
      <c r="Q1836" t="n">
        <v>460.71</v>
      </c>
      <c r="R1836" t="n">
        <v>62.7</v>
      </c>
      <c r="S1836" t="n">
        <v>32.19</v>
      </c>
      <c r="T1836" t="n">
        <v>11269.57</v>
      </c>
      <c r="U1836" t="n">
        <v>0.51</v>
      </c>
      <c r="V1836" t="n">
        <v>0.73</v>
      </c>
      <c r="W1836" t="n">
        <v>1.49</v>
      </c>
      <c r="X1836" t="n">
        <v>0.68</v>
      </c>
      <c r="Y1836" t="n">
        <v>1</v>
      </c>
      <c r="Z1836" t="n">
        <v>10</v>
      </c>
    </row>
    <row r="1837">
      <c r="A1837" t="n">
        <v>16</v>
      </c>
      <c r="B1837" t="n">
        <v>95</v>
      </c>
      <c r="C1837" t="inlineStr">
        <is>
          <t xml:space="preserve">CONCLUIDO	</t>
        </is>
      </c>
      <c r="D1837" t="n">
        <v>6.4301</v>
      </c>
      <c r="E1837" t="n">
        <v>15.55</v>
      </c>
      <c r="F1837" t="n">
        <v>12.19</v>
      </c>
      <c r="G1837" t="n">
        <v>30.48</v>
      </c>
      <c r="H1837" t="n">
        <v>0.46</v>
      </c>
      <c r="I1837" t="n">
        <v>24</v>
      </c>
      <c r="J1837" t="n">
        <v>191.78</v>
      </c>
      <c r="K1837" t="n">
        <v>53.44</v>
      </c>
      <c r="L1837" t="n">
        <v>5</v>
      </c>
      <c r="M1837" t="n">
        <v>22</v>
      </c>
      <c r="N1837" t="n">
        <v>38.35</v>
      </c>
      <c r="O1837" t="n">
        <v>23887.36</v>
      </c>
      <c r="P1837" t="n">
        <v>158.04</v>
      </c>
      <c r="Q1837" t="n">
        <v>460.69</v>
      </c>
      <c r="R1837" t="n">
        <v>61.81</v>
      </c>
      <c r="S1837" t="n">
        <v>32.19</v>
      </c>
      <c r="T1837" t="n">
        <v>10828.47</v>
      </c>
      <c r="U1837" t="n">
        <v>0.52</v>
      </c>
      <c r="V1837" t="n">
        <v>0.73</v>
      </c>
      <c r="W1837" t="n">
        <v>1.49</v>
      </c>
      <c r="X1837" t="n">
        <v>0.66</v>
      </c>
      <c r="Y1837" t="n">
        <v>1</v>
      </c>
      <c r="Z1837" t="n">
        <v>10</v>
      </c>
    </row>
    <row r="1838">
      <c r="A1838" t="n">
        <v>17</v>
      </c>
      <c r="B1838" t="n">
        <v>95</v>
      </c>
      <c r="C1838" t="inlineStr">
        <is>
          <t xml:space="preserve">CONCLUIDO	</t>
        </is>
      </c>
      <c r="D1838" t="n">
        <v>6.4594</v>
      </c>
      <c r="E1838" t="n">
        <v>15.48</v>
      </c>
      <c r="F1838" t="n">
        <v>12.16</v>
      </c>
      <c r="G1838" t="n">
        <v>31.71</v>
      </c>
      <c r="H1838" t="n">
        <v>0.48</v>
      </c>
      <c r="I1838" t="n">
        <v>23</v>
      </c>
      <c r="J1838" t="n">
        <v>192.17</v>
      </c>
      <c r="K1838" t="n">
        <v>53.44</v>
      </c>
      <c r="L1838" t="n">
        <v>5.25</v>
      </c>
      <c r="M1838" t="n">
        <v>21</v>
      </c>
      <c r="N1838" t="n">
        <v>38.48</v>
      </c>
      <c r="O1838" t="n">
        <v>23934.69</v>
      </c>
      <c r="P1838" t="n">
        <v>157.15</v>
      </c>
      <c r="Q1838" t="n">
        <v>460.73</v>
      </c>
      <c r="R1838" t="n">
        <v>60.87</v>
      </c>
      <c r="S1838" t="n">
        <v>32.19</v>
      </c>
      <c r="T1838" t="n">
        <v>10362.18</v>
      </c>
      <c r="U1838" t="n">
        <v>0.53</v>
      </c>
      <c r="V1838" t="n">
        <v>0.74</v>
      </c>
      <c r="W1838" t="n">
        <v>1.48</v>
      </c>
      <c r="X1838" t="n">
        <v>0.62</v>
      </c>
      <c r="Y1838" t="n">
        <v>1</v>
      </c>
      <c r="Z1838" t="n">
        <v>10</v>
      </c>
    </row>
    <row r="1839">
      <c r="A1839" t="n">
        <v>18</v>
      </c>
      <c r="B1839" t="n">
        <v>95</v>
      </c>
      <c r="C1839" t="inlineStr">
        <is>
          <t xml:space="preserve">CONCLUIDO	</t>
        </is>
      </c>
      <c r="D1839" t="n">
        <v>6.4826</v>
      </c>
      <c r="E1839" t="n">
        <v>15.43</v>
      </c>
      <c r="F1839" t="n">
        <v>12.14</v>
      </c>
      <c r="G1839" t="n">
        <v>33.1</v>
      </c>
      <c r="H1839" t="n">
        <v>0.51</v>
      </c>
      <c r="I1839" t="n">
        <v>22</v>
      </c>
      <c r="J1839" t="n">
        <v>192.55</v>
      </c>
      <c r="K1839" t="n">
        <v>53.44</v>
      </c>
      <c r="L1839" t="n">
        <v>5.5</v>
      </c>
      <c r="M1839" t="n">
        <v>20</v>
      </c>
      <c r="N1839" t="n">
        <v>38.62</v>
      </c>
      <c r="O1839" t="n">
        <v>23982.06</v>
      </c>
      <c r="P1839" t="n">
        <v>156.08</v>
      </c>
      <c r="Q1839" t="n">
        <v>460.71</v>
      </c>
      <c r="R1839" t="n">
        <v>60.11</v>
      </c>
      <c r="S1839" t="n">
        <v>32.19</v>
      </c>
      <c r="T1839" t="n">
        <v>9986.67</v>
      </c>
      <c r="U1839" t="n">
        <v>0.54</v>
      </c>
      <c r="V1839" t="n">
        <v>0.74</v>
      </c>
      <c r="W1839" t="n">
        <v>1.49</v>
      </c>
      <c r="X1839" t="n">
        <v>0.6</v>
      </c>
      <c r="Y1839" t="n">
        <v>1</v>
      </c>
      <c r="Z1839" t="n">
        <v>10</v>
      </c>
    </row>
    <row r="1840">
      <c r="A1840" t="n">
        <v>19</v>
      </c>
      <c r="B1840" t="n">
        <v>95</v>
      </c>
      <c r="C1840" t="inlineStr">
        <is>
          <t xml:space="preserve">CONCLUIDO	</t>
        </is>
      </c>
      <c r="D1840" t="n">
        <v>6.5154</v>
      </c>
      <c r="E1840" t="n">
        <v>15.35</v>
      </c>
      <c r="F1840" t="n">
        <v>12.1</v>
      </c>
      <c r="G1840" t="n">
        <v>34.57</v>
      </c>
      <c r="H1840" t="n">
        <v>0.53</v>
      </c>
      <c r="I1840" t="n">
        <v>21</v>
      </c>
      <c r="J1840" t="n">
        <v>192.94</v>
      </c>
      <c r="K1840" t="n">
        <v>53.44</v>
      </c>
      <c r="L1840" t="n">
        <v>5.75</v>
      </c>
      <c r="M1840" t="n">
        <v>19</v>
      </c>
      <c r="N1840" t="n">
        <v>38.75</v>
      </c>
      <c r="O1840" t="n">
        <v>24029.48</v>
      </c>
      <c r="P1840" t="n">
        <v>155.38</v>
      </c>
      <c r="Q1840" t="n">
        <v>460.7</v>
      </c>
      <c r="R1840" t="n">
        <v>58.72</v>
      </c>
      <c r="S1840" t="n">
        <v>32.19</v>
      </c>
      <c r="T1840" t="n">
        <v>9296.719999999999</v>
      </c>
      <c r="U1840" t="n">
        <v>0.55</v>
      </c>
      <c r="V1840" t="n">
        <v>0.74</v>
      </c>
      <c r="W1840" t="n">
        <v>1.48</v>
      </c>
      <c r="X1840" t="n">
        <v>0.5600000000000001</v>
      </c>
      <c r="Y1840" t="n">
        <v>1</v>
      </c>
      <c r="Z1840" t="n">
        <v>10</v>
      </c>
    </row>
    <row r="1841">
      <c r="A1841" t="n">
        <v>20</v>
      </c>
      <c r="B1841" t="n">
        <v>95</v>
      </c>
      <c r="C1841" t="inlineStr">
        <is>
          <t xml:space="preserve">CONCLUIDO	</t>
        </is>
      </c>
      <c r="D1841" t="n">
        <v>6.5424</v>
      </c>
      <c r="E1841" t="n">
        <v>15.28</v>
      </c>
      <c r="F1841" t="n">
        <v>12.07</v>
      </c>
      <c r="G1841" t="n">
        <v>36.22</v>
      </c>
      <c r="H1841" t="n">
        <v>0.55</v>
      </c>
      <c r="I1841" t="n">
        <v>20</v>
      </c>
      <c r="J1841" t="n">
        <v>193.32</v>
      </c>
      <c r="K1841" t="n">
        <v>53.44</v>
      </c>
      <c r="L1841" t="n">
        <v>6</v>
      </c>
      <c r="M1841" t="n">
        <v>18</v>
      </c>
      <c r="N1841" t="n">
        <v>38.89</v>
      </c>
      <c r="O1841" t="n">
        <v>24076.95</v>
      </c>
      <c r="P1841" t="n">
        <v>154.76</v>
      </c>
      <c r="Q1841" t="n">
        <v>460.69</v>
      </c>
      <c r="R1841" t="n">
        <v>58.04</v>
      </c>
      <c r="S1841" t="n">
        <v>32.19</v>
      </c>
      <c r="T1841" t="n">
        <v>8962.459999999999</v>
      </c>
      <c r="U1841" t="n">
        <v>0.55</v>
      </c>
      <c r="V1841" t="n">
        <v>0.74</v>
      </c>
      <c r="W1841" t="n">
        <v>1.48</v>
      </c>
      <c r="X1841" t="n">
        <v>0.54</v>
      </c>
      <c r="Y1841" t="n">
        <v>1</v>
      </c>
      <c r="Z1841" t="n">
        <v>10</v>
      </c>
    </row>
    <row r="1842">
      <c r="A1842" t="n">
        <v>21</v>
      </c>
      <c r="B1842" t="n">
        <v>95</v>
      </c>
      <c r="C1842" t="inlineStr">
        <is>
          <t xml:space="preserve">CONCLUIDO	</t>
        </is>
      </c>
      <c r="D1842" t="n">
        <v>6.5715</v>
      </c>
      <c r="E1842" t="n">
        <v>15.22</v>
      </c>
      <c r="F1842" t="n">
        <v>12.04</v>
      </c>
      <c r="G1842" t="n">
        <v>38.03</v>
      </c>
      <c r="H1842" t="n">
        <v>0.57</v>
      </c>
      <c r="I1842" t="n">
        <v>19</v>
      </c>
      <c r="J1842" t="n">
        <v>193.71</v>
      </c>
      <c r="K1842" t="n">
        <v>53.44</v>
      </c>
      <c r="L1842" t="n">
        <v>6.25</v>
      </c>
      <c r="M1842" t="n">
        <v>17</v>
      </c>
      <c r="N1842" t="n">
        <v>39.02</v>
      </c>
      <c r="O1842" t="n">
        <v>24124.47</v>
      </c>
      <c r="P1842" t="n">
        <v>153.91</v>
      </c>
      <c r="Q1842" t="n">
        <v>460.69</v>
      </c>
      <c r="R1842" t="n">
        <v>56.89</v>
      </c>
      <c r="S1842" t="n">
        <v>32.19</v>
      </c>
      <c r="T1842" t="n">
        <v>8392.18</v>
      </c>
      <c r="U1842" t="n">
        <v>0.57</v>
      </c>
      <c r="V1842" t="n">
        <v>0.74</v>
      </c>
      <c r="W1842" t="n">
        <v>1.48</v>
      </c>
      <c r="X1842" t="n">
        <v>0.51</v>
      </c>
      <c r="Y1842" t="n">
        <v>1</v>
      </c>
      <c r="Z1842" t="n">
        <v>10</v>
      </c>
    </row>
    <row r="1843">
      <c r="A1843" t="n">
        <v>22</v>
      </c>
      <c r="B1843" t="n">
        <v>95</v>
      </c>
      <c r="C1843" t="inlineStr">
        <is>
          <t xml:space="preserve">CONCLUIDO	</t>
        </is>
      </c>
      <c r="D1843" t="n">
        <v>6.595</v>
      </c>
      <c r="E1843" t="n">
        <v>15.16</v>
      </c>
      <c r="F1843" t="n">
        <v>12.02</v>
      </c>
      <c r="G1843" t="n">
        <v>40.08</v>
      </c>
      <c r="H1843" t="n">
        <v>0.59</v>
      </c>
      <c r="I1843" t="n">
        <v>18</v>
      </c>
      <c r="J1843" t="n">
        <v>194.09</v>
      </c>
      <c r="K1843" t="n">
        <v>53.44</v>
      </c>
      <c r="L1843" t="n">
        <v>6.5</v>
      </c>
      <c r="M1843" t="n">
        <v>16</v>
      </c>
      <c r="N1843" t="n">
        <v>39.16</v>
      </c>
      <c r="O1843" t="n">
        <v>24172.03</v>
      </c>
      <c r="P1843" t="n">
        <v>153.16</v>
      </c>
      <c r="Q1843" t="n">
        <v>460.69</v>
      </c>
      <c r="R1843" t="n">
        <v>56.55</v>
      </c>
      <c r="S1843" t="n">
        <v>32.19</v>
      </c>
      <c r="T1843" t="n">
        <v>8225.280000000001</v>
      </c>
      <c r="U1843" t="n">
        <v>0.57</v>
      </c>
      <c r="V1843" t="n">
        <v>0.74</v>
      </c>
      <c r="W1843" t="n">
        <v>1.48</v>
      </c>
      <c r="X1843" t="n">
        <v>0.49</v>
      </c>
      <c r="Y1843" t="n">
        <v>1</v>
      </c>
      <c r="Z1843" t="n">
        <v>10</v>
      </c>
    </row>
    <row r="1844">
      <c r="A1844" t="n">
        <v>23</v>
      </c>
      <c r="B1844" t="n">
        <v>95</v>
      </c>
      <c r="C1844" t="inlineStr">
        <is>
          <t xml:space="preserve">CONCLUIDO	</t>
        </is>
      </c>
      <c r="D1844" t="n">
        <v>6.5963</v>
      </c>
      <c r="E1844" t="n">
        <v>15.16</v>
      </c>
      <c r="F1844" t="n">
        <v>12.02</v>
      </c>
      <c r="G1844" t="n">
        <v>40.07</v>
      </c>
      <c r="H1844" t="n">
        <v>0.62</v>
      </c>
      <c r="I1844" t="n">
        <v>18</v>
      </c>
      <c r="J1844" t="n">
        <v>194.48</v>
      </c>
      <c r="K1844" t="n">
        <v>53.44</v>
      </c>
      <c r="L1844" t="n">
        <v>6.75</v>
      </c>
      <c r="M1844" t="n">
        <v>16</v>
      </c>
      <c r="N1844" t="n">
        <v>39.29</v>
      </c>
      <c r="O1844" t="n">
        <v>24219.63</v>
      </c>
      <c r="P1844" t="n">
        <v>152.44</v>
      </c>
      <c r="Q1844" t="n">
        <v>460.69</v>
      </c>
      <c r="R1844" t="n">
        <v>56.48</v>
      </c>
      <c r="S1844" t="n">
        <v>32.19</v>
      </c>
      <c r="T1844" t="n">
        <v>8194.540000000001</v>
      </c>
      <c r="U1844" t="n">
        <v>0.57</v>
      </c>
      <c r="V1844" t="n">
        <v>0.74</v>
      </c>
      <c r="W1844" t="n">
        <v>1.47</v>
      </c>
      <c r="X1844" t="n">
        <v>0.49</v>
      </c>
      <c r="Y1844" t="n">
        <v>1</v>
      </c>
      <c r="Z1844" t="n">
        <v>10</v>
      </c>
    </row>
    <row r="1845">
      <c r="A1845" t="n">
        <v>24</v>
      </c>
      <c r="B1845" t="n">
        <v>95</v>
      </c>
      <c r="C1845" t="inlineStr">
        <is>
          <t xml:space="preserve">CONCLUIDO	</t>
        </is>
      </c>
      <c r="D1845" t="n">
        <v>6.6335</v>
      </c>
      <c r="E1845" t="n">
        <v>15.08</v>
      </c>
      <c r="F1845" t="n">
        <v>11.97</v>
      </c>
      <c r="G1845" t="n">
        <v>42.26</v>
      </c>
      <c r="H1845" t="n">
        <v>0.64</v>
      </c>
      <c r="I1845" t="n">
        <v>17</v>
      </c>
      <c r="J1845" t="n">
        <v>194.86</v>
      </c>
      <c r="K1845" t="n">
        <v>53.44</v>
      </c>
      <c r="L1845" t="n">
        <v>7</v>
      </c>
      <c r="M1845" t="n">
        <v>15</v>
      </c>
      <c r="N1845" t="n">
        <v>39.43</v>
      </c>
      <c r="O1845" t="n">
        <v>24267.28</v>
      </c>
      <c r="P1845" t="n">
        <v>151.67</v>
      </c>
      <c r="Q1845" t="n">
        <v>460.72</v>
      </c>
      <c r="R1845" t="n">
        <v>54.82</v>
      </c>
      <c r="S1845" t="n">
        <v>32.19</v>
      </c>
      <c r="T1845" t="n">
        <v>7367.53</v>
      </c>
      <c r="U1845" t="n">
        <v>0.59</v>
      </c>
      <c r="V1845" t="n">
        <v>0.75</v>
      </c>
      <c r="W1845" t="n">
        <v>1.47</v>
      </c>
      <c r="X1845" t="n">
        <v>0.44</v>
      </c>
      <c r="Y1845" t="n">
        <v>1</v>
      </c>
      <c r="Z1845" t="n">
        <v>10</v>
      </c>
    </row>
    <row r="1846">
      <c r="A1846" t="n">
        <v>25</v>
      </c>
      <c r="B1846" t="n">
        <v>95</v>
      </c>
      <c r="C1846" t="inlineStr">
        <is>
          <t xml:space="preserve">CONCLUIDO	</t>
        </is>
      </c>
      <c r="D1846" t="n">
        <v>6.6464</v>
      </c>
      <c r="E1846" t="n">
        <v>15.05</v>
      </c>
      <c r="F1846" t="n">
        <v>11.98</v>
      </c>
      <c r="G1846" t="n">
        <v>44.93</v>
      </c>
      <c r="H1846" t="n">
        <v>0.66</v>
      </c>
      <c r="I1846" t="n">
        <v>16</v>
      </c>
      <c r="J1846" t="n">
        <v>195.25</v>
      </c>
      <c r="K1846" t="n">
        <v>53.44</v>
      </c>
      <c r="L1846" t="n">
        <v>7.25</v>
      </c>
      <c r="M1846" t="n">
        <v>14</v>
      </c>
      <c r="N1846" t="n">
        <v>39.57</v>
      </c>
      <c r="O1846" t="n">
        <v>24314.98</v>
      </c>
      <c r="P1846" t="n">
        <v>151.18</v>
      </c>
      <c r="Q1846" t="n">
        <v>460.71</v>
      </c>
      <c r="R1846" t="n">
        <v>55.09</v>
      </c>
      <c r="S1846" t="n">
        <v>32.19</v>
      </c>
      <c r="T1846" t="n">
        <v>7505.03</v>
      </c>
      <c r="U1846" t="n">
        <v>0.58</v>
      </c>
      <c r="V1846" t="n">
        <v>0.75</v>
      </c>
      <c r="W1846" t="n">
        <v>1.47</v>
      </c>
      <c r="X1846" t="n">
        <v>0.45</v>
      </c>
      <c r="Y1846" t="n">
        <v>1</v>
      </c>
      <c r="Z1846" t="n">
        <v>10</v>
      </c>
    </row>
    <row r="1847">
      <c r="A1847" t="n">
        <v>26</v>
      </c>
      <c r="B1847" t="n">
        <v>95</v>
      </c>
      <c r="C1847" t="inlineStr">
        <is>
          <t xml:space="preserve">CONCLUIDO	</t>
        </is>
      </c>
      <c r="D1847" t="n">
        <v>6.6545</v>
      </c>
      <c r="E1847" t="n">
        <v>15.03</v>
      </c>
      <c r="F1847" t="n">
        <v>11.96</v>
      </c>
      <c r="G1847" t="n">
        <v>44.86</v>
      </c>
      <c r="H1847" t="n">
        <v>0.68</v>
      </c>
      <c r="I1847" t="n">
        <v>16</v>
      </c>
      <c r="J1847" t="n">
        <v>195.64</v>
      </c>
      <c r="K1847" t="n">
        <v>53.44</v>
      </c>
      <c r="L1847" t="n">
        <v>7.5</v>
      </c>
      <c r="M1847" t="n">
        <v>14</v>
      </c>
      <c r="N1847" t="n">
        <v>39.7</v>
      </c>
      <c r="O1847" t="n">
        <v>24362.73</v>
      </c>
      <c r="P1847" t="n">
        <v>150.53</v>
      </c>
      <c r="Q1847" t="n">
        <v>460.69</v>
      </c>
      <c r="R1847" t="n">
        <v>54.65</v>
      </c>
      <c r="S1847" t="n">
        <v>32.19</v>
      </c>
      <c r="T1847" t="n">
        <v>7285.32</v>
      </c>
      <c r="U1847" t="n">
        <v>0.59</v>
      </c>
      <c r="V1847" t="n">
        <v>0.75</v>
      </c>
      <c r="W1847" t="n">
        <v>1.47</v>
      </c>
      <c r="X1847" t="n">
        <v>0.43</v>
      </c>
      <c r="Y1847" t="n">
        <v>1</v>
      </c>
      <c r="Z1847" t="n">
        <v>10</v>
      </c>
    </row>
    <row r="1848">
      <c r="A1848" t="n">
        <v>27</v>
      </c>
      <c r="B1848" t="n">
        <v>95</v>
      </c>
      <c r="C1848" t="inlineStr">
        <is>
          <t xml:space="preserve">CONCLUIDO	</t>
        </is>
      </c>
      <c r="D1848" t="n">
        <v>6.6831</v>
      </c>
      <c r="E1848" t="n">
        <v>14.96</v>
      </c>
      <c r="F1848" t="n">
        <v>11.94</v>
      </c>
      <c r="G1848" t="n">
        <v>47.74</v>
      </c>
      <c r="H1848" t="n">
        <v>0.7</v>
      </c>
      <c r="I1848" t="n">
        <v>15</v>
      </c>
      <c r="J1848" t="n">
        <v>196.03</v>
      </c>
      <c r="K1848" t="n">
        <v>53.44</v>
      </c>
      <c r="L1848" t="n">
        <v>7.75</v>
      </c>
      <c r="M1848" t="n">
        <v>13</v>
      </c>
      <c r="N1848" t="n">
        <v>39.84</v>
      </c>
      <c r="O1848" t="n">
        <v>24410.52</v>
      </c>
      <c r="P1848" t="n">
        <v>149.63</v>
      </c>
      <c r="Q1848" t="n">
        <v>460.7</v>
      </c>
      <c r="R1848" t="n">
        <v>53.72</v>
      </c>
      <c r="S1848" t="n">
        <v>32.19</v>
      </c>
      <c r="T1848" t="n">
        <v>6828.08</v>
      </c>
      <c r="U1848" t="n">
        <v>0.6</v>
      </c>
      <c r="V1848" t="n">
        <v>0.75</v>
      </c>
      <c r="W1848" t="n">
        <v>1.47</v>
      </c>
      <c r="X1848" t="n">
        <v>0.4</v>
      </c>
      <c r="Y1848" t="n">
        <v>1</v>
      </c>
      <c r="Z1848" t="n">
        <v>10</v>
      </c>
    </row>
    <row r="1849">
      <c r="A1849" t="n">
        <v>28</v>
      </c>
      <c r="B1849" t="n">
        <v>95</v>
      </c>
      <c r="C1849" t="inlineStr">
        <is>
          <t xml:space="preserve">CONCLUIDO	</t>
        </is>
      </c>
      <c r="D1849" t="n">
        <v>6.6869</v>
      </c>
      <c r="E1849" t="n">
        <v>14.95</v>
      </c>
      <c r="F1849" t="n">
        <v>11.93</v>
      </c>
      <c r="G1849" t="n">
        <v>47.71</v>
      </c>
      <c r="H1849" t="n">
        <v>0.72</v>
      </c>
      <c r="I1849" t="n">
        <v>15</v>
      </c>
      <c r="J1849" t="n">
        <v>196.41</v>
      </c>
      <c r="K1849" t="n">
        <v>53.44</v>
      </c>
      <c r="L1849" t="n">
        <v>8</v>
      </c>
      <c r="M1849" t="n">
        <v>13</v>
      </c>
      <c r="N1849" t="n">
        <v>39.98</v>
      </c>
      <c r="O1849" t="n">
        <v>24458.36</v>
      </c>
      <c r="P1849" t="n">
        <v>149.66</v>
      </c>
      <c r="Q1849" t="n">
        <v>460.69</v>
      </c>
      <c r="R1849" t="n">
        <v>53.35</v>
      </c>
      <c r="S1849" t="n">
        <v>32.19</v>
      </c>
      <c r="T1849" t="n">
        <v>6643.6</v>
      </c>
      <c r="U1849" t="n">
        <v>0.6</v>
      </c>
      <c r="V1849" t="n">
        <v>0.75</v>
      </c>
      <c r="W1849" t="n">
        <v>1.47</v>
      </c>
      <c r="X1849" t="n">
        <v>0.39</v>
      </c>
      <c r="Y1849" t="n">
        <v>1</v>
      </c>
      <c r="Z1849" t="n">
        <v>10</v>
      </c>
    </row>
    <row r="1850">
      <c r="A1850" t="n">
        <v>29</v>
      </c>
      <c r="B1850" t="n">
        <v>95</v>
      </c>
      <c r="C1850" t="inlineStr">
        <is>
          <t xml:space="preserve">CONCLUIDO	</t>
        </is>
      </c>
      <c r="D1850" t="n">
        <v>6.7187</v>
      </c>
      <c r="E1850" t="n">
        <v>14.88</v>
      </c>
      <c r="F1850" t="n">
        <v>11.89</v>
      </c>
      <c r="G1850" t="n">
        <v>50.98</v>
      </c>
      <c r="H1850" t="n">
        <v>0.74</v>
      </c>
      <c r="I1850" t="n">
        <v>14</v>
      </c>
      <c r="J1850" t="n">
        <v>196.8</v>
      </c>
      <c r="K1850" t="n">
        <v>53.44</v>
      </c>
      <c r="L1850" t="n">
        <v>8.25</v>
      </c>
      <c r="M1850" t="n">
        <v>12</v>
      </c>
      <c r="N1850" t="n">
        <v>40.12</v>
      </c>
      <c r="O1850" t="n">
        <v>24506.24</v>
      </c>
      <c r="P1850" t="n">
        <v>148.6</v>
      </c>
      <c r="Q1850" t="n">
        <v>460.7</v>
      </c>
      <c r="R1850" t="n">
        <v>52.2</v>
      </c>
      <c r="S1850" t="n">
        <v>32.19</v>
      </c>
      <c r="T1850" t="n">
        <v>6073.44</v>
      </c>
      <c r="U1850" t="n">
        <v>0.62</v>
      </c>
      <c r="V1850" t="n">
        <v>0.75</v>
      </c>
      <c r="W1850" t="n">
        <v>1.47</v>
      </c>
      <c r="X1850" t="n">
        <v>0.36</v>
      </c>
      <c r="Y1850" t="n">
        <v>1</v>
      </c>
      <c r="Z1850" t="n">
        <v>10</v>
      </c>
    </row>
    <row r="1851">
      <c r="A1851" t="n">
        <v>30</v>
      </c>
      <c r="B1851" t="n">
        <v>95</v>
      </c>
      <c r="C1851" t="inlineStr">
        <is>
          <t xml:space="preserve">CONCLUIDO	</t>
        </is>
      </c>
      <c r="D1851" t="n">
        <v>6.7192</v>
      </c>
      <c r="E1851" t="n">
        <v>14.88</v>
      </c>
      <c r="F1851" t="n">
        <v>11.89</v>
      </c>
      <c r="G1851" t="n">
        <v>50.97</v>
      </c>
      <c r="H1851" t="n">
        <v>0.77</v>
      </c>
      <c r="I1851" t="n">
        <v>14</v>
      </c>
      <c r="J1851" t="n">
        <v>197.19</v>
      </c>
      <c r="K1851" t="n">
        <v>53.44</v>
      </c>
      <c r="L1851" t="n">
        <v>8.5</v>
      </c>
      <c r="M1851" t="n">
        <v>12</v>
      </c>
      <c r="N1851" t="n">
        <v>40.26</v>
      </c>
      <c r="O1851" t="n">
        <v>24554.18</v>
      </c>
      <c r="P1851" t="n">
        <v>148.25</v>
      </c>
      <c r="Q1851" t="n">
        <v>460.69</v>
      </c>
      <c r="R1851" t="n">
        <v>52.2</v>
      </c>
      <c r="S1851" t="n">
        <v>32.19</v>
      </c>
      <c r="T1851" t="n">
        <v>6070.39</v>
      </c>
      <c r="U1851" t="n">
        <v>0.62</v>
      </c>
      <c r="V1851" t="n">
        <v>0.75</v>
      </c>
      <c r="W1851" t="n">
        <v>1.47</v>
      </c>
      <c r="X1851" t="n">
        <v>0.36</v>
      </c>
      <c r="Y1851" t="n">
        <v>1</v>
      </c>
      <c r="Z1851" t="n">
        <v>10</v>
      </c>
    </row>
    <row r="1852">
      <c r="A1852" t="n">
        <v>31</v>
      </c>
      <c r="B1852" t="n">
        <v>95</v>
      </c>
      <c r="C1852" t="inlineStr">
        <is>
          <t xml:space="preserve">CONCLUIDO	</t>
        </is>
      </c>
      <c r="D1852" t="n">
        <v>6.7113</v>
      </c>
      <c r="E1852" t="n">
        <v>14.9</v>
      </c>
      <c r="F1852" t="n">
        <v>11.91</v>
      </c>
      <c r="G1852" t="n">
        <v>51.05</v>
      </c>
      <c r="H1852" t="n">
        <v>0.79</v>
      </c>
      <c r="I1852" t="n">
        <v>14</v>
      </c>
      <c r="J1852" t="n">
        <v>197.58</v>
      </c>
      <c r="K1852" t="n">
        <v>53.44</v>
      </c>
      <c r="L1852" t="n">
        <v>8.75</v>
      </c>
      <c r="M1852" t="n">
        <v>12</v>
      </c>
      <c r="N1852" t="n">
        <v>40.39</v>
      </c>
      <c r="O1852" t="n">
        <v>24602.15</v>
      </c>
      <c r="P1852" t="n">
        <v>147.44</v>
      </c>
      <c r="Q1852" t="n">
        <v>460.69</v>
      </c>
      <c r="R1852" t="n">
        <v>52.87</v>
      </c>
      <c r="S1852" t="n">
        <v>32.19</v>
      </c>
      <c r="T1852" t="n">
        <v>6408.47</v>
      </c>
      <c r="U1852" t="n">
        <v>0.61</v>
      </c>
      <c r="V1852" t="n">
        <v>0.75</v>
      </c>
      <c r="W1852" t="n">
        <v>1.47</v>
      </c>
      <c r="X1852" t="n">
        <v>0.38</v>
      </c>
      <c r="Y1852" t="n">
        <v>1</v>
      </c>
      <c r="Z1852" t="n">
        <v>10</v>
      </c>
    </row>
    <row r="1853">
      <c r="A1853" t="n">
        <v>32</v>
      </c>
      <c r="B1853" t="n">
        <v>95</v>
      </c>
      <c r="C1853" t="inlineStr">
        <is>
          <t xml:space="preserve">CONCLUIDO	</t>
        </is>
      </c>
      <c r="D1853" t="n">
        <v>6.7389</v>
      </c>
      <c r="E1853" t="n">
        <v>14.84</v>
      </c>
      <c r="F1853" t="n">
        <v>11.89</v>
      </c>
      <c r="G1853" t="n">
        <v>54.86</v>
      </c>
      <c r="H1853" t="n">
        <v>0.8100000000000001</v>
      </c>
      <c r="I1853" t="n">
        <v>13</v>
      </c>
      <c r="J1853" t="n">
        <v>197.97</v>
      </c>
      <c r="K1853" t="n">
        <v>53.44</v>
      </c>
      <c r="L1853" t="n">
        <v>9</v>
      </c>
      <c r="M1853" t="n">
        <v>11</v>
      </c>
      <c r="N1853" t="n">
        <v>40.53</v>
      </c>
      <c r="O1853" t="n">
        <v>24650.18</v>
      </c>
      <c r="P1853" t="n">
        <v>147.34</v>
      </c>
      <c r="Q1853" t="n">
        <v>460.69</v>
      </c>
      <c r="R1853" t="n">
        <v>51.95</v>
      </c>
      <c r="S1853" t="n">
        <v>32.19</v>
      </c>
      <c r="T1853" t="n">
        <v>5953.91</v>
      </c>
      <c r="U1853" t="n">
        <v>0.62</v>
      </c>
      <c r="V1853" t="n">
        <v>0.75</v>
      </c>
      <c r="W1853" t="n">
        <v>1.47</v>
      </c>
      <c r="X1853" t="n">
        <v>0.35</v>
      </c>
      <c r="Y1853" t="n">
        <v>1</v>
      </c>
      <c r="Z1853" t="n">
        <v>10</v>
      </c>
    </row>
    <row r="1854">
      <c r="A1854" t="n">
        <v>33</v>
      </c>
      <c r="B1854" t="n">
        <v>95</v>
      </c>
      <c r="C1854" t="inlineStr">
        <is>
          <t xml:space="preserve">CONCLUIDO	</t>
        </is>
      </c>
      <c r="D1854" t="n">
        <v>6.7445</v>
      </c>
      <c r="E1854" t="n">
        <v>14.83</v>
      </c>
      <c r="F1854" t="n">
        <v>11.87</v>
      </c>
      <c r="G1854" t="n">
        <v>54.81</v>
      </c>
      <c r="H1854" t="n">
        <v>0.83</v>
      </c>
      <c r="I1854" t="n">
        <v>13</v>
      </c>
      <c r="J1854" t="n">
        <v>198.36</v>
      </c>
      <c r="K1854" t="n">
        <v>53.44</v>
      </c>
      <c r="L1854" t="n">
        <v>9.25</v>
      </c>
      <c r="M1854" t="n">
        <v>11</v>
      </c>
      <c r="N1854" t="n">
        <v>40.67</v>
      </c>
      <c r="O1854" t="n">
        <v>24698.26</v>
      </c>
      <c r="P1854" t="n">
        <v>146.91</v>
      </c>
      <c r="Q1854" t="n">
        <v>460.72</v>
      </c>
      <c r="R1854" t="n">
        <v>51.55</v>
      </c>
      <c r="S1854" t="n">
        <v>32.19</v>
      </c>
      <c r="T1854" t="n">
        <v>5752.19</v>
      </c>
      <c r="U1854" t="n">
        <v>0.62</v>
      </c>
      <c r="V1854" t="n">
        <v>0.75</v>
      </c>
      <c r="W1854" t="n">
        <v>1.47</v>
      </c>
      <c r="X1854" t="n">
        <v>0.34</v>
      </c>
      <c r="Y1854" t="n">
        <v>1</v>
      </c>
      <c r="Z1854" t="n">
        <v>10</v>
      </c>
    </row>
    <row r="1855">
      <c r="A1855" t="n">
        <v>34</v>
      </c>
      <c r="B1855" t="n">
        <v>95</v>
      </c>
      <c r="C1855" t="inlineStr">
        <is>
          <t xml:space="preserve">CONCLUIDO	</t>
        </is>
      </c>
      <c r="D1855" t="n">
        <v>6.7809</v>
      </c>
      <c r="E1855" t="n">
        <v>14.75</v>
      </c>
      <c r="F1855" t="n">
        <v>11.83</v>
      </c>
      <c r="G1855" t="n">
        <v>59.16</v>
      </c>
      <c r="H1855" t="n">
        <v>0.85</v>
      </c>
      <c r="I1855" t="n">
        <v>12</v>
      </c>
      <c r="J1855" t="n">
        <v>198.75</v>
      </c>
      <c r="K1855" t="n">
        <v>53.44</v>
      </c>
      <c r="L1855" t="n">
        <v>9.5</v>
      </c>
      <c r="M1855" t="n">
        <v>10</v>
      </c>
      <c r="N1855" t="n">
        <v>40.81</v>
      </c>
      <c r="O1855" t="n">
        <v>24746.38</v>
      </c>
      <c r="P1855" t="n">
        <v>145.38</v>
      </c>
      <c r="Q1855" t="n">
        <v>460.72</v>
      </c>
      <c r="R1855" t="n">
        <v>50.26</v>
      </c>
      <c r="S1855" t="n">
        <v>32.19</v>
      </c>
      <c r="T1855" t="n">
        <v>5110.31</v>
      </c>
      <c r="U1855" t="n">
        <v>0.64</v>
      </c>
      <c r="V1855" t="n">
        <v>0.76</v>
      </c>
      <c r="W1855" t="n">
        <v>1.46</v>
      </c>
      <c r="X1855" t="n">
        <v>0.3</v>
      </c>
      <c r="Y1855" t="n">
        <v>1</v>
      </c>
      <c r="Z1855" t="n">
        <v>10</v>
      </c>
    </row>
    <row r="1856">
      <c r="A1856" t="n">
        <v>35</v>
      </c>
      <c r="B1856" t="n">
        <v>95</v>
      </c>
      <c r="C1856" t="inlineStr">
        <is>
          <t xml:space="preserve">CONCLUIDO	</t>
        </is>
      </c>
      <c r="D1856" t="n">
        <v>6.7758</v>
      </c>
      <c r="E1856" t="n">
        <v>14.76</v>
      </c>
      <c r="F1856" t="n">
        <v>11.84</v>
      </c>
      <c r="G1856" t="n">
        <v>59.22</v>
      </c>
      <c r="H1856" t="n">
        <v>0.87</v>
      </c>
      <c r="I1856" t="n">
        <v>12</v>
      </c>
      <c r="J1856" t="n">
        <v>199.14</v>
      </c>
      <c r="K1856" t="n">
        <v>53.44</v>
      </c>
      <c r="L1856" t="n">
        <v>9.75</v>
      </c>
      <c r="M1856" t="n">
        <v>10</v>
      </c>
      <c r="N1856" t="n">
        <v>40.95</v>
      </c>
      <c r="O1856" t="n">
        <v>24794.55</v>
      </c>
      <c r="P1856" t="n">
        <v>145.44</v>
      </c>
      <c r="Q1856" t="n">
        <v>460.7</v>
      </c>
      <c r="R1856" t="n">
        <v>50.62</v>
      </c>
      <c r="S1856" t="n">
        <v>32.19</v>
      </c>
      <c r="T1856" t="n">
        <v>5292.9</v>
      </c>
      <c r="U1856" t="n">
        <v>0.64</v>
      </c>
      <c r="V1856" t="n">
        <v>0.75</v>
      </c>
      <c r="W1856" t="n">
        <v>1.46</v>
      </c>
      <c r="X1856" t="n">
        <v>0.31</v>
      </c>
      <c r="Y1856" t="n">
        <v>1</v>
      </c>
      <c r="Z1856" t="n">
        <v>10</v>
      </c>
    </row>
    <row r="1857">
      <c r="A1857" t="n">
        <v>36</v>
      </c>
      <c r="B1857" t="n">
        <v>95</v>
      </c>
      <c r="C1857" t="inlineStr">
        <is>
          <t xml:space="preserve">CONCLUIDO	</t>
        </is>
      </c>
      <c r="D1857" t="n">
        <v>6.776</v>
      </c>
      <c r="E1857" t="n">
        <v>14.76</v>
      </c>
      <c r="F1857" t="n">
        <v>11.84</v>
      </c>
      <c r="G1857" t="n">
        <v>59.21</v>
      </c>
      <c r="H1857" t="n">
        <v>0.89</v>
      </c>
      <c r="I1857" t="n">
        <v>12</v>
      </c>
      <c r="J1857" t="n">
        <v>199.53</v>
      </c>
      <c r="K1857" t="n">
        <v>53.44</v>
      </c>
      <c r="L1857" t="n">
        <v>10</v>
      </c>
      <c r="M1857" t="n">
        <v>10</v>
      </c>
      <c r="N1857" t="n">
        <v>41.1</v>
      </c>
      <c r="O1857" t="n">
        <v>24842.77</v>
      </c>
      <c r="P1857" t="n">
        <v>144.99</v>
      </c>
      <c r="Q1857" t="n">
        <v>460.7</v>
      </c>
      <c r="R1857" t="n">
        <v>50.62</v>
      </c>
      <c r="S1857" t="n">
        <v>32.19</v>
      </c>
      <c r="T1857" t="n">
        <v>5294.23</v>
      </c>
      <c r="U1857" t="n">
        <v>0.64</v>
      </c>
      <c r="V1857" t="n">
        <v>0.75</v>
      </c>
      <c r="W1857" t="n">
        <v>1.46</v>
      </c>
      <c r="X1857" t="n">
        <v>0.31</v>
      </c>
      <c r="Y1857" t="n">
        <v>1</v>
      </c>
      <c r="Z1857" t="n">
        <v>10</v>
      </c>
    </row>
    <row r="1858">
      <c r="A1858" t="n">
        <v>37</v>
      </c>
      <c r="B1858" t="n">
        <v>95</v>
      </c>
      <c r="C1858" t="inlineStr">
        <is>
          <t xml:space="preserve">CONCLUIDO	</t>
        </is>
      </c>
      <c r="D1858" t="n">
        <v>6.7692</v>
      </c>
      <c r="E1858" t="n">
        <v>14.77</v>
      </c>
      <c r="F1858" t="n">
        <v>11.86</v>
      </c>
      <c r="G1858" t="n">
        <v>59.29</v>
      </c>
      <c r="H1858" t="n">
        <v>0.91</v>
      </c>
      <c r="I1858" t="n">
        <v>12</v>
      </c>
      <c r="J1858" t="n">
        <v>199.92</v>
      </c>
      <c r="K1858" t="n">
        <v>53.44</v>
      </c>
      <c r="L1858" t="n">
        <v>10.25</v>
      </c>
      <c r="M1858" t="n">
        <v>10</v>
      </c>
      <c r="N1858" t="n">
        <v>41.24</v>
      </c>
      <c r="O1858" t="n">
        <v>24891.03</v>
      </c>
      <c r="P1858" t="n">
        <v>144.1</v>
      </c>
      <c r="Q1858" t="n">
        <v>460.69</v>
      </c>
      <c r="R1858" t="n">
        <v>50.93</v>
      </c>
      <c r="S1858" t="n">
        <v>32.19</v>
      </c>
      <c r="T1858" t="n">
        <v>5447.52</v>
      </c>
      <c r="U1858" t="n">
        <v>0.63</v>
      </c>
      <c r="V1858" t="n">
        <v>0.75</v>
      </c>
      <c r="W1858" t="n">
        <v>1.47</v>
      </c>
      <c r="X1858" t="n">
        <v>0.32</v>
      </c>
      <c r="Y1858" t="n">
        <v>1</v>
      </c>
      <c r="Z1858" t="n">
        <v>10</v>
      </c>
    </row>
    <row r="1859">
      <c r="A1859" t="n">
        <v>38</v>
      </c>
      <c r="B1859" t="n">
        <v>95</v>
      </c>
      <c r="C1859" t="inlineStr">
        <is>
          <t xml:space="preserve">CONCLUIDO	</t>
        </is>
      </c>
      <c r="D1859" t="n">
        <v>6.8081</v>
      </c>
      <c r="E1859" t="n">
        <v>14.69</v>
      </c>
      <c r="F1859" t="n">
        <v>11.81</v>
      </c>
      <c r="G1859" t="n">
        <v>64.42</v>
      </c>
      <c r="H1859" t="n">
        <v>0.93</v>
      </c>
      <c r="I1859" t="n">
        <v>11</v>
      </c>
      <c r="J1859" t="n">
        <v>200.31</v>
      </c>
      <c r="K1859" t="n">
        <v>53.44</v>
      </c>
      <c r="L1859" t="n">
        <v>10.5</v>
      </c>
      <c r="M1859" t="n">
        <v>9</v>
      </c>
      <c r="N1859" t="n">
        <v>41.38</v>
      </c>
      <c r="O1859" t="n">
        <v>24939.35</v>
      </c>
      <c r="P1859" t="n">
        <v>142.84</v>
      </c>
      <c r="Q1859" t="n">
        <v>460.69</v>
      </c>
      <c r="R1859" t="n">
        <v>49.54</v>
      </c>
      <c r="S1859" t="n">
        <v>32.19</v>
      </c>
      <c r="T1859" t="n">
        <v>4756.85</v>
      </c>
      <c r="U1859" t="n">
        <v>0.65</v>
      </c>
      <c r="V1859" t="n">
        <v>0.76</v>
      </c>
      <c r="W1859" t="n">
        <v>1.46</v>
      </c>
      <c r="X1859" t="n">
        <v>0.28</v>
      </c>
      <c r="Y1859" t="n">
        <v>1</v>
      </c>
      <c r="Z1859" t="n">
        <v>10</v>
      </c>
    </row>
    <row r="1860">
      <c r="A1860" t="n">
        <v>39</v>
      </c>
      <c r="B1860" t="n">
        <v>95</v>
      </c>
      <c r="C1860" t="inlineStr">
        <is>
          <t xml:space="preserve">CONCLUIDO	</t>
        </is>
      </c>
      <c r="D1860" t="n">
        <v>6.8025</v>
      </c>
      <c r="E1860" t="n">
        <v>14.7</v>
      </c>
      <c r="F1860" t="n">
        <v>11.82</v>
      </c>
      <c r="G1860" t="n">
        <v>64.48999999999999</v>
      </c>
      <c r="H1860" t="n">
        <v>0.95</v>
      </c>
      <c r="I1860" t="n">
        <v>11</v>
      </c>
      <c r="J1860" t="n">
        <v>200.71</v>
      </c>
      <c r="K1860" t="n">
        <v>53.44</v>
      </c>
      <c r="L1860" t="n">
        <v>10.75</v>
      </c>
      <c r="M1860" t="n">
        <v>9</v>
      </c>
      <c r="N1860" t="n">
        <v>41.52</v>
      </c>
      <c r="O1860" t="n">
        <v>24987.71</v>
      </c>
      <c r="P1860" t="n">
        <v>143.62</v>
      </c>
      <c r="Q1860" t="n">
        <v>460.71</v>
      </c>
      <c r="R1860" t="n">
        <v>49.74</v>
      </c>
      <c r="S1860" t="n">
        <v>32.19</v>
      </c>
      <c r="T1860" t="n">
        <v>4857.16</v>
      </c>
      <c r="U1860" t="n">
        <v>0.65</v>
      </c>
      <c r="V1860" t="n">
        <v>0.76</v>
      </c>
      <c r="W1860" t="n">
        <v>1.47</v>
      </c>
      <c r="X1860" t="n">
        <v>0.29</v>
      </c>
      <c r="Y1860" t="n">
        <v>1</v>
      </c>
      <c r="Z1860" t="n">
        <v>10</v>
      </c>
    </row>
    <row r="1861">
      <c r="A1861" t="n">
        <v>40</v>
      </c>
      <c r="B1861" t="n">
        <v>95</v>
      </c>
      <c r="C1861" t="inlineStr">
        <is>
          <t xml:space="preserve">CONCLUIDO	</t>
        </is>
      </c>
      <c r="D1861" t="n">
        <v>6.8066</v>
      </c>
      <c r="E1861" t="n">
        <v>14.69</v>
      </c>
      <c r="F1861" t="n">
        <v>11.81</v>
      </c>
      <c r="G1861" t="n">
        <v>64.44</v>
      </c>
      <c r="H1861" t="n">
        <v>0.97</v>
      </c>
      <c r="I1861" t="n">
        <v>11</v>
      </c>
      <c r="J1861" t="n">
        <v>201.1</v>
      </c>
      <c r="K1861" t="n">
        <v>53.44</v>
      </c>
      <c r="L1861" t="n">
        <v>11</v>
      </c>
      <c r="M1861" t="n">
        <v>9</v>
      </c>
      <c r="N1861" t="n">
        <v>41.66</v>
      </c>
      <c r="O1861" t="n">
        <v>25036.12</v>
      </c>
      <c r="P1861" t="n">
        <v>142.93</v>
      </c>
      <c r="Q1861" t="n">
        <v>460.7</v>
      </c>
      <c r="R1861" t="n">
        <v>49.61</v>
      </c>
      <c r="S1861" t="n">
        <v>32.19</v>
      </c>
      <c r="T1861" t="n">
        <v>4793.13</v>
      </c>
      <c r="U1861" t="n">
        <v>0.65</v>
      </c>
      <c r="V1861" t="n">
        <v>0.76</v>
      </c>
      <c r="W1861" t="n">
        <v>1.46</v>
      </c>
      <c r="X1861" t="n">
        <v>0.28</v>
      </c>
      <c r="Y1861" t="n">
        <v>1</v>
      </c>
      <c r="Z1861" t="n">
        <v>10</v>
      </c>
    </row>
    <row r="1862">
      <c r="A1862" t="n">
        <v>41</v>
      </c>
      <c r="B1862" t="n">
        <v>95</v>
      </c>
      <c r="C1862" t="inlineStr">
        <is>
          <t xml:space="preserve">CONCLUIDO	</t>
        </is>
      </c>
      <c r="D1862" t="n">
        <v>6.8084</v>
      </c>
      <c r="E1862" t="n">
        <v>14.69</v>
      </c>
      <c r="F1862" t="n">
        <v>11.81</v>
      </c>
      <c r="G1862" t="n">
        <v>64.42</v>
      </c>
      <c r="H1862" t="n">
        <v>0.99</v>
      </c>
      <c r="I1862" t="n">
        <v>11</v>
      </c>
      <c r="J1862" t="n">
        <v>201.49</v>
      </c>
      <c r="K1862" t="n">
        <v>53.44</v>
      </c>
      <c r="L1862" t="n">
        <v>11.25</v>
      </c>
      <c r="M1862" t="n">
        <v>9</v>
      </c>
      <c r="N1862" t="n">
        <v>41.81</v>
      </c>
      <c r="O1862" t="n">
        <v>25084.58</v>
      </c>
      <c r="P1862" t="n">
        <v>141.97</v>
      </c>
      <c r="Q1862" t="n">
        <v>460.69</v>
      </c>
      <c r="R1862" t="n">
        <v>49.52</v>
      </c>
      <c r="S1862" t="n">
        <v>32.19</v>
      </c>
      <c r="T1862" t="n">
        <v>4745.96</v>
      </c>
      <c r="U1862" t="n">
        <v>0.65</v>
      </c>
      <c r="V1862" t="n">
        <v>0.76</v>
      </c>
      <c r="W1862" t="n">
        <v>1.46</v>
      </c>
      <c r="X1862" t="n">
        <v>0.28</v>
      </c>
      <c r="Y1862" t="n">
        <v>1</v>
      </c>
      <c r="Z1862" t="n">
        <v>10</v>
      </c>
    </row>
    <row r="1863">
      <c r="A1863" t="n">
        <v>42</v>
      </c>
      <c r="B1863" t="n">
        <v>95</v>
      </c>
      <c r="C1863" t="inlineStr">
        <is>
          <t xml:space="preserve">CONCLUIDO	</t>
        </is>
      </c>
      <c r="D1863" t="n">
        <v>6.8359</v>
      </c>
      <c r="E1863" t="n">
        <v>14.63</v>
      </c>
      <c r="F1863" t="n">
        <v>11.79</v>
      </c>
      <c r="G1863" t="n">
        <v>70.73</v>
      </c>
      <c r="H1863" t="n">
        <v>1.01</v>
      </c>
      <c r="I1863" t="n">
        <v>10</v>
      </c>
      <c r="J1863" t="n">
        <v>201.88</v>
      </c>
      <c r="K1863" t="n">
        <v>53.44</v>
      </c>
      <c r="L1863" t="n">
        <v>11.5</v>
      </c>
      <c r="M1863" t="n">
        <v>8</v>
      </c>
      <c r="N1863" t="n">
        <v>41.95</v>
      </c>
      <c r="O1863" t="n">
        <v>25133.09</v>
      </c>
      <c r="P1863" t="n">
        <v>141</v>
      </c>
      <c r="Q1863" t="n">
        <v>460.72</v>
      </c>
      <c r="R1863" t="n">
        <v>48.69</v>
      </c>
      <c r="S1863" t="n">
        <v>32.19</v>
      </c>
      <c r="T1863" t="n">
        <v>4338.53</v>
      </c>
      <c r="U1863" t="n">
        <v>0.66</v>
      </c>
      <c r="V1863" t="n">
        <v>0.76</v>
      </c>
      <c r="W1863" t="n">
        <v>1.46</v>
      </c>
      <c r="X1863" t="n">
        <v>0.25</v>
      </c>
      <c r="Y1863" t="n">
        <v>1</v>
      </c>
      <c r="Z1863" t="n">
        <v>10</v>
      </c>
    </row>
    <row r="1864">
      <c r="A1864" t="n">
        <v>43</v>
      </c>
      <c r="B1864" t="n">
        <v>95</v>
      </c>
      <c r="C1864" t="inlineStr">
        <is>
          <t xml:space="preserve">CONCLUIDO	</t>
        </is>
      </c>
      <c r="D1864" t="n">
        <v>6.8388</v>
      </c>
      <c r="E1864" t="n">
        <v>14.62</v>
      </c>
      <c r="F1864" t="n">
        <v>11.78</v>
      </c>
      <c r="G1864" t="n">
        <v>70.69</v>
      </c>
      <c r="H1864" t="n">
        <v>1.03</v>
      </c>
      <c r="I1864" t="n">
        <v>10</v>
      </c>
      <c r="J1864" t="n">
        <v>202.28</v>
      </c>
      <c r="K1864" t="n">
        <v>53.44</v>
      </c>
      <c r="L1864" t="n">
        <v>11.75</v>
      </c>
      <c r="M1864" t="n">
        <v>8</v>
      </c>
      <c r="N1864" t="n">
        <v>42.09</v>
      </c>
      <c r="O1864" t="n">
        <v>25181.64</v>
      </c>
      <c r="P1864" t="n">
        <v>140.72</v>
      </c>
      <c r="Q1864" t="n">
        <v>460.69</v>
      </c>
      <c r="R1864" t="n">
        <v>48.71</v>
      </c>
      <c r="S1864" t="n">
        <v>32.19</v>
      </c>
      <c r="T1864" t="n">
        <v>4345.79</v>
      </c>
      <c r="U1864" t="n">
        <v>0.66</v>
      </c>
      <c r="V1864" t="n">
        <v>0.76</v>
      </c>
      <c r="W1864" t="n">
        <v>1.46</v>
      </c>
      <c r="X1864" t="n">
        <v>0.25</v>
      </c>
      <c r="Y1864" t="n">
        <v>1</v>
      </c>
      <c r="Z1864" t="n">
        <v>10</v>
      </c>
    </row>
    <row r="1865">
      <c r="A1865" t="n">
        <v>44</v>
      </c>
      <c r="B1865" t="n">
        <v>95</v>
      </c>
      <c r="C1865" t="inlineStr">
        <is>
          <t xml:space="preserve">CONCLUIDO	</t>
        </is>
      </c>
      <c r="D1865" t="n">
        <v>6.8349</v>
      </c>
      <c r="E1865" t="n">
        <v>14.63</v>
      </c>
      <c r="F1865" t="n">
        <v>11.79</v>
      </c>
      <c r="G1865" t="n">
        <v>70.73999999999999</v>
      </c>
      <c r="H1865" t="n">
        <v>1.05</v>
      </c>
      <c r="I1865" t="n">
        <v>10</v>
      </c>
      <c r="J1865" t="n">
        <v>202.67</v>
      </c>
      <c r="K1865" t="n">
        <v>53.44</v>
      </c>
      <c r="L1865" t="n">
        <v>12</v>
      </c>
      <c r="M1865" t="n">
        <v>8</v>
      </c>
      <c r="N1865" t="n">
        <v>42.24</v>
      </c>
      <c r="O1865" t="n">
        <v>25230.25</v>
      </c>
      <c r="P1865" t="n">
        <v>140.24</v>
      </c>
      <c r="Q1865" t="n">
        <v>460.69</v>
      </c>
      <c r="R1865" t="n">
        <v>48.85</v>
      </c>
      <c r="S1865" t="n">
        <v>32.19</v>
      </c>
      <c r="T1865" t="n">
        <v>4416.1</v>
      </c>
      <c r="U1865" t="n">
        <v>0.66</v>
      </c>
      <c r="V1865" t="n">
        <v>0.76</v>
      </c>
      <c r="W1865" t="n">
        <v>1.46</v>
      </c>
      <c r="X1865" t="n">
        <v>0.26</v>
      </c>
      <c r="Y1865" t="n">
        <v>1</v>
      </c>
      <c r="Z1865" t="n">
        <v>10</v>
      </c>
    </row>
    <row r="1866">
      <c r="A1866" t="n">
        <v>45</v>
      </c>
      <c r="B1866" t="n">
        <v>95</v>
      </c>
      <c r="C1866" t="inlineStr">
        <is>
          <t xml:space="preserve">CONCLUIDO	</t>
        </is>
      </c>
      <c r="D1866" t="n">
        <v>6.8318</v>
      </c>
      <c r="E1866" t="n">
        <v>14.64</v>
      </c>
      <c r="F1866" t="n">
        <v>11.8</v>
      </c>
      <c r="G1866" t="n">
        <v>70.78</v>
      </c>
      <c r="H1866" t="n">
        <v>1.07</v>
      </c>
      <c r="I1866" t="n">
        <v>10</v>
      </c>
      <c r="J1866" t="n">
        <v>203.07</v>
      </c>
      <c r="K1866" t="n">
        <v>53.44</v>
      </c>
      <c r="L1866" t="n">
        <v>12.25</v>
      </c>
      <c r="M1866" t="n">
        <v>8</v>
      </c>
      <c r="N1866" t="n">
        <v>42.38</v>
      </c>
      <c r="O1866" t="n">
        <v>25279.03</v>
      </c>
      <c r="P1866" t="n">
        <v>139.14</v>
      </c>
      <c r="Q1866" t="n">
        <v>460.69</v>
      </c>
      <c r="R1866" t="n">
        <v>49</v>
      </c>
      <c r="S1866" t="n">
        <v>32.19</v>
      </c>
      <c r="T1866" t="n">
        <v>4490.01</v>
      </c>
      <c r="U1866" t="n">
        <v>0.66</v>
      </c>
      <c r="V1866" t="n">
        <v>0.76</v>
      </c>
      <c r="W1866" t="n">
        <v>1.47</v>
      </c>
      <c r="X1866" t="n">
        <v>0.26</v>
      </c>
      <c r="Y1866" t="n">
        <v>1</v>
      </c>
      <c r="Z1866" t="n">
        <v>10</v>
      </c>
    </row>
    <row r="1867">
      <c r="A1867" t="n">
        <v>46</v>
      </c>
      <c r="B1867" t="n">
        <v>95</v>
      </c>
      <c r="C1867" t="inlineStr">
        <is>
          <t xml:space="preserve">CONCLUIDO	</t>
        </is>
      </c>
      <c r="D1867" t="n">
        <v>6.8676</v>
      </c>
      <c r="E1867" t="n">
        <v>14.56</v>
      </c>
      <c r="F1867" t="n">
        <v>11.76</v>
      </c>
      <c r="G1867" t="n">
        <v>78.38</v>
      </c>
      <c r="H1867" t="n">
        <v>1.09</v>
      </c>
      <c r="I1867" t="n">
        <v>9</v>
      </c>
      <c r="J1867" t="n">
        <v>203.46</v>
      </c>
      <c r="K1867" t="n">
        <v>53.44</v>
      </c>
      <c r="L1867" t="n">
        <v>12.5</v>
      </c>
      <c r="M1867" t="n">
        <v>7</v>
      </c>
      <c r="N1867" t="n">
        <v>42.53</v>
      </c>
      <c r="O1867" t="n">
        <v>25327.74</v>
      </c>
      <c r="P1867" t="n">
        <v>138.21</v>
      </c>
      <c r="Q1867" t="n">
        <v>460.69</v>
      </c>
      <c r="R1867" t="n">
        <v>47.71</v>
      </c>
      <c r="S1867" t="n">
        <v>32.19</v>
      </c>
      <c r="T1867" t="n">
        <v>3854.3</v>
      </c>
      <c r="U1867" t="n">
        <v>0.67</v>
      </c>
      <c r="V1867" t="n">
        <v>0.76</v>
      </c>
      <c r="W1867" t="n">
        <v>1.46</v>
      </c>
      <c r="X1867" t="n">
        <v>0.22</v>
      </c>
      <c r="Y1867" t="n">
        <v>1</v>
      </c>
      <c r="Z1867" t="n">
        <v>10</v>
      </c>
    </row>
    <row r="1868">
      <c r="A1868" t="n">
        <v>47</v>
      </c>
      <c r="B1868" t="n">
        <v>95</v>
      </c>
      <c r="C1868" t="inlineStr">
        <is>
          <t xml:space="preserve">CONCLUIDO	</t>
        </is>
      </c>
      <c r="D1868" t="n">
        <v>6.8723</v>
      </c>
      <c r="E1868" t="n">
        <v>14.55</v>
      </c>
      <c r="F1868" t="n">
        <v>11.75</v>
      </c>
      <c r="G1868" t="n">
        <v>78.31999999999999</v>
      </c>
      <c r="H1868" t="n">
        <v>1.11</v>
      </c>
      <c r="I1868" t="n">
        <v>9</v>
      </c>
      <c r="J1868" t="n">
        <v>203.86</v>
      </c>
      <c r="K1868" t="n">
        <v>53.44</v>
      </c>
      <c r="L1868" t="n">
        <v>12.75</v>
      </c>
      <c r="M1868" t="n">
        <v>7</v>
      </c>
      <c r="N1868" t="n">
        <v>42.67</v>
      </c>
      <c r="O1868" t="n">
        <v>25376.49</v>
      </c>
      <c r="P1868" t="n">
        <v>138.31</v>
      </c>
      <c r="Q1868" t="n">
        <v>460.69</v>
      </c>
      <c r="R1868" t="n">
        <v>47.37</v>
      </c>
      <c r="S1868" t="n">
        <v>32.19</v>
      </c>
      <c r="T1868" t="n">
        <v>3682.51</v>
      </c>
      <c r="U1868" t="n">
        <v>0.68</v>
      </c>
      <c r="V1868" t="n">
        <v>0.76</v>
      </c>
      <c r="W1868" t="n">
        <v>1.46</v>
      </c>
      <c r="X1868" t="n">
        <v>0.21</v>
      </c>
      <c r="Y1868" t="n">
        <v>1</v>
      </c>
      <c r="Z1868" t="n">
        <v>10</v>
      </c>
    </row>
    <row r="1869">
      <c r="A1869" t="n">
        <v>48</v>
      </c>
      <c r="B1869" t="n">
        <v>95</v>
      </c>
      <c r="C1869" t="inlineStr">
        <is>
          <t xml:space="preserve">CONCLUIDO	</t>
        </is>
      </c>
      <c r="D1869" t="n">
        <v>6.8647</v>
      </c>
      <c r="E1869" t="n">
        <v>14.57</v>
      </c>
      <c r="F1869" t="n">
        <v>11.76</v>
      </c>
      <c r="G1869" t="n">
        <v>78.42</v>
      </c>
      <c r="H1869" t="n">
        <v>1.13</v>
      </c>
      <c r="I1869" t="n">
        <v>9</v>
      </c>
      <c r="J1869" t="n">
        <v>204.25</v>
      </c>
      <c r="K1869" t="n">
        <v>53.44</v>
      </c>
      <c r="L1869" t="n">
        <v>13</v>
      </c>
      <c r="M1869" t="n">
        <v>7</v>
      </c>
      <c r="N1869" t="n">
        <v>42.82</v>
      </c>
      <c r="O1869" t="n">
        <v>25425.3</v>
      </c>
      <c r="P1869" t="n">
        <v>138.63</v>
      </c>
      <c r="Q1869" t="n">
        <v>460.69</v>
      </c>
      <c r="R1869" t="n">
        <v>47.98</v>
      </c>
      <c r="S1869" t="n">
        <v>32.19</v>
      </c>
      <c r="T1869" t="n">
        <v>3988.52</v>
      </c>
      <c r="U1869" t="n">
        <v>0.67</v>
      </c>
      <c r="V1869" t="n">
        <v>0.76</v>
      </c>
      <c r="W1869" t="n">
        <v>1.46</v>
      </c>
      <c r="X1869" t="n">
        <v>0.23</v>
      </c>
      <c r="Y1869" t="n">
        <v>1</v>
      </c>
      <c r="Z1869" t="n">
        <v>10</v>
      </c>
    </row>
    <row r="1870">
      <c r="A1870" t="n">
        <v>49</v>
      </c>
      <c r="B1870" t="n">
        <v>95</v>
      </c>
      <c r="C1870" t="inlineStr">
        <is>
          <t xml:space="preserve">CONCLUIDO	</t>
        </is>
      </c>
      <c r="D1870" t="n">
        <v>6.8651</v>
      </c>
      <c r="E1870" t="n">
        <v>14.57</v>
      </c>
      <c r="F1870" t="n">
        <v>11.76</v>
      </c>
      <c r="G1870" t="n">
        <v>78.42</v>
      </c>
      <c r="H1870" t="n">
        <v>1.15</v>
      </c>
      <c r="I1870" t="n">
        <v>9</v>
      </c>
      <c r="J1870" t="n">
        <v>204.65</v>
      </c>
      <c r="K1870" t="n">
        <v>53.44</v>
      </c>
      <c r="L1870" t="n">
        <v>13.25</v>
      </c>
      <c r="M1870" t="n">
        <v>7</v>
      </c>
      <c r="N1870" t="n">
        <v>42.96</v>
      </c>
      <c r="O1870" t="n">
        <v>25474.16</v>
      </c>
      <c r="P1870" t="n">
        <v>138.3</v>
      </c>
      <c r="Q1870" t="n">
        <v>460.69</v>
      </c>
      <c r="R1870" t="n">
        <v>47.94</v>
      </c>
      <c r="S1870" t="n">
        <v>32.19</v>
      </c>
      <c r="T1870" t="n">
        <v>3967.02</v>
      </c>
      <c r="U1870" t="n">
        <v>0.67</v>
      </c>
      <c r="V1870" t="n">
        <v>0.76</v>
      </c>
      <c r="W1870" t="n">
        <v>1.46</v>
      </c>
      <c r="X1870" t="n">
        <v>0.23</v>
      </c>
      <c r="Y1870" t="n">
        <v>1</v>
      </c>
      <c r="Z1870" t="n">
        <v>10</v>
      </c>
    </row>
    <row r="1871">
      <c r="A1871" t="n">
        <v>50</v>
      </c>
      <c r="B1871" t="n">
        <v>95</v>
      </c>
      <c r="C1871" t="inlineStr">
        <is>
          <t xml:space="preserve">CONCLUIDO	</t>
        </is>
      </c>
      <c r="D1871" t="n">
        <v>6.8635</v>
      </c>
      <c r="E1871" t="n">
        <v>14.57</v>
      </c>
      <c r="F1871" t="n">
        <v>11.77</v>
      </c>
      <c r="G1871" t="n">
        <v>78.44</v>
      </c>
      <c r="H1871" t="n">
        <v>1.17</v>
      </c>
      <c r="I1871" t="n">
        <v>9</v>
      </c>
      <c r="J1871" t="n">
        <v>205.05</v>
      </c>
      <c r="K1871" t="n">
        <v>53.44</v>
      </c>
      <c r="L1871" t="n">
        <v>13.5</v>
      </c>
      <c r="M1871" t="n">
        <v>7</v>
      </c>
      <c r="N1871" t="n">
        <v>43.11</v>
      </c>
      <c r="O1871" t="n">
        <v>25523.06</v>
      </c>
      <c r="P1871" t="n">
        <v>136.74</v>
      </c>
      <c r="Q1871" t="n">
        <v>460.69</v>
      </c>
      <c r="R1871" t="n">
        <v>48.16</v>
      </c>
      <c r="S1871" t="n">
        <v>32.19</v>
      </c>
      <c r="T1871" t="n">
        <v>4077.63</v>
      </c>
      <c r="U1871" t="n">
        <v>0.67</v>
      </c>
      <c r="V1871" t="n">
        <v>0.76</v>
      </c>
      <c r="W1871" t="n">
        <v>1.46</v>
      </c>
      <c r="X1871" t="n">
        <v>0.23</v>
      </c>
      <c r="Y1871" t="n">
        <v>1</v>
      </c>
      <c r="Z1871" t="n">
        <v>10</v>
      </c>
    </row>
    <row r="1872">
      <c r="A1872" t="n">
        <v>51</v>
      </c>
      <c r="B1872" t="n">
        <v>95</v>
      </c>
      <c r="C1872" t="inlineStr">
        <is>
          <t xml:space="preserve">CONCLUIDO	</t>
        </is>
      </c>
      <c r="D1872" t="n">
        <v>6.8643</v>
      </c>
      <c r="E1872" t="n">
        <v>14.57</v>
      </c>
      <c r="F1872" t="n">
        <v>11.76</v>
      </c>
      <c r="G1872" t="n">
        <v>78.43000000000001</v>
      </c>
      <c r="H1872" t="n">
        <v>1.19</v>
      </c>
      <c r="I1872" t="n">
        <v>9</v>
      </c>
      <c r="J1872" t="n">
        <v>205.44</v>
      </c>
      <c r="K1872" t="n">
        <v>53.44</v>
      </c>
      <c r="L1872" t="n">
        <v>13.75</v>
      </c>
      <c r="M1872" t="n">
        <v>7</v>
      </c>
      <c r="N1872" t="n">
        <v>43.26</v>
      </c>
      <c r="O1872" t="n">
        <v>25572.02</v>
      </c>
      <c r="P1872" t="n">
        <v>136.4</v>
      </c>
      <c r="Q1872" t="n">
        <v>460.7</v>
      </c>
      <c r="R1872" t="n">
        <v>47.97</v>
      </c>
      <c r="S1872" t="n">
        <v>32.19</v>
      </c>
      <c r="T1872" t="n">
        <v>3983.98</v>
      </c>
      <c r="U1872" t="n">
        <v>0.67</v>
      </c>
      <c r="V1872" t="n">
        <v>0.76</v>
      </c>
      <c r="W1872" t="n">
        <v>1.46</v>
      </c>
      <c r="X1872" t="n">
        <v>0.23</v>
      </c>
      <c r="Y1872" t="n">
        <v>1</v>
      </c>
      <c r="Z1872" t="n">
        <v>10</v>
      </c>
    </row>
    <row r="1873">
      <c r="A1873" t="n">
        <v>52</v>
      </c>
      <c r="B1873" t="n">
        <v>95</v>
      </c>
      <c r="C1873" t="inlineStr">
        <is>
          <t xml:space="preserve">CONCLUIDO	</t>
        </is>
      </c>
      <c r="D1873" t="n">
        <v>6.8946</v>
      </c>
      <c r="E1873" t="n">
        <v>14.5</v>
      </c>
      <c r="F1873" t="n">
        <v>11.74</v>
      </c>
      <c r="G1873" t="n">
        <v>88.03</v>
      </c>
      <c r="H1873" t="n">
        <v>1.21</v>
      </c>
      <c r="I1873" t="n">
        <v>8</v>
      </c>
      <c r="J1873" t="n">
        <v>205.84</v>
      </c>
      <c r="K1873" t="n">
        <v>53.44</v>
      </c>
      <c r="L1873" t="n">
        <v>14</v>
      </c>
      <c r="M1873" t="n">
        <v>6</v>
      </c>
      <c r="N1873" t="n">
        <v>43.4</v>
      </c>
      <c r="O1873" t="n">
        <v>25621.03</v>
      </c>
      <c r="P1873" t="n">
        <v>135.37</v>
      </c>
      <c r="Q1873" t="n">
        <v>460.69</v>
      </c>
      <c r="R1873" t="n">
        <v>47.22</v>
      </c>
      <c r="S1873" t="n">
        <v>32.19</v>
      </c>
      <c r="T1873" t="n">
        <v>3610.13</v>
      </c>
      <c r="U1873" t="n">
        <v>0.68</v>
      </c>
      <c r="V1873" t="n">
        <v>0.76</v>
      </c>
      <c r="W1873" t="n">
        <v>1.46</v>
      </c>
      <c r="X1873" t="n">
        <v>0.2</v>
      </c>
      <c r="Y1873" t="n">
        <v>1</v>
      </c>
      <c r="Z1873" t="n">
        <v>10</v>
      </c>
    </row>
    <row r="1874">
      <c r="A1874" t="n">
        <v>53</v>
      </c>
      <c r="B1874" t="n">
        <v>95</v>
      </c>
      <c r="C1874" t="inlineStr">
        <is>
          <t xml:space="preserve">CONCLUIDO	</t>
        </is>
      </c>
      <c r="D1874" t="n">
        <v>6.8983</v>
      </c>
      <c r="E1874" t="n">
        <v>14.5</v>
      </c>
      <c r="F1874" t="n">
        <v>11.73</v>
      </c>
      <c r="G1874" t="n">
        <v>87.97</v>
      </c>
      <c r="H1874" t="n">
        <v>1.23</v>
      </c>
      <c r="I1874" t="n">
        <v>8</v>
      </c>
      <c r="J1874" t="n">
        <v>206.24</v>
      </c>
      <c r="K1874" t="n">
        <v>53.44</v>
      </c>
      <c r="L1874" t="n">
        <v>14.25</v>
      </c>
      <c r="M1874" t="n">
        <v>6</v>
      </c>
      <c r="N1874" t="n">
        <v>43.55</v>
      </c>
      <c r="O1874" t="n">
        <v>25670.09</v>
      </c>
      <c r="P1874" t="n">
        <v>134.94</v>
      </c>
      <c r="Q1874" t="n">
        <v>460.69</v>
      </c>
      <c r="R1874" t="n">
        <v>46.82</v>
      </c>
      <c r="S1874" t="n">
        <v>32.19</v>
      </c>
      <c r="T1874" t="n">
        <v>3413.29</v>
      </c>
      <c r="U1874" t="n">
        <v>0.6899999999999999</v>
      </c>
      <c r="V1874" t="n">
        <v>0.76</v>
      </c>
      <c r="W1874" t="n">
        <v>1.46</v>
      </c>
      <c r="X1874" t="n">
        <v>0.2</v>
      </c>
      <c r="Y1874" t="n">
        <v>1</v>
      </c>
      <c r="Z1874" t="n">
        <v>10</v>
      </c>
    </row>
    <row r="1875">
      <c r="A1875" t="n">
        <v>54</v>
      </c>
      <c r="B1875" t="n">
        <v>95</v>
      </c>
      <c r="C1875" t="inlineStr">
        <is>
          <t xml:space="preserve">CONCLUIDO	</t>
        </is>
      </c>
      <c r="D1875" t="n">
        <v>6.9004</v>
      </c>
      <c r="E1875" t="n">
        <v>14.49</v>
      </c>
      <c r="F1875" t="n">
        <v>11.73</v>
      </c>
      <c r="G1875" t="n">
        <v>87.94</v>
      </c>
      <c r="H1875" t="n">
        <v>1.25</v>
      </c>
      <c r="I1875" t="n">
        <v>8</v>
      </c>
      <c r="J1875" t="n">
        <v>206.64</v>
      </c>
      <c r="K1875" t="n">
        <v>53.44</v>
      </c>
      <c r="L1875" t="n">
        <v>14.5</v>
      </c>
      <c r="M1875" t="n">
        <v>6</v>
      </c>
      <c r="N1875" t="n">
        <v>43.7</v>
      </c>
      <c r="O1875" t="n">
        <v>25719.19</v>
      </c>
      <c r="P1875" t="n">
        <v>134.58</v>
      </c>
      <c r="Q1875" t="n">
        <v>460.76</v>
      </c>
      <c r="R1875" t="n">
        <v>46.71</v>
      </c>
      <c r="S1875" t="n">
        <v>32.19</v>
      </c>
      <c r="T1875" t="n">
        <v>3359.74</v>
      </c>
      <c r="U1875" t="n">
        <v>0.6899999999999999</v>
      </c>
      <c r="V1875" t="n">
        <v>0.76</v>
      </c>
      <c r="W1875" t="n">
        <v>1.46</v>
      </c>
      <c r="X1875" t="n">
        <v>0.19</v>
      </c>
      <c r="Y1875" t="n">
        <v>1</v>
      </c>
      <c r="Z1875" t="n">
        <v>10</v>
      </c>
    </row>
    <row r="1876">
      <c r="A1876" t="n">
        <v>55</v>
      </c>
      <c r="B1876" t="n">
        <v>95</v>
      </c>
      <c r="C1876" t="inlineStr">
        <is>
          <t xml:space="preserve">CONCLUIDO	</t>
        </is>
      </c>
      <c r="D1876" t="n">
        <v>6.9</v>
      </c>
      <c r="E1876" t="n">
        <v>14.49</v>
      </c>
      <c r="F1876" t="n">
        <v>11.73</v>
      </c>
      <c r="G1876" t="n">
        <v>87.95</v>
      </c>
      <c r="H1876" t="n">
        <v>1.27</v>
      </c>
      <c r="I1876" t="n">
        <v>8</v>
      </c>
      <c r="J1876" t="n">
        <v>207.03</v>
      </c>
      <c r="K1876" t="n">
        <v>53.44</v>
      </c>
      <c r="L1876" t="n">
        <v>14.75</v>
      </c>
      <c r="M1876" t="n">
        <v>6</v>
      </c>
      <c r="N1876" t="n">
        <v>43.85</v>
      </c>
      <c r="O1876" t="n">
        <v>25768.35</v>
      </c>
      <c r="P1876" t="n">
        <v>134.33</v>
      </c>
      <c r="Q1876" t="n">
        <v>460.75</v>
      </c>
      <c r="R1876" t="n">
        <v>46.74</v>
      </c>
      <c r="S1876" t="n">
        <v>32.19</v>
      </c>
      <c r="T1876" t="n">
        <v>3371.9</v>
      </c>
      <c r="U1876" t="n">
        <v>0.6899999999999999</v>
      </c>
      <c r="V1876" t="n">
        <v>0.76</v>
      </c>
      <c r="W1876" t="n">
        <v>1.46</v>
      </c>
      <c r="X1876" t="n">
        <v>0.19</v>
      </c>
      <c r="Y1876" t="n">
        <v>1</v>
      </c>
      <c r="Z1876" t="n">
        <v>10</v>
      </c>
    </row>
    <row r="1877">
      <c r="A1877" t="n">
        <v>56</v>
      </c>
      <c r="B1877" t="n">
        <v>95</v>
      </c>
      <c r="C1877" t="inlineStr">
        <is>
          <t xml:space="preserve">CONCLUIDO	</t>
        </is>
      </c>
      <c r="D1877" t="n">
        <v>6.8973</v>
      </c>
      <c r="E1877" t="n">
        <v>14.5</v>
      </c>
      <c r="F1877" t="n">
        <v>11.73</v>
      </c>
      <c r="G1877" t="n">
        <v>87.98999999999999</v>
      </c>
      <c r="H1877" t="n">
        <v>1.28</v>
      </c>
      <c r="I1877" t="n">
        <v>8</v>
      </c>
      <c r="J1877" t="n">
        <v>207.43</v>
      </c>
      <c r="K1877" t="n">
        <v>53.44</v>
      </c>
      <c r="L1877" t="n">
        <v>15</v>
      </c>
      <c r="M1877" t="n">
        <v>6</v>
      </c>
      <c r="N1877" t="n">
        <v>44</v>
      </c>
      <c r="O1877" t="n">
        <v>25817.56</v>
      </c>
      <c r="P1877" t="n">
        <v>133.79</v>
      </c>
      <c r="Q1877" t="n">
        <v>460.69</v>
      </c>
      <c r="R1877" t="n">
        <v>46.96</v>
      </c>
      <c r="S1877" t="n">
        <v>32.19</v>
      </c>
      <c r="T1877" t="n">
        <v>3484.65</v>
      </c>
      <c r="U1877" t="n">
        <v>0.6899999999999999</v>
      </c>
      <c r="V1877" t="n">
        <v>0.76</v>
      </c>
      <c r="W1877" t="n">
        <v>1.46</v>
      </c>
      <c r="X1877" t="n">
        <v>0.2</v>
      </c>
      <c r="Y1877" t="n">
        <v>1</v>
      </c>
      <c r="Z1877" t="n">
        <v>10</v>
      </c>
    </row>
    <row r="1878">
      <c r="A1878" t="n">
        <v>57</v>
      </c>
      <c r="B1878" t="n">
        <v>95</v>
      </c>
      <c r="C1878" t="inlineStr">
        <is>
          <t xml:space="preserve">CONCLUIDO	</t>
        </is>
      </c>
      <c r="D1878" t="n">
        <v>6.8979</v>
      </c>
      <c r="E1878" t="n">
        <v>14.5</v>
      </c>
      <c r="F1878" t="n">
        <v>11.73</v>
      </c>
      <c r="G1878" t="n">
        <v>87.98</v>
      </c>
      <c r="H1878" t="n">
        <v>1.3</v>
      </c>
      <c r="I1878" t="n">
        <v>8</v>
      </c>
      <c r="J1878" t="n">
        <v>207.83</v>
      </c>
      <c r="K1878" t="n">
        <v>53.44</v>
      </c>
      <c r="L1878" t="n">
        <v>15.25</v>
      </c>
      <c r="M1878" t="n">
        <v>6</v>
      </c>
      <c r="N1878" t="n">
        <v>44.15</v>
      </c>
      <c r="O1878" t="n">
        <v>25866.82</v>
      </c>
      <c r="P1878" t="n">
        <v>132.89</v>
      </c>
      <c r="Q1878" t="n">
        <v>460.72</v>
      </c>
      <c r="R1878" t="n">
        <v>46.9</v>
      </c>
      <c r="S1878" t="n">
        <v>32.19</v>
      </c>
      <c r="T1878" t="n">
        <v>3450.64</v>
      </c>
      <c r="U1878" t="n">
        <v>0.6899999999999999</v>
      </c>
      <c r="V1878" t="n">
        <v>0.76</v>
      </c>
      <c r="W1878" t="n">
        <v>1.46</v>
      </c>
      <c r="X1878" t="n">
        <v>0.2</v>
      </c>
      <c r="Y1878" t="n">
        <v>1</v>
      </c>
      <c r="Z1878" t="n">
        <v>10</v>
      </c>
    </row>
    <row r="1879">
      <c r="A1879" t="n">
        <v>58</v>
      </c>
      <c r="B1879" t="n">
        <v>95</v>
      </c>
      <c r="C1879" t="inlineStr">
        <is>
          <t xml:space="preserve">CONCLUIDO	</t>
        </is>
      </c>
      <c r="D1879" t="n">
        <v>6.893</v>
      </c>
      <c r="E1879" t="n">
        <v>14.51</v>
      </c>
      <c r="F1879" t="n">
        <v>11.74</v>
      </c>
      <c r="G1879" t="n">
        <v>88.06</v>
      </c>
      <c r="H1879" t="n">
        <v>1.32</v>
      </c>
      <c r="I1879" t="n">
        <v>8</v>
      </c>
      <c r="J1879" t="n">
        <v>208.23</v>
      </c>
      <c r="K1879" t="n">
        <v>53.44</v>
      </c>
      <c r="L1879" t="n">
        <v>15.5</v>
      </c>
      <c r="M1879" t="n">
        <v>6</v>
      </c>
      <c r="N1879" t="n">
        <v>44.3</v>
      </c>
      <c r="O1879" t="n">
        <v>25916.13</v>
      </c>
      <c r="P1879" t="n">
        <v>131.36</v>
      </c>
      <c r="Q1879" t="n">
        <v>460.69</v>
      </c>
      <c r="R1879" t="n">
        <v>47.29</v>
      </c>
      <c r="S1879" t="n">
        <v>32.19</v>
      </c>
      <c r="T1879" t="n">
        <v>3647.64</v>
      </c>
      <c r="U1879" t="n">
        <v>0.68</v>
      </c>
      <c r="V1879" t="n">
        <v>0.76</v>
      </c>
      <c r="W1879" t="n">
        <v>1.46</v>
      </c>
      <c r="X1879" t="n">
        <v>0.21</v>
      </c>
      <c r="Y1879" t="n">
        <v>1</v>
      </c>
      <c r="Z1879" t="n">
        <v>10</v>
      </c>
    </row>
    <row r="1880">
      <c r="A1880" t="n">
        <v>59</v>
      </c>
      <c r="B1880" t="n">
        <v>95</v>
      </c>
      <c r="C1880" t="inlineStr">
        <is>
          <t xml:space="preserve">CONCLUIDO	</t>
        </is>
      </c>
      <c r="D1880" t="n">
        <v>6.9199</v>
      </c>
      <c r="E1880" t="n">
        <v>14.45</v>
      </c>
      <c r="F1880" t="n">
        <v>11.72</v>
      </c>
      <c r="G1880" t="n">
        <v>100.47</v>
      </c>
      <c r="H1880" t="n">
        <v>1.34</v>
      </c>
      <c r="I1880" t="n">
        <v>7</v>
      </c>
      <c r="J1880" t="n">
        <v>208.63</v>
      </c>
      <c r="K1880" t="n">
        <v>53.44</v>
      </c>
      <c r="L1880" t="n">
        <v>15.75</v>
      </c>
      <c r="M1880" t="n">
        <v>5</v>
      </c>
      <c r="N1880" t="n">
        <v>44.45</v>
      </c>
      <c r="O1880" t="n">
        <v>25965.5</v>
      </c>
      <c r="P1880" t="n">
        <v>131.46</v>
      </c>
      <c r="Q1880" t="n">
        <v>460.69</v>
      </c>
      <c r="R1880" t="n">
        <v>46.61</v>
      </c>
      <c r="S1880" t="n">
        <v>32.19</v>
      </c>
      <c r="T1880" t="n">
        <v>3312.59</v>
      </c>
      <c r="U1880" t="n">
        <v>0.6899999999999999</v>
      </c>
      <c r="V1880" t="n">
        <v>0.76</v>
      </c>
      <c r="W1880" t="n">
        <v>1.46</v>
      </c>
      <c r="X1880" t="n">
        <v>0.19</v>
      </c>
      <c r="Y1880" t="n">
        <v>1</v>
      </c>
      <c r="Z1880" t="n">
        <v>10</v>
      </c>
    </row>
    <row r="1881">
      <c r="A1881" t="n">
        <v>60</v>
      </c>
      <c r="B1881" t="n">
        <v>95</v>
      </c>
      <c r="C1881" t="inlineStr">
        <is>
          <t xml:space="preserve">CONCLUIDO	</t>
        </is>
      </c>
      <c r="D1881" t="n">
        <v>6.9289</v>
      </c>
      <c r="E1881" t="n">
        <v>14.43</v>
      </c>
      <c r="F1881" t="n">
        <v>11.7</v>
      </c>
      <c r="G1881" t="n">
        <v>100.31</v>
      </c>
      <c r="H1881" t="n">
        <v>1.36</v>
      </c>
      <c r="I1881" t="n">
        <v>7</v>
      </c>
      <c r="J1881" t="n">
        <v>209.03</v>
      </c>
      <c r="K1881" t="n">
        <v>53.44</v>
      </c>
      <c r="L1881" t="n">
        <v>16</v>
      </c>
      <c r="M1881" t="n">
        <v>5</v>
      </c>
      <c r="N1881" t="n">
        <v>44.6</v>
      </c>
      <c r="O1881" t="n">
        <v>26014.91</v>
      </c>
      <c r="P1881" t="n">
        <v>131.11</v>
      </c>
      <c r="Q1881" t="n">
        <v>460.69</v>
      </c>
      <c r="R1881" t="n">
        <v>46.02</v>
      </c>
      <c r="S1881" t="n">
        <v>32.19</v>
      </c>
      <c r="T1881" t="n">
        <v>3018.38</v>
      </c>
      <c r="U1881" t="n">
        <v>0.7</v>
      </c>
      <c r="V1881" t="n">
        <v>0.76</v>
      </c>
      <c r="W1881" t="n">
        <v>1.46</v>
      </c>
      <c r="X1881" t="n">
        <v>0.17</v>
      </c>
      <c r="Y1881" t="n">
        <v>1</v>
      </c>
      <c r="Z1881" t="n">
        <v>10</v>
      </c>
    </row>
    <row r="1882">
      <c r="A1882" t="n">
        <v>61</v>
      </c>
      <c r="B1882" t="n">
        <v>95</v>
      </c>
      <c r="C1882" t="inlineStr">
        <is>
          <t xml:space="preserve">CONCLUIDO	</t>
        </is>
      </c>
      <c r="D1882" t="n">
        <v>6.9264</v>
      </c>
      <c r="E1882" t="n">
        <v>14.44</v>
      </c>
      <c r="F1882" t="n">
        <v>11.71</v>
      </c>
      <c r="G1882" t="n">
        <v>100.36</v>
      </c>
      <c r="H1882" t="n">
        <v>1.38</v>
      </c>
      <c r="I1882" t="n">
        <v>7</v>
      </c>
      <c r="J1882" t="n">
        <v>209.43</v>
      </c>
      <c r="K1882" t="n">
        <v>53.44</v>
      </c>
      <c r="L1882" t="n">
        <v>16.25</v>
      </c>
      <c r="M1882" t="n">
        <v>5</v>
      </c>
      <c r="N1882" t="n">
        <v>44.75</v>
      </c>
      <c r="O1882" t="n">
        <v>26064.38</v>
      </c>
      <c r="P1882" t="n">
        <v>131.3</v>
      </c>
      <c r="Q1882" t="n">
        <v>460.69</v>
      </c>
      <c r="R1882" t="n">
        <v>46.31</v>
      </c>
      <c r="S1882" t="n">
        <v>32.19</v>
      </c>
      <c r="T1882" t="n">
        <v>3161.27</v>
      </c>
      <c r="U1882" t="n">
        <v>0.7</v>
      </c>
      <c r="V1882" t="n">
        <v>0.76</v>
      </c>
      <c r="W1882" t="n">
        <v>1.46</v>
      </c>
      <c r="X1882" t="n">
        <v>0.17</v>
      </c>
      <c r="Y1882" t="n">
        <v>1</v>
      </c>
      <c r="Z1882" t="n">
        <v>10</v>
      </c>
    </row>
    <row r="1883">
      <c r="A1883" t="n">
        <v>62</v>
      </c>
      <c r="B1883" t="n">
        <v>95</v>
      </c>
      <c r="C1883" t="inlineStr">
        <is>
          <t xml:space="preserve">CONCLUIDO	</t>
        </is>
      </c>
      <c r="D1883" t="n">
        <v>6.9295</v>
      </c>
      <c r="E1883" t="n">
        <v>14.43</v>
      </c>
      <c r="F1883" t="n">
        <v>11.7</v>
      </c>
      <c r="G1883" t="n">
        <v>100.3</v>
      </c>
      <c r="H1883" t="n">
        <v>1.4</v>
      </c>
      <c r="I1883" t="n">
        <v>7</v>
      </c>
      <c r="J1883" t="n">
        <v>209.84</v>
      </c>
      <c r="K1883" t="n">
        <v>53.44</v>
      </c>
      <c r="L1883" t="n">
        <v>16.5</v>
      </c>
      <c r="M1883" t="n">
        <v>5</v>
      </c>
      <c r="N1883" t="n">
        <v>44.9</v>
      </c>
      <c r="O1883" t="n">
        <v>26113.9</v>
      </c>
      <c r="P1883" t="n">
        <v>131.06</v>
      </c>
      <c r="Q1883" t="n">
        <v>460.72</v>
      </c>
      <c r="R1883" t="n">
        <v>45.99</v>
      </c>
      <c r="S1883" t="n">
        <v>32.19</v>
      </c>
      <c r="T1883" t="n">
        <v>3000.13</v>
      </c>
      <c r="U1883" t="n">
        <v>0.7</v>
      </c>
      <c r="V1883" t="n">
        <v>0.76</v>
      </c>
      <c r="W1883" t="n">
        <v>1.46</v>
      </c>
      <c r="X1883" t="n">
        <v>0.17</v>
      </c>
      <c r="Y1883" t="n">
        <v>1</v>
      </c>
      <c r="Z1883" t="n">
        <v>10</v>
      </c>
    </row>
    <row r="1884">
      <c r="A1884" t="n">
        <v>63</v>
      </c>
      <c r="B1884" t="n">
        <v>95</v>
      </c>
      <c r="C1884" t="inlineStr">
        <is>
          <t xml:space="preserve">CONCLUIDO	</t>
        </is>
      </c>
      <c r="D1884" t="n">
        <v>6.9305</v>
      </c>
      <c r="E1884" t="n">
        <v>14.43</v>
      </c>
      <c r="F1884" t="n">
        <v>11.7</v>
      </c>
      <c r="G1884" t="n">
        <v>100.28</v>
      </c>
      <c r="H1884" t="n">
        <v>1.42</v>
      </c>
      <c r="I1884" t="n">
        <v>7</v>
      </c>
      <c r="J1884" t="n">
        <v>210.24</v>
      </c>
      <c r="K1884" t="n">
        <v>53.44</v>
      </c>
      <c r="L1884" t="n">
        <v>16.75</v>
      </c>
      <c r="M1884" t="n">
        <v>5</v>
      </c>
      <c r="N1884" t="n">
        <v>45.05</v>
      </c>
      <c r="O1884" t="n">
        <v>26163.47</v>
      </c>
      <c r="P1884" t="n">
        <v>130.06</v>
      </c>
      <c r="Q1884" t="n">
        <v>460.72</v>
      </c>
      <c r="R1884" t="n">
        <v>45.97</v>
      </c>
      <c r="S1884" t="n">
        <v>32.19</v>
      </c>
      <c r="T1884" t="n">
        <v>2990.06</v>
      </c>
      <c r="U1884" t="n">
        <v>0.7</v>
      </c>
      <c r="V1884" t="n">
        <v>0.76</v>
      </c>
      <c r="W1884" t="n">
        <v>1.46</v>
      </c>
      <c r="X1884" t="n">
        <v>0.17</v>
      </c>
      <c r="Y1884" t="n">
        <v>1</v>
      </c>
      <c r="Z1884" t="n">
        <v>10</v>
      </c>
    </row>
    <row r="1885">
      <c r="A1885" t="n">
        <v>64</v>
      </c>
      <c r="B1885" t="n">
        <v>95</v>
      </c>
      <c r="C1885" t="inlineStr">
        <is>
          <t xml:space="preserve">CONCLUIDO	</t>
        </is>
      </c>
      <c r="D1885" t="n">
        <v>6.9311</v>
      </c>
      <c r="E1885" t="n">
        <v>14.43</v>
      </c>
      <c r="F1885" t="n">
        <v>11.7</v>
      </c>
      <c r="G1885" t="n">
        <v>100.27</v>
      </c>
      <c r="H1885" t="n">
        <v>1.43</v>
      </c>
      <c r="I1885" t="n">
        <v>7</v>
      </c>
      <c r="J1885" t="n">
        <v>210.64</v>
      </c>
      <c r="K1885" t="n">
        <v>53.44</v>
      </c>
      <c r="L1885" t="n">
        <v>17</v>
      </c>
      <c r="M1885" t="n">
        <v>4</v>
      </c>
      <c r="N1885" t="n">
        <v>45.21</v>
      </c>
      <c r="O1885" t="n">
        <v>26213.09</v>
      </c>
      <c r="P1885" t="n">
        <v>129.14</v>
      </c>
      <c r="Q1885" t="n">
        <v>460.69</v>
      </c>
      <c r="R1885" t="n">
        <v>45.83</v>
      </c>
      <c r="S1885" t="n">
        <v>32.19</v>
      </c>
      <c r="T1885" t="n">
        <v>2921.44</v>
      </c>
      <c r="U1885" t="n">
        <v>0.7</v>
      </c>
      <c r="V1885" t="n">
        <v>0.76</v>
      </c>
      <c r="W1885" t="n">
        <v>1.46</v>
      </c>
      <c r="X1885" t="n">
        <v>0.16</v>
      </c>
      <c r="Y1885" t="n">
        <v>1</v>
      </c>
      <c r="Z1885" t="n">
        <v>10</v>
      </c>
    </row>
    <row r="1886">
      <c r="A1886" t="n">
        <v>65</v>
      </c>
      <c r="B1886" t="n">
        <v>95</v>
      </c>
      <c r="C1886" t="inlineStr">
        <is>
          <t xml:space="preserve">CONCLUIDO	</t>
        </is>
      </c>
      <c r="D1886" t="n">
        <v>6.9305</v>
      </c>
      <c r="E1886" t="n">
        <v>14.43</v>
      </c>
      <c r="F1886" t="n">
        <v>11.7</v>
      </c>
      <c r="G1886" t="n">
        <v>100.28</v>
      </c>
      <c r="H1886" t="n">
        <v>1.45</v>
      </c>
      <c r="I1886" t="n">
        <v>7</v>
      </c>
      <c r="J1886" t="n">
        <v>211.04</v>
      </c>
      <c r="K1886" t="n">
        <v>53.44</v>
      </c>
      <c r="L1886" t="n">
        <v>17.25</v>
      </c>
      <c r="M1886" t="n">
        <v>4</v>
      </c>
      <c r="N1886" t="n">
        <v>45.36</v>
      </c>
      <c r="O1886" t="n">
        <v>26262.77</v>
      </c>
      <c r="P1886" t="n">
        <v>129.1</v>
      </c>
      <c r="Q1886" t="n">
        <v>460.69</v>
      </c>
      <c r="R1886" t="n">
        <v>45.91</v>
      </c>
      <c r="S1886" t="n">
        <v>32.19</v>
      </c>
      <c r="T1886" t="n">
        <v>2964.39</v>
      </c>
      <c r="U1886" t="n">
        <v>0.7</v>
      </c>
      <c r="V1886" t="n">
        <v>0.76</v>
      </c>
      <c r="W1886" t="n">
        <v>1.46</v>
      </c>
      <c r="X1886" t="n">
        <v>0.17</v>
      </c>
      <c r="Y1886" t="n">
        <v>1</v>
      </c>
      <c r="Z1886" t="n">
        <v>10</v>
      </c>
    </row>
    <row r="1887">
      <c r="A1887" t="n">
        <v>66</v>
      </c>
      <c r="B1887" t="n">
        <v>95</v>
      </c>
      <c r="C1887" t="inlineStr">
        <is>
          <t xml:space="preserve">CONCLUIDO	</t>
        </is>
      </c>
      <c r="D1887" t="n">
        <v>6.9317</v>
      </c>
      <c r="E1887" t="n">
        <v>14.43</v>
      </c>
      <c r="F1887" t="n">
        <v>11.7</v>
      </c>
      <c r="G1887" t="n">
        <v>100.26</v>
      </c>
      <c r="H1887" t="n">
        <v>1.47</v>
      </c>
      <c r="I1887" t="n">
        <v>7</v>
      </c>
      <c r="J1887" t="n">
        <v>211.45</v>
      </c>
      <c r="K1887" t="n">
        <v>53.44</v>
      </c>
      <c r="L1887" t="n">
        <v>17.5</v>
      </c>
      <c r="M1887" t="n">
        <v>4</v>
      </c>
      <c r="N1887" t="n">
        <v>45.51</v>
      </c>
      <c r="O1887" t="n">
        <v>26312.5</v>
      </c>
      <c r="P1887" t="n">
        <v>128.76</v>
      </c>
      <c r="Q1887" t="n">
        <v>460.69</v>
      </c>
      <c r="R1887" t="n">
        <v>45.73</v>
      </c>
      <c r="S1887" t="n">
        <v>32.19</v>
      </c>
      <c r="T1887" t="n">
        <v>2873.49</v>
      </c>
      <c r="U1887" t="n">
        <v>0.7</v>
      </c>
      <c r="V1887" t="n">
        <v>0.76</v>
      </c>
      <c r="W1887" t="n">
        <v>1.46</v>
      </c>
      <c r="X1887" t="n">
        <v>0.16</v>
      </c>
      <c r="Y1887" t="n">
        <v>1</v>
      </c>
      <c r="Z1887" t="n">
        <v>10</v>
      </c>
    </row>
    <row r="1888">
      <c r="A1888" t="n">
        <v>67</v>
      </c>
      <c r="B1888" t="n">
        <v>95</v>
      </c>
      <c r="C1888" t="inlineStr">
        <is>
          <t xml:space="preserve">CONCLUIDO	</t>
        </is>
      </c>
      <c r="D1888" t="n">
        <v>6.9324</v>
      </c>
      <c r="E1888" t="n">
        <v>14.42</v>
      </c>
      <c r="F1888" t="n">
        <v>11.7</v>
      </c>
      <c r="G1888" t="n">
        <v>100.25</v>
      </c>
      <c r="H1888" t="n">
        <v>1.49</v>
      </c>
      <c r="I1888" t="n">
        <v>7</v>
      </c>
      <c r="J1888" t="n">
        <v>211.85</v>
      </c>
      <c r="K1888" t="n">
        <v>53.44</v>
      </c>
      <c r="L1888" t="n">
        <v>17.75</v>
      </c>
      <c r="M1888" t="n">
        <v>3</v>
      </c>
      <c r="N1888" t="n">
        <v>45.67</v>
      </c>
      <c r="O1888" t="n">
        <v>26362.28</v>
      </c>
      <c r="P1888" t="n">
        <v>127.95</v>
      </c>
      <c r="Q1888" t="n">
        <v>460.69</v>
      </c>
      <c r="R1888" t="n">
        <v>45.7</v>
      </c>
      <c r="S1888" t="n">
        <v>32.19</v>
      </c>
      <c r="T1888" t="n">
        <v>2857.43</v>
      </c>
      <c r="U1888" t="n">
        <v>0.7</v>
      </c>
      <c r="V1888" t="n">
        <v>0.76</v>
      </c>
      <c r="W1888" t="n">
        <v>1.46</v>
      </c>
      <c r="X1888" t="n">
        <v>0.16</v>
      </c>
      <c r="Y1888" t="n">
        <v>1</v>
      </c>
      <c r="Z1888" t="n">
        <v>10</v>
      </c>
    </row>
    <row r="1889">
      <c r="A1889" t="n">
        <v>68</v>
      </c>
      <c r="B1889" t="n">
        <v>95</v>
      </c>
      <c r="C1889" t="inlineStr">
        <is>
          <t xml:space="preserve">CONCLUIDO	</t>
        </is>
      </c>
      <c r="D1889" t="n">
        <v>6.9327</v>
      </c>
      <c r="E1889" t="n">
        <v>14.42</v>
      </c>
      <c r="F1889" t="n">
        <v>11.7</v>
      </c>
      <c r="G1889" t="n">
        <v>100.25</v>
      </c>
      <c r="H1889" t="n">
        <v>1.51</v>
      </c>
      <c r="I1889" t="n">
        <v>7</v>
      </c>
      <c r="J1889" t="n">
        <v>212.25</v>
      </c>
      <c r="K1889" t="n">
        <v>53.44</v>
      </c>
      <c r="L1889" t="n">
        <v>18</v>
      </c>
      <c r="M1889" t="n">
        <v>3</v>
      </c>
      <c r="N1889" t="n">
        <v>45.82</v>
      </c>
      <c r="O1889" t="n">
        <v>26412.11</v>
      </c>
      <c r="P1889" t="n">
        <v>127.75</v>
      </c>
      <c r="Q1889" t="n">
        <v>460.69</v>
      </c>
      <c r="R1889" t="n">
        <v>45.63</v>
      </c>
      <c r="S1889" t="n">
        <v>32.19</v>
      </c>
      <c r="T1889" t="n">
        <v>2822.11</v>
      </c>
      <c r="U1889" t="n">
        <v>0.71</v>
      </c>
      <c r="V1889" t="n">
        <v>0.76</v>
      </c>
      <c r="W1889" t="n">
        <v>1.46</v>
      </c>
      <c r="X1889" t="n">
        <v>0.16</v>
      </c>
      <c r="Y1889" t="n">
        <v>1</v>
      </c>
      <c r="Z1889" t="n">
        <v>10</v>
      </c>
    </row>
    <row r="1890">
      <c r="A1890" t="n">
        <v>69</v>
      </c>
      <c r="B1890" t="n">
        <v>95</v>
      </c>
      <c r="C1890" t="inlineStr">
        <is>
          <t xml:space="preserve">CONCLUIDO	</t>
        </is>
      </c>
      <c r="D1890" t="n">
        <v>6.9291</v>
      </c>
      <c r="E1890" t="n">
        <v>14.43</v>
      </c>
      <c r="F1890" t="n">
        <v>11.7</v>
      </c>
      <c r="G1890" t="n">
        <v>100.31</v>
      </c>
      <c r="H1890" t="n">
        <v>1.52</v>
      </c>
      <c r="I1890" t="n">
        <v>7</v>
      </c>
      <c r="J1890" t="n">
        <v>212.66</v>
      </c>
      <c r="K1890" t="n">
        <v>53.44</v>
      </c>
      <c r="L1890" t="n">
        <v>18.25</v>
      </c>
      <c r="M1890" t="n">
        <v>3</v>
      </c>
      <c r="N1890" t="n">
        <v>45.97</v>
      </c>
      <c r="O1890" t="n">
        <v>26462</v>
      </c>
      <c r="P1890" t="n">
        <v>127.1</v>
      </c>
      <c r="Q1890" t="n">
        <v>460.69</v>
      </c>
      <c r="R1890" t="n">
        <v>45.97</v>
      </c>
      <c r="S1890" t="n">
        <v>32.19</v>
      </c>
      <c r="T1890" t="n">
        <v>2992.86</v>
      </c>
      <c r="U1890" t="n">
        <v>0.7</v>
      </c>
      <c r="V1890" t="n">
        <v>0.76</v>
      </c>
      <c r="W1890" t="n">
        <v>1.46</v>
      </c>
      <c r="X1890" t="n">
        <v>0.17</v>
      </c>
      <c r="Y1890" t="n">
        <v>1</v>
      </c>
      <c r="Z1890" t="n">
        <v>10</v>
      </c>
    </row>
    <row r="1891">
      <c r="A1891" t="n">
        <v>70</v>
      </c>
      <c r="B1891" t="n">
        <v>95</v>
      </c>
      <c r="C1891" t="inlineStr">
        <is>
          <t xml:space="preserve">CONCLUIDO	</t>
        </is>
      </c>
      <c r="D1891" t="n">
        <v>6.9602</v>
      </c>
      <c r="E1891" t="n">
        <v>14.37</v>
      </c>
      <c r="F1891" t="n">
        <v>11.68</v>
      </c>
      <c r="G1891" t="n">
        <v>116.76</v>
      </c>
      <c r="H1891" t="n">
        <v>1.54</v>
      </c>
      <c r="I1891" t="n">
        <v>6</v>
      </c>
      <c r="J1891" t="n">
        <v>213.06</v>
      </c>
      <c r="K1891" t="n">
        <v>53.44</v>
      </c>
      <c r="L1891" t="n">
        <v>18.5</v>
      </c>
      <c r="M1891" t="n">
        <v>2</v>
      </c>
      <c r="N1891" t="n">
        <v>46.13</v>
      </c>
      <c r="O1891" t="n">
        <v>26511.94</v>
      </c>
      <c r="P1891" t="n">
        <v>126.14</v>
      </c>
      <c r="Q1891" t="n">
        <v>460.69</v>
      </c>
      <c r="R1891" t="n">
        <v>45.01</v>
      </c>
      <c r="S1891" t="n">
        <v>32.19</v>
      </c>
      <c r="T1891" t="n">
        <v>2519.11</v>
      </c>
      <c r="U1891" t="n">
        <v>0.72</v>
      </c>
      <c r="V1891" t="n">
        <v>0.77</v>
      </c>
      <c r="W1891" t="n">
        <v>1.46</v>
      </c>
      <c r="X1891" t="n">
        <v>0.14</v>
      </c>
      <c r="Y1891" t="n">
        <v>1</v>
      </c>
      <c r="Z1891" t="n">
        <v>10</v>
      </c>
    </row>
    <row r="1892">
      <c r="A1892" t="n">
        <v>71</v>
      </c>
      <c r="B1892" t="n">
        <v>95</v>
      </c>
      <c r="C1892" t="inlineStr">
        <is>
          <t xml:space="preserve">CONCLUIDO	</t>
        </is>
      </c>
      <c r="D1892" t="n">
        <v>6.9616</v>
      </c>
      <c r="E1892" t="n">
        <v>14.36</v>
      </c>
      <c r="F1892" t="n">
        <v>11.67</v>
      </c>
      <c r="G1892" t="n">
        <v>116.72</v>
      </c>
      <c r="H1892" t="n">
        <v>1.56</v>
      </c>
      <c r="I1892" t="n">
        <v>6</v>
      </c>
      <c r="J1892" t="n">
        <v>213.47</v>
      </c>
      <c r="K1892" t="n">
        <v>53.44</v>
      </c>
      <c r="L1892" t="n">
        <v>18.75</v>
      </c>
      <c r="M1892" t="n">
        <v>1</v>
      </c>
      <c r="N1892" t="n">
        <v>46.28</v>
      </c>
      <c r="O1892" t="n">
        <v>26561.93</v>
      </c>
      <c r="P1892" t="n">
        <v>126.19</v>
      </c>
      <c r="Q1892" t="n">
        <v>460.69</v>
      </c>
      <c r="R1892" t="n">
        <v>44.94</v>
      </c>
      <c r="S1892" t="n">
        <v>32.19</v>
      </c>
      <c r="T1892" t="n">
        <v>2480.07</v>
      </c>
      <c r="U1892" t="n">
        <v>0.72</v>
      </c>
      <c r="V1892" t="n">
        <v>0.77</v>
      </c>
      <c r="W1892" t="n">
        <v>1.46</v>
      </c>
      <c r="X1892" t="n">
        <v>0.14</v>
      </c>
      <c r="Y1892" t="n">
        <v>1</v>
      </c>
      <c r="Z1892" t="n">
        <v>10</v>
      </c>
    </row>
    <row r="1893">
      <c r="A1893" t="n">
        <v>72</v>
      </c>
      <c r="B1893" t="n">
        <v>95</v>
      </c>
      <c r="C1893" t="inlineStr">
        <is>
          <t xml:space="preserve">CONCLUIDO	</t>
        </is>
      </c>
      <c r="D1893" t="n">
        <v>6.9608</v>
      </c>
      <c r="E1893" t="n">
        <v>14.37</v>
      </c>
      <c r="F1893" t="n">
        <v>11.67</v>
      </c>
      <c r="G1893" t="n">
        <v>116.74</v>
      </c>
      <c r="H1893" t="n">
        <v>1.58</v>
      </c>
      <c r="I1893" t="n">
        <v>6</v>
      </c>
      <c r="J1893" t="n">
        <v>213.87</v>
      </c>
      <c r="K1893" t="n">
        <v>53.44</v>
      </c>
      <c r="L1893" t="n">
        <v>19</v>
      </c>
      <c r="M1893" t="n">
        <v>0</v>
      </c>
      <c r="N1893" t="n">
        <v>46.44</v>
      </c>
      <c r="O1893" t="n">
        <v>26611.98</v>
      </c>
      <c r="P1893" t="n">
        <v>126.42</v>
      </c>
      <c r="Q1893" t="n">
        <v>460.69</v>
      </c>
      <c r="R1893" t="n">
        <v>44.9</v>
      </c>
      <c r="S1893" t="n">
        <v>32.19</v>
      </c>
      <c r="T1893" t="n">
        <v>2460.34</v>
      </c>
      <c r="U1893" t="n">
        <v>0.72</v>
      </c>
      <c r="V1893" t="n">
        <v>0.77</v>
      </c>
      <c r="W1893" t="n">
        <v>1.46</v>
      </c>
      <c r="X1893" t="n">
        <v>0.14</v>
      </c>
      <c r="Y1893" t="n">
        <v>1</v>
      </c>
      <c r="Z1893" t="n">
        <v>10</v>
      </c>
    </row>
    <row r="1894">
      <c r="A1894" t="n">
        <v>0</v>
      </c>
      <c r="B1894" t="n">
        <v>55</v>
      </c>
      <c r="C1894" t="inlineStr">
        <is>
          <t xml:space="preserve">CONCLUIDO	</t>
        </is>
      </c>
      <c r="D1894" t="n">
        <v>5.2115</v>
      </c>
      <c r="E1894" t="n">
        <v>19.19</v>
      </c>
      <c r="F1894" t="n">
        <v>14.6</v>
      </c>
      <c r="G1894" t="n">
        <v>8.34</v>
      </c>
      <c r="H1894" t="n">
        <v>0.15</v>
      </c>
      <c r="I1894" t="n">
        <v>105</v>
      </c>
      <c r="J1894" t="n">
        <v>116.05</v>
      </c>
      <c r="K1894" t="n">
        <v>43.4</v>
      </c>
      <c r="L1894" t="n">
        <v>1</v>
      </c>
      <c r="M1894" t="n">
        <v>103</v>
      </c>
      <c r="N1894" t="n">
        <v>16.65</v>
      </c>
      <c r="O1894" t="n">
        <v>14546.17</v>
      </c>
      <c r="P1894" t="n">
        <v>143.84</v>
      </c>
      <c r="Q1894" t="n">
        <v>460.94</v>
      </c>
      <c r="R1894" t="n">
        <v>140.06</v>
      </c>
      <c r="S1894" t="n">
        <v>32.19</v>
      </c>
      <c r="T1894" t="n">
        <v>49547.16</v>
      </c>
      <c r="U1894" t="n">
        <v>0.23</v>
      </c>
      <c r="V1894" t="n">
        <v>0.61</v>
      </c>
      <c r="W1894" t="n">
        <v>1.62</v>
      </c>
      <c r="X1894" t="n">
        <v>3.06</v>
      </c>
      <c r="Y1894" t="n">
        <v>1</v>
      </c>
      <c r="Z1894" t="n">
        <v>10</v>
      </c>
    </row>
    <row r="1895">
      <c r="A1895" t="n">
        <v>1</v>
      </c>
      <c r="B1895" t="n">
        <v>55</v>
      </c>
      <c r="C1895" t="inlineStr">
        <is>
          <t xml:space="preserve">CONCLUIDO	</t>
        </is>
      </c>
      <c r="D1895" t="n">
        <v>5.6255</v>
      </c>
      <c r="E1895" t="n">
        <v>17.78</v>
      </c>
      <c r="F1895" t="n">
        <v>13.8</v>
      </c>
      <c r="G1895" t="n">
        <v>10.48</v>
      </c>
      <c r="H1895" t="n">
        <v>0.19</v>
      </c>
      <c r="I1895" t="n">
        <v>79</v>
      </c>
      <c r="J1895" t="n">
        <v>116.37</v>
      </c>
      <c r="K1895" t="n">
        <v>43.4</v>
      </c>
      <c r="L1895" t="n">
        <v>1.25</v>
      </c>
      <c r="M1895" t="n">
        <v>77</v>
      </c>
      <c r="N1895" t="n">
        <v>16.72</v>
      </c>
      <c r="O1895" t="n">
        <v>14585.96</v>
      </c>
      <c r="P1895" t="n">
        <v>135.23</v>
      </c>
      <c r="Q1895" t="n">
        <v>460.8</v>
      </c>
      <c r="R1895" t="n">
        <v>114.49</v>
      </c>
      <c r="S1895" t="n">
        <v>32.19</v>
      </c>
      <c r="T1895" t="n">
        <v>36894.51</v>
      </c>
      <c r="U1895" t="n">
        <v>0.28</v>
      </c>
      <c r="V1895" t="n">
        <v>0.65</v>
      </c>
      <c r="W1895" t="n">
        <v>1.58</v>
      </c>
      <c r="X1895" t="n">
        <v>2.27</v>
      </c>
      <c r="Y1895" t="n">
        <v>1</v>
      </c>
      <c r="Z1895" t="n">
        <v>10</v>
      </c>
    </row>
    <row r="1896">
      <c r="A1896" t="n">
        <v>2</v>
      </c>
      <c r="B1896" t="n">
        <v>55</v>
      </c>
      <c r="C1896" t="inlineStr">
        <is>
          <t xml:space="preserve">CONCLUIDO	</t>
        </is>
      </c>
      <c r="D1896" t="n">
        <v>5.8914</v>
      </c>
      <c r="E1896" t="n">
        <v>16.97</v>
      </c>
      <c r="F1896" t="n">
        <v>13.36</v>
      </c>
      <c r="G1896" t="n">
        <v>12.53</v>
      </c>
      <c r="H1896" t="n">
        <v>0.23</v>
      </c>
      <c r="I1896" t="n">
        <v>64</v>
      </c>
      <c r="J1896" t="n">
        <v>116.69</v>
      </c>
      <c r="K1896" t="n">
        <v>43.4</v>
      </c>
      <c r="L1896" t="n">
        <v>1.5</v>
      </c>
      <c r="M1896" t="n">
        <v>62</v>
      </c>
      <c r="N1896" t="n">
        <v>16.79</v>
      </c>
      <c r="O1896" t="n">
        <v>14625.77</v>
      </c>
      <c r="P1896" t="n">
        <v>130</v>
      </c>
      <c r="Q1896" t="n">
        <v>460.87</v>
      </c>
      <c r="R1896" t="n">
        <v>100.31</v>
      </c>
      <c r="S1896" t="n">
        <v>32.19</v>
      </c>
      <c r="T1896" t="n">
        <v>29878.54</v>
      </c>
      <c r="U1896" t="n">
        <v>0.32</v>
      </c>
      <c r="V1896" t="n">
        <v>0.67</v>
      </c>
      <c r="W1896" t="n">
        <v>1.54</v>
      </c>
      <c r="X1896" t="n">
        <v>1.83</v>
      </c>
      <c r="Y1896" t="n">
        <v>1</v>
      </c>
      <c r="Z1896" t="n">
        <v>10</v>
      </c>
    </row>
    <row r="1897">
      <c r="A1897" t="n">
        <v>3</v>
      </c>
      <c r="B1897" t="n">
        <v>55</v>
      </c>
      <c r="C1897" t="inlineStr">
        <is>
          <t xml:space="preserve">CONCLUIDO	</t>
        </is>
      </c>
      <c r="D1897" t="n">
        <v>6.096</v>
      </c>
      <c r="E1897" t="n">
        <v>16.4</v>
      </c>
      <c r="F1897" t="n">
        <v>13.05</v>
      </c>
      <c r="G1897" t="n">
        <v>14.78</v>
      </c>
      <c r="H1897" t="n">
        <v>0.26</v>
      </c>
      <c r="I1897" t="n">
        <v>53</v>
      </c>
      <c r="J1897" t="n">
        <v>117.01</v>
      </c>
      <c r="K1897" t="n">
        <v>43.4</v>
      </c>
      <c r="L1897" t="n">
        <v>1.75</v>
      </c>
      <c r="M1897" t="n">
        <v>51</v>
      </c>
      <c r="N1897" t="n">
        <v>16.86</v>
      </c>
      <c r="O1897" t="n">
        <v>14665.62</v>
      </c>
      <c r="P1897" t="n">
        <v>126.25</v>
      </c>
      <c r="Q1897" t="n">
        <v>460.7</v>
      </c>
      <c r="R1897" t="n">
        <v>90.34</v>
      </c>
      <c r="S1897" t="n">
        <v>32.19</v>
      </c>
      <c r="T1897" t="n">
        <v>24945.68</v>
      </c>
      <c r="U1897" t="n">
        <v>0.36</v>
      </c>
      <c r="V1897" t="n">
        <v>0.68</v>
      </c>
      <c r="W1897" t="n">
        <v>1.52</v>
      </c>
      <c r="X1897" t="n">
        <v>1.52</v>
      </c>
      <c r="Y1897" t="n">
        <v>1</v>
      </c>
      <c r="Z1897" t="n">
        <v>10</v>
      </c>
    </row>
    <row r="1898">
      <c r="A1898" t="n">
        <v>4</v>
      </c>
      <c r="B1898" t="n">
        <v>55</v>
      </c>
      <c r="C1898" t="inlineStr">
        <is>
          <t xml:space="preserve">CONCLUIDO	</t>
        </is>
      </c>
      <c r="D1898" t="n">
        <v>6.2373</v>
      </c>
      <c r="E1898" t="n">
        <v>16.03</v>
      </c>
      <c r="F1898" t="n">
        <v>12.85</v>
      </c>
      <c r="G1898" t="n">
        <v>16.76</v>
      </c>
      <c r="H1898" t="n">
        <v>0.3</v>
      </c>
      <c r="I1898" t="n">
        <v>46</v>
      </c>
      <c r="J1898" t="n">
        <v>117.34</v>
      </c>
      <c r="K1898" t="n">
        <v>43.4</v>
      </c>
      <c r="L1898" t="n">
        <v>2</v>
      </c>
      <c r="M1898" t="n">
        <v>44</v>
      </c>
      <c r="N1898" t="n">
        <v>16.94</v>
      </c>
      <c r="O1898" t="n">
        <v>14705.49</v>
      </c>
      <c r="P1898" t="n">
        <v>123.6</v>
      </c>
      <c r="Q1898" t="n">
        <v>460.73</v>
      </c>
      <c r="R1898" t="n">
        <v>83.28</v>
      </c>
      <c r="S1898" t="n">
        <v>32.19</v>
      </c>
      <c r="T1898" t="n">
        <v>21453.61</v>
      </c>
      <c r="U1898" t="n">
        <v>0.39</v>
      </c>
      <c r="V1898" t="n">
        <v>0.7</v>
      </c>
      <c r="W1898" t="n">
        <v>1.53</v>
      </c>
      <c r="X1898" t="n">
        <v>1.32</v>
      </c>
      <c r="Y1898" t="n">
        <v>1</v>
      </c>
      <c r="Z1898" t="n">
        <v>10</v>
      </c>
    </row>
    <row r="1899">
      <c r="A1899" t="n">
        <v>5</v>
      </c>
      <c r="B1899" t="n">
        <v>55</v>
      </c>
      <c r="C1899" t="inlineStr">
        <is>
          <t xml:space="preserve">CONCLUIDO	</t>
        </is>
      </c>
      <c r="D1899" t="n">
        <v>6.3694</v>
      </c>
      <c r="E1899" t="n">
        <v>15.7</v>
      </c>
      <c r="F1899" t="n">
        <v>12.66</v>
      </c>
      <c r="G1899" t="n">
        <v>18.99</v>
      </c>
      <c r="H1899" t="n">
        <v>0.34</v>
      </c>
      <c r="I1899" t="n">
        <v>40</v>
      </c>
      <c r="J1899" t="n">
        <v>117.66</v>
      </c>
      <c r="K1899" t="n">
        <v>43.4</v>
      </c>
      <c r="L1899" t="n">
        <v>2.25</v>
      </c>
      <c r="M1899" t="n">
        <v>38</v>
      </c>
      <c r="N1899" t="n">
        <v>17.01</v>
      </c>
      <c r="O1899" t="n">
        <v>14745.39</v>
      </c>
      <c r="P1899" t="n">
        <v>120.97</v>
      </c>
      <c r="Q1899" t="n">
        <v>460.72</v>
      </c>
      <c r="R1899" t="n">
        <v>76.81999999999999</v>
      </c>
      <c r="S1899" t="n">
        <v>32.19</v>
      </c>
      <c r="T1899" t="n">
        <v>18250.64</v>
      </c>
      <c r="U1899" t="n">
        <v>0.42</v>
      </c>
      <c r="V1899" t="n">
        <v>0.71</v>
      </c>
      <c r="W1899" t="n">
        <v>1.52</v>
      </c>
      <c r="X1899" t="n">
        <v>1.13</v>
      </c>
      <c r="Y1899" t="n">
        <v>1</v>
      </c>
      <c r="Z1899" t="n">
        <v>10</v>
      </c>
    </row>
    <row r="1900">
      <c r="A1900" t="n">
        <v>6</v>
      </c>
      <c r="B1900" t="n">
        <v>55</v>
      </c>
      <c r="C1900" t="inlineStr">
        <is>
          <t xml:space="preserve">CONCLUIDO	</t>
        </is>
      </c>
      <c r="D1900" t="n">
        <v>6.4815</v>
      </c>
      <c r="E1900" t="n">
        <v>15.43</v>
      </c>
      <c r="F1900" t="n">
        <v>12.51</v>
      </c>
      <c r="G1900" t="n">
        <v>21.44</v>
      </c>
      <c r="H1900" t="n">
        <v>0.37</v>
      </c>
      <c r="I1900" t="n">
        <v>35</v>
      </c>
      <c r="J1900" t="n">
        <v>117.98</v>
      </c>
      <c r="K1900" t="n">
        <v>43.4</v>
      </c>
      <c r="L1900" t="n">
        <v>2.5</v>
      </c>
      <c r="M1900" t="n">
        <v>33</v>
      </c>
      <c r="N1900" t="n">
        <v>17.08</v>
      </c>
      <c r="O1900" t="n">
        <v>14785.31</v>
      </c>
      <c r="P1900" t="n">
        <v>118.46</v>
      </c>
      <c r="Q1900" t="n">
        <v>460.7</v>
      </c>
      <c r="R1900" t="n">
        <v>72</v>
      </c>
      <c r="S1900" t="n">
        <v>32.19</v>
      </c>
      <c r="T1900" t="n">
        <v>15868.81</v>
      </c>
      <c r="U1900" t="n">
        <v>0.45</v>
      </c>
      <c r="V1900" t="n">
        <v>0.71</v>
      </c>
      <c r="W1900" t="n">
        <v>1.51</v>
      </c>
      <c r="X1900" t="n">
        <v>0.97</v>
      </c>
      <c r="Y1900" t="n">
        <v>1</v>
      </c>
      <c r="Z1900" t="n">
        <v>10</v>
      </c>
    </row>
    <row r="1901">
      <c r="A1901" t="n">
        <v>7</v>
      </c>
      <c r="B1901" t="n">
        <v>55</v>
      </c>
      <c r="C1901" t="inlineStr">
        <is>
          <t xml:space="preserve">CONCLUIDO	</t>
        </is>
      </c>
      <c r="D1901" t="n">
        <v>6.5407</v>
      </c>
      <c r="E1901" t="n">
        <v>15.29</v>
      </c>
      <c r="F1901" t="n">
        <v>12.44</v>
      </c>
      <c r="G1901" t="n">
        <v>23.33</v>
      </c>
      <c r="H1901" t="n">
        <v>0.41</v>
      </c>
      <c r="I1901" t="n">
        <v>32</v>
      </c>
      <c r="J1901" t="n">
        <v>118.31</v>
      </c>
      <c r="K1901" t="n">
        <v>43.4</v>
      </c>
      <c r="L1901" t="n">
        <v>2.75</v>
      </c>
      <c r="M1901" t="n">
        <v>30</v>
      </c>
      <c r="N1901" t="n">
        <v>17.16</v>
      </c>
      <c r="O1901" t="n">
        <v>14825.26</v>
      </c>
      <c r="P1901" t="n">
        <v>117.17</v>
      </c>
      <c r="Q1901" t="n">
        <v>460.69</v>
      </c>
      <c r="R1901" t="n">
        <v>70.08</v>
      </c>
      <c r="S1901" t="n">
        <v>32.19</v>
      </c>
      <c r="T1901" t="n">
        <v>14923.72</v>
      </c>
      <c r="U1901" t="n">
        <v>0.46</v>
      </c>
      <c r="V1901" t="n">
        <v>0.72</v>
      </c>
      <c r="W1901" t="n">
        <v>1.5</v>
      </c>
      <c r="X1901" t="n">
        <v>0.91</v>
      </c>
      <c r="Y1901" t="n">
        <v>1</v>
      </c>
      <c r="Z1901" t="n">
        <v>10</v>
      </c>
    </row>
    <row r="1902">
      <c r="A1902" t="n">
        <v>8</v>
      </c>
      <c r="B1902" t="n">
        <v>55</v>
      </c>
      <c r="C1902" t="inlineStr">
        <is>
          <t xml:space="preserve">CONCLUIDO	</t>
        </is>
      </c>
      <c r="D1902" t="n">
        <v>6.6123</v>
      </c>
      <c r="E1902" t="n">
        <v>15.12</v>
      </c>
      <c r="F1902" t="n">
        <v>12.35</v>
      </c>
      <c r="G1902" t="n">
        <v>25.54</v>
      </c>
      <c r="H1902" t="n">
        <v>0.45</v>
      </c>
      <c r="I1902" t="n">
        <v>29</v>
      </c>
      <c r="J1902" t="n">
        <v>118.63</v>
      </c>
      <c r="K1902" t="n">
        <v>43.4</v>
      </c>
      <c r="L1902" t="n">
        <v>3</v>
      </c>
      <c r="M1902" t="n">
        <v>27</v>
      </c>
      <c r="N1902" t="n">
        <v>17.23</v>
      </c>
      <c r="O1902" t="n">
        <v>14865.24</v>
      </c>
      <c r="P1902" t="n">
        <v>115.56</v>
      </c>
      <c r="Q1902" t="n">
        <v>460.69</v>
      </c>
      <c r="R1902" t="n">
        <v>67.28</v>
      </c>
      <c r="S1902" t="n">
        <v>32.19</v>
      </c>
      <c r="T1902" t="n">
        <v>13538.86</v>
      </c>
      <c r="U1902" t="n">
        <v>0.48</v>
      </c>
      <c r="V1902" t="n">
        <v>0.72</v>
      </c>
      <c r="W1902" t="n">
        <v>1.49</v>
      </c>
      <c r="X1902" t="n">
        <v>0.8100000000000001</v>
      </c>
      <c r="Y1902" t="n">
        <v>1</v>
      </c>
      <c r="Z1902" t="n">
        <v>10</v>
      </c>
    </row>
    <row r="1903">
      <c r="A1903" t="n">
        <v>9</v>
      </c>
      <c r="B1903" t="n">
        <v>55</v>
      </c>
      <c r="C1903" t="inlineStr">
        <is>
          <t xml:space="preserve">CONCLUIDO	</t>
        </is>
      </c>
      <c r="D1903" t="n">
        <v>6.664</v>
      </c>
      <c r="E1903" t="n">
        <v>15.01</v>
      </c>
      <c r="F1903" t="n">
        <v>12.28</v>
      </c>
      <c r="G1903" t="n">
        <v>27.28</v>
      </c>
      <c r="H1903" t="n">
        <v>0.48</v>
      </c>
      <c r="I1903" t="n">
        <v>27</v>
      </c>
      <c r="J1903" t="n">
        <v>118.96</v>
      </c>
      <c r="K1903" t="n">
        <v>43.4</v>
      </c>
      <c r="L1903" t="n">
        <v>3.25</v>
      </c>
      <c r="M1903" t="n">
        <v>25</v>
      </c>
      <c r="N1903" t="n">
        <v>17.31</v>
      </c>
      <c r="O1903" t="n">
        <v>14905.25</v>
      </c>
      <c r="P1903" t="n">
        <v>114.12</v>
      </c>
      <c r="Q1903" t="n">
        <v>460.74</v>
      </c>
      <c r="R1903" t="n">
        <v>64.69</v>
      </c>
      <c r="S1903" t="n">
        <v>32.19</v>
      </c>
      <c r="T1903" t="n">
        <v>12250.33</v>
      </c>
      <c r="U1903" t="n">
        <v>0.5</v>
      </c>
      <c r="V1903" t="n">
        <v>0.73</v>
      </c>
      <c r="W1903" t="n">
        <v>1.49</v>
      </c>
      <c r="X1903" t="n">
        <v>0.74</v>
      </c>
      <c r="Y1903" t="n">
        <v>1</v>
      </c>
      <c r="Z1903" t="n">
        <v>10</v>
      </c>
    </row>
    <row r="1904">
      <c r="A1904" t="n">
        <v>10</v>
      </c>
      <c r="B1904" t="n">
        <v>55</v>
      </c>
      <c r="C1904" t="inlineStr">
        <is>
          <t xml:space="preserve">CONCLUIDO	</t>
        </is>
      </c>
      <c r="D1904" t="n">
        <v>6.7338</v>
      </c>
      <c r="E1904" t="n">
        <v>14.85</v>
      </c>
      <c r="F1904" t="n">
        <v>12.19</v>
      </c>
      <c r="G1904" t="n">
        <v>30.48</v>
      </c>
      <c r="H1904" t="n">
        <v>0.52</v>
      </c>
      <c r="I1904" t="n">
        <v>24</v>
      </c>
      <c r="J1904" t="n">
        <v>119.28</v>
      </c>
      <c r="K1904" t="n">
        <v>43.4</v>
      </c>
      <c r="L1904" t="n">
        <v>3.5</v>
      </c>
      <c r="M1904" t="n">
        <v>22</v>
      </c>
      <c r="N1904" t="n">
        <v>17.38</v>
      </c>
      <c r="O1904" t="n">
        <v>14945.29</v>
      </c>
      <c r="P1904" t="n">
        <v>112.32</v>
      </c>
      <c r="Q1904" t="n">
        <v>460.71</v>
      </c>
      <c r="R1904" t="n">
        <v>61.96</v>
      </c>
      <c r="S1904" t="n">
        <v>32.19</v>
      </c>
      <c r="T1904" t="n">
        <v>10904.17</v>
      </c>
      <c r="U1904" t="n">
        <v>0.52</v>
      </c>
      <c r="V1904" t="n">
        <v>0.73</v>
      </c>
      <c r="W1904" t="n">
        <v>1.49</v>
      </c>
      <c r="X1904" t="n">
        <v>0.66</v>
      </c>
      <c r="Y1904" t="n">
        <v>1</v>
      </c>
      <c r="Z1904" t="n">
        <v>10</v>
      </c>
    </row>
    <row r="1905">
      <c r="A1905" t="n">
        <v>11</v>
      </c>
      <c r="B1905" t="n">
        <v>55</v>
      </c>
      <c r="C1905" t="inlineStr">
        <is>
          <t xml:space="preserve">CONCLUIDO	</t>
        </is>
      </c>
      <c r="D1905" t="n">
        <v>6.755</v>
      </c>
      <c r="E1905" t="n">
        <v>14.8</v>
      </c>
      <c r="F1905" t="n">
        <v>12.17</v>
      </c>
      <c r="G1905" t="n">
        <v>31.75</v>
      </c>
      <c r="H1905" t="n">
        <v>0.55</v>
      </c>
      <c r="I1905" t="n">
        <v>23</v>
      </c>
      <c r="J1905" t="n">
        <v>119.61</v>
      </c>
      <c r="K1905" t="n">
        <v>43.4</v>
      </c>
      <c r="L1905" t="n">
        <v>3.75</v>
      </c>
      <c r="M1905" t="n">
        <v>21</v>
      </c>
      <c r="N1905" t="n">
        <v>17.46</v>
      </c>
      <c r="O1905" t="n">
        <v>14985.35</v>
      </c>
      <c r="P1905" t="n">
        <v>111.5</v>
      </c>
      <c r="Q1905" t="n">
        <v>460.71</v>
      </c>
      <c r="R1905" t="n">
        <v>61.26</v>
      </c>
      <c r="S1905" t="n">
        <v>32.19</v>
      </c>
      <c r="T1905" t="n">
        <v>10558.56</v>
      </c>
      <c r="U1905" t="n">
        <v>0.53</v>
      </c>
      <c r="V1905" t="n">
        <v>0.73</v>
      </c>
      <c r="W1905" t="n">
        <v>1.48</v>
      </c>
      <c r="X1905" t="n">
        <v>0.64</v>
      </c>
      <c r="Y1905" t="n">
        <v>1</v>
      </c>
      <c r="Z1905" t="n">
        <v>10</v>
      </c>
    </row>
    <row r="1906">
      <c r="A1906" t="n">
        <v>12</v>
      </c>
      <c r="B1906" t="n">
        <v>55</v>
      </c>
      <c r="C1906" t="inlineStr">
        <is>
          <t xml:space="preserve">CONCLUIDO	</t>
        </is>
      </c>
      <c r="D1906" t="n">
        <v>6.8019</v>
      </c>
      <c r="E1906" t="n">
        <v>14.7</v>
      </c>
      <c r="F1906" t="n">
        <v>12.12</v>
      </c>
      <c r="G1906" t="n">
        <v>34.62</v>
      </c>
      <c r="H1906" t="n">
        <v>0.59</v>
      </c>
      <c r="I1906" t="n">
        <v>21</v>
      </c>
      <c r="J1906" t="n">
        <v>119.93</v>
      </c>
      <c r="K1906" t="n">
        <v>43.4</v>
      </c>
      <c r="L1906" t="n">
        <v>4</v>
      </c>
      <c r="M1906" t="n">
        <v>19</v>
      </c>
      <c r="N1906" t="n">
        <v>17.53</v>
      </c>
      <c r="O1906" t="n">
        <v>15025.44</v>
      </c>
      <c r="P1906" t="n">
        <v>109.77</v>
      </c>
      <c r="Q1906" t="n">
        <v>460.69</v>
      </c>
      <c r="R1906" t="n">
        <v>59.37</v>
      </c>
      <c r="S1906" t="n">
        <v>32.19</v>
      </c>
      <c r="T1906" t="n">
        <v>9624.85</v>
      </c>
      <c r="U1906" t="n">
        <v>0.54</v>
      </c>
      <c r="V1906" t="n">
        <v>0.74</v>
      </c>
      <c r="W1906" t="n">
        <v>1.48</v>
      </c>
      <c r="X1906" t="n">
        <v>0.58</v>
      </c>
      <c r="Y1906" t="n">
        <v>1</v>
      </c>
      <c r="Z1906" t="n">
        <v>10</v>
      </c>
    </row>
    <row r="1907">
      <c r="A1907" t="n">
        <v>13</v>
      </c>
      <c r="B1907" t="n">
        <v>55</v>
      </c>
      <c r="C1907" t="inlineStr">
        <is>
          <t xml:space="preserve">CONCLUIDO	</t>
        </is>
      </c>
      <c r="D1907" t="n">
        <v>6.8261</v>
      </c>
      <c r="E1907" t="n">
        <v>14.65</v>
      </c>
      <c r="F1907" t="n">
        <v>12.09</v>
      </c>
      <c r="G1907" t="n">
        <v>36.26</v>
      </c>
      <c r="H1907" t="n">
        <v>0.62</v>
      </c>
      <c r="I1907" t="n">
        <v>20</v>
      </c>
      <c r="J1907" t="n">
        <v>120.26</v>
      </c>
      <c r="K1907" t="n">
        <v>43.4</v>
      </c>
      <c r="L1907" t="n">
        <v>4.25</v>
      </c>
      <c r="M1907" t="n">
        <v>18</v>
      </c>
      <c r="N1907" t="n">
        <v>17.61</v>
      </c>
      <c r="O1907" t="n">
        <v>15065.56</v>
      </c>
      <c r="P1907" t="n">
        <v>108.93</v>
      </c>
      <c r="Q1907" t="n">
        <v>460.71</v>
      </c>
      <c r="R1907" t="n">
        <v>58.39</v>
      </c>
      <c r="S1907" t="n">
        <v>32.19</v>
      </c>
      <c r="T1907" t="n">
        <v>9135.860000000001</v>
      </c>
      <c r="U1907" t="n">
        <v>0.55</v>
      </c>
      <c r="V1907" t="n">
        <v>0.74</v>
      </c>
      <c r="W1907" t="n">
        <v>1.48</v>
      </c>
      <c r="X1907" t="n">
        <v>0.55</v>
      </c>
      <c r="Y1907" t="n">
        <v>1</v>
      </c>
      <c r="Z1907" t="n">
        <v>10</v>
      </c>
    </row>
    <row r="1908">
      <c r="A1908" t="n">
        <v>14</v>
      </c>
      <c r="B1908" t="n">
        <v>55</v>
      </c>
      <c r="C1908" t="inlineStr">
        <is>
          <t xml:space="preserve">CONCLUIDO	</t>
        </is>
      </c>
      <c r="D1908" t="n">
        <v>6.8549</v>
      </c>
      <c r="E1908" t="n">
        <v>14.59</v>
      </c>
      <c r="F1908" t="n">
        <v>12.05</v>
      </c>
      <c r="G1908" t="n">
        <v>38.05</v>
      </c>
      <c r="H1908" t="n">
        <v>0.66</v>
      </c>
      <c r="I1908" t="n">
        <v>19</v>
      </c>
      <c r="J1908" t="n">
        <v>120.58</v>
      </c>
      <c r="K1908" t="n">
        <v>43.4</v>
      </c>
      <c r="L1908" t="n">
        <v>4.5</v>
      </c>
      <c r="M1908" t="n">
        <v>17</v>
      </c>
      <c r="N1908" t="n">
        <v>17.68</v>
      </c>
      <c r="O1908" t="n">
        <v>15105.7</v>
      </c>
      <c r="P1908" t="n">
        <v>107.68</v>
      </c>
      <c r="Q1908" t="n">
        <v>460.69</v>
      </c>
      <c r="R1908" t="n">
        <v>57.36</v>
      </c>
      <c r="S1908" t="n">
        <v>32.19</v>
      </c>
      <c r="T1908" t="n">
        <v>8629.280000000001</v>
      </c>
      <c r="U1908" t="n">
        <v>0.5600000000000001</v>
      </c>
      <c r="V1908" t="n">
        <v>0.74</v>
      </c>
      <c r="W1908" t="n">
        <v>1.48</v>
      </c>
      <c r="X1908" t="n">
        <v>0.52</v>
      </c>
      <c r="Y1908" t="n">
        <v>1</v>
      </c>
      <c r="Z1908" t="n">
        <v>10</v>
      </c>
    </row>
    <row r="1909">
      <c r="A1909" t="n">
        <v>15</v>
      </c>
      <c r="B1909" t="n">
        <v>55</v>
      </c>
      <c r="C1909" t="inlineStr">
        <is>
          <t xml:space="preserve">CONCLUIDO	</t>
        </is>
      </c>
      <c r="D1909" t="n">
        <v>6.9079</v>
      </c>
      <c r="E1909" t="n">
        <v>14.48</v>
      </c>
      <c r="F1909" t="n">
        <v>11.99</v>
      </c>
      <c r="G1909" t="n">
        <v>42.3</v>
      </c>
      <c r="H1909" t="n">
        <v>0.6899999999999999</v>
      </c>
      <c r="I1909" t="n">
        <v>17</v>
      </c>
      <c r="J1909" t="n">
        <v>120.91</v>
      </c>
      <c r="K1909" t="n">
        <v>43.4</v>
      </c>
      <c r="L1909" t="n">
        <v>4.75</v>
      </c>
      <c r="M1909" t="n">
        <v>15</v>
      </c>
      <c r="N1909" t="n">
        <v>17.76</v>
      </c>
      <c r="O1909" t="n">
        <v>15145.88</v>
      </c>
      <c r="P1909" t="n">
        <v>105.62</v>
      </c>
      <c r="Q1909" t="n">
        <v>460.69</v>
      </c>
      <c r="R1909" t="n">
        <v>55.19</v>
      </c>
      <c r="S1909" t="n">
        <v>32.19</v>
      </c>
      <c r="T1909" t="n">
        <v>7553</v>
      </c>
      <c r="U1909" t="n">
        <v>0.58</v>
      </c>
      <c r="V1909" t="n">
        <v>0.75</v>
      </c>
      <c r="W1909" t="n">
        <v>1.47</v>
      </c>
      <c r="X1909" t="n">
        <v>0.45</v>
      </c>
      <c r="Y1909" t="n">
        <v>1</v>
      </c>
      <c r="Z1909" t="n">
        <v>10</v>
      </c>
    </row>
    <row r="1910">
      <c r="A1910" t="n">
        <v>16</v>
      </c>
      <c r="B1910" t="n">
        <v>55</v>
      </c>
      <c r="C1910" t="inlineStr">
        <is>
          <t xml:space="preserve">CONCLUIDO	</t>
        </is>
      </c>
      <c r="D1910" t="n">
        <v>6.8983</v>
      </c>
      <c r="E1910" t="n">
        <v>14.5</v>
      </c>
      <c r="F1910" t="n">
        <v>12.01</v>
      </c>
      <c r="G1910" t="n">
        <v>42.37</v>
      </c>
      <c r="H1910" t="n">
        <v>0.73</v>
      </c>
      <c r="I1910" t="n">
        <v>17</v>
      </c>
      <c r="J1910" t="n">
        <v>121.23</v>
      </c>
      <c r="K1910" t="n">
        <v>43.4</v>
      </c>
      <c r="L1910" t="n">
        <v>5</v>
      </c>
      <c r="M1910" t="n">
        <v>15</v>
      </c>
      <c r="N1910" t="n">
        <v>17.83</v>
      </c>
      <c r="O1910" t="n">
        <v>15186.08</v>
      </c>
      <c r="P1910" t="n">
        <v>105.29</v>
      </c>
      <c r="Q1910" t="n">
        <v>460.69</v>
      </c>
      <c r="R1910" t="n">
        <v>55.91</v>
      </c>
      <c r="S1910" t="n">
        <v>32.19</v>
      </c>
      <c r="T1910" t="n">
        <v>7914.08</v>
      </c>
      <c r="U1910" t="n">
        <v>0.58</v>
      </c>
      <c r="V1910" t="n">
        <v>0.74</v>
      </c>
      <c r="W1910" t="n">
        <v>1.47</v>
      </c>
      <c r="X1910" t="n">
        <v>0.47</v>
      </c>
      <c r="Y1910" t="n">
        <v>1</v>
      </c>
      <c r="Z1910" t="n">
        <v>10</v>
      </c>
    </row>
    <row r="1911">
      <c r="A1911" t="n">
        <v>17</v>
      </c>
      <c r="B1911" t="n">
        <v>55</v>
      </c>
      <c r="C1911" t="inlineStr">
        <is>
          <t xml:space="preserve">CONCLUIDO	</t>
        </is>
      </c>
      <c r="D1911" t="n">
        <v>6.9288</v>
      </c>
      <c r="E1911" t="n">
        <v>14.43</v>
      </c>
      <c r="F1911" t="n">
        <v>11.97</v>
      </c>
      <c r="G1911" t="n">
        <v>44.87</v>
      </c>
      <c r="H1911" t="n">
        <v>0.76</v>
      </c>
      <c r="I1911" t="n">
        <v>16</v>
      </c>
      <c r="J1911" t="n">
        <v>121.56</v>
      </c>
      <c r="K1911" t="n">
        <v>43.4</v>
      </c>
      <c r="L1911" t="n">
        <v>5.25</v>
      </c>
      <c r="M1911" t="n">
        <v>14</v>
      </c>
      <c r="N1911" t="n">
        <v>17.91</v>
      </c>
      <c r="O1911" t="n">
        <v>15226.31</v>
      </c>
      <c r="P1911" t="n">
        <v>104.31</v>
      </c>
      <c r="Q1911" t="n">
        <v>460.7</v>
      </c>
      <c r="R1911" t="n">
        <v>54.49</v>
      </c>
      <c r="S1911" t="n">
        <v>32.19</v>
      </c>
      <c r="T1911" t="n">
        <v>7208.09</v>
      </c>
      <c r="U1911" t="n">
        <v>0.59</v>
      </c>
      <c r="V1911" t="n">
        <v>0.75</v>
      </c>
      <c r="W1911" t="n">
        <v>1.47</v>
      </c>
      <c r="X1911" t="n">
        <v>0.43</v>
      </c>
      <c r="Y1911" t="n">
        <v>1</v>
      </c>
      <c r="Z1911" t="n">
        <v>10</v>
      </c>
    </row>
    <row r="1912">
      <c r="A1912" t="n">
        <v>18</v>
      </c>
      <c r="B1912" t="n">
        <v>55</v>
      </c>
      <c r="C1912" t="inlineStr">
        <is>
          <t xml:space="preserve">CONCLUIDO	</t>
        </is>
      </c>
      <c r="D1912" t="n">
        <v>6.9593</v>
      </c>
      <c r="E1912" t="n">
        <v>14.37</v>
      </c>
      <c r="F1912" t="n">
        <v>11.93</v>
      </c>
      <c r="G1912" t="n">
        <v>47.71</v>
      </c>
      <c r="H1912" t="n">
        <v>0.8</v>
      </c>
      <c r="I1912" t="n">
        <v>15</v>
      </c>
      <c r="J1912" t="n">
        <v>121.89</v>
      </c>
      <c r="K1912" t="n">
        <v>43.4</v>
      </c>
      <c r="L1912" t="n">
        <v>5.5</v>
      </c>
      <c r="M1912" t="n">
        <v>13</v>
      </c>
      <c r="N1912" t="n">
        <v>17.99</v>
      </c>
      <c r="O1912" t="n">
        <v>15266.56</v>
      </c>
      <c r="P1912" t="n">
        <v>103.64</v>
      </c>
      <c r="Q1912" t="n">
        <v>460.8</v>
      </c>
      <c r="R1912" t="n">
        <v>53.34</v>
      </c>
      <c r="S1912" t="n">
        <v>32.19</v>
      </c>
      <c r="T1912" t="n">
        <v>6639.46</v>
      </c>
      <c r="U1912" t="n">
        <v>0.6</v>
      </c>
      <c r="V1912" t="n">
        <v>0.75</v>
      </c>
      <c r="W1912" t="n">
        <v>1.47</v>
      </c>
      <c r="X1912" t="n">
        <v>0.39</v>
      </c>
      <c r="Y1912" t="n">
        <v>1</v>
      </c>
      <c r="Z1912" t="n">
        <v>10</v>
      </c>
    </row>
    <row r="1913">
      <c r="A1913" t="n">
        <v>19</v>
      </c>
      <c r="B1913" t="n">
        <v>55</v>
      </c>
      <c r="C1913" t="inlineStr">
        <is>
          <t xml:space="preserve">CONCLUIDO	</t>
        </is>
      </c>
      <c r="D1913" t="n">
        <v>6.9857</v>
      </c>
      <c r="E1913" t="n">
        <v>14.32</v>
      </c>
      <c r="F1913" t="n">
        <v>11.9</v>
      </c>
      <c r="G1913" t="n">
        <v>50.98</v>
      </c>
      <c r="H1913" t="n">
        <v>0.83</v>
      </c>
      <c r="I1913" t="n">
        <v>14</v>
      </c>
      <c r="J1913" t="n">
        <v>122.21</v>
      </c>
      <c r="K1913" t="n">
        <v>43.4</v>
      </c>
      <c r="L1913" t="n">
        <v>5.75</v>
      </c>
      <c r="M1913" t="n">
        <v>12</v>
      </c>
      <c r="N1913" t="n">
        <v>18.06</v>
      </c>
      <c r="O1913" t="n">
        <v>15306.85</v>
      </c>
      <c r="P1913" t="n">
        <v>102.42</v>
      </c>
      <c r="Q1913" t="n">
        <v>460.69</v>
      </c>
      <c r="R1913" t="n">
        <v>52.29</v>
      </c>
      <c r="S1913" t="n">
        <v>32.19</v>
      </c>
      <c r="T1913" t="n">
        <v>6117.89</v>
      </c>
      <c r="U1913" t="n">
        <v>0.62</v>
      </c>
      <c r="V1913" t="n">
        <v>0.75</v>
      </c>
      <c r="W1913" t="n">
        <v>1.47</v>
      </c>
      <c r="X1913" t="n">
        <v>0.36</v>
      </c>
      <c r="Y1913" t="n">
        <v>1</v>
      </c>
      <c r="Z1913" t="n">
        <v>10</v>
      </c>
    </row>
    <row r="1914">
      <c r="A1914" t="n">
        <v>20</v>
      </c>
      <c r="B1914" t="n">
        <v>55</v>
      </c>
      <c r="C1914" t="inlineStr">
        <is>
          <t xml:space="preserve">CONCLUIDO	</t>
        </is>
      </c>
      <c r="D1914" t="n">
        <v>6.9761</v>
      </c>
      <c r="E1914" t="n">
        <v>14.33</v>
      </c>
      <c r="F1914" t="n">
        <v>11.92</v>
      </c>
      <c r="G1914" t="n">
        <v>51.07</v>
      </c>
      <c r="H1914" t="n">
        <v>0.86</v>
      </c>
      <c r="I1914" t="n">
        <v>14</v>
      </c>
      <c r="J1914" t="n">
        <v>122.54</v>
      </c>
      <c r="K1914" t="n">
        <v>43.4</v>
      </c>
      <c r="L1914" t="n">
        <v>6</v>
      </c>
      <c r="M1914" t="n">
        <v>12</v>
      </c>
      <c r="N1914" t="n">
        <v>18.14</v>
      </c>
      <c r="O1914" t="n">
        <v>15347.16</v>
      </c>
      <c r="P1914" t="n">
        <v>100.94</v>
      </c>
      <c r="Q1914" t="n">
        <v>460.69</v>
      </c>
      <c r="R1914" t="n">
        <v>53</v>
      </c>
      <c r="S1914" t="n">
        <v>32.19</v>
      </c>
      <c r="T1914" t="n">
        <v>6473.18</v>
      </c>
      <c r="U1914" t="n">
        <v>0.61</v>
      </c>
      <c r="V1914" t="n">
        <v>0.75</v>
      </c>
      <c r="W1914" t="n">
        <v>1.47</v>
      </c>
      <c r="X1914" t="n">
        <v>0.38</v>
      </c>
      <c r="Y1914" t="n">
        <v>1</v>
      </c>
      <c r="Z1914" t="n">
        <v>10</v>
      </c>
    </row>
    <row r="1915">
      <c r="A1915" t="n">
        <v>21</v>
      </c>
      <c r="B1915" t="n">
        <v>55</v>
      </c>
      <c r="C1915" t="inlineStr">
        <is>
          <t xml:space="preserve">CONCLUIDO	</t>
        </is>
      </c>
      <c r="D1915" t="n">
        <v>7.0043</v>
      </c>
      <c r="E1915" t="n">
        <v>14.28</v>
      </c>
      <c r="F1915" t="n">
        <v>11.88</v>
      </c>
      <c r="G1915" t="n">
        <v>54.84</v>
      </c>
      <c r="H1915" t="n">
        <v>0.9</v>
      </c>
      <c r="I1915" t="n">
        <v>13</v>
      </c>
      <c r="J1915" t="n">
        <v>122.87</v>
      </c>
      <c r="K1915" t="n">
        <v>43.4</v>
      </c>
      <c r="L1915" t="n">
        <v>6.25</v>
      </c>
      <c r="M1915" t="n">
        <v>11</v>
      </c>
      <c r="N1915" t="n">
        <v>18.22</v>
      </c>
      <c r="O1915" t="n">
        <v>15387.5</v>
      </c>
      <c r="P1915" t="n">
        <v>100.81</v>
      </c>
      <c r="Q1915" t="n">
        <v>460.7</v>
      </c>
      <c r="R1915" t="n">
        <v>51.82</v>
      </c>
      <c r="S1915" t="n">
        <v>32.19</v>
      </c>
      <c r="T1915" t="n">
        <v>5886.32</v>
      </c>
      <c r="U1915" t="n">
        <v>0.62</v>
      </c>
      <c r="V1915" t="n">
        <v>0.75</v>
      </c>
      <c r="W1915" t="n">
        <v>1.47</v>
      </c>
      <c r="X1915" t="n">
        <v>0.35</v>
      </c>
      <c r="Y1915" t="n">
        <v>1</v>
      </c>
      <c r="Z1915" t="n">
        <v>10</v>
      </c>
    </row>
    <row r="1916">
      <c r="A1916" t="n">
        <v>22</v>
      </c>
      <c r="B1916" t="n">
        <v>55</v>
      </c>
      <c r="C1916" t="inlineStr">
        <is>
          <t xml:space="preserve">CONCLUIDO	</t>
        </is>
      </c>
      <c r="D1916" t="n">
        <v>7.0307</v>
      </c>
      <c r="E1916" t="n">
        <v>14.22</v>
      </c>
      <c r="F1916" t="n">
        <v>11.85</v>
      </c>
      <c r="G1916" t="n">
        <v>59.26</v>
      </c>
      <c r="H1916" t="n">
        <v>0.93</v>
      </c>
      <c r="I1916" t="n">
        <v>12</v>
      </c>
      <c r="J1916" t="n">
        <v>123.19</v>
      </c>
      <c r="K1916" t="n">
        <v>43.4</v>
      </c>
      <c r="L1916" t="n">
        <v>6.5</v>
      </c>
      <c r="M1916" t="n">
        <v>10</v>
      </c>
      <c r="N1916" t="n">
        <v>18.29</v>
      </c>
      <c r="O1916" t="n">
        <v>15427.87</v>
      </c>
      <c r="P1916" t="n">
        <v>98.27</v>
      </c>
      <c r="Q1916" t="n">
        <v>460.7</v>
      </c>
      <c r="R1916" t="n">
        <v>50.86</v>
      </c>
      <c r="S1916" t="n">
        <v>32.19</v>
      </c>
      <c r="T1916" t="n">
        <v>5410.42</v>
      </c>
      <c r="U1916" t="n">
        <v>0.63</v>
      </c>
      <c r="V1916" t="n">
        <v>0.75</v>
      </c>
      <c r="W1916" t="n">
        <v>1.47</v>
      </c>
      <c r="X1916" t="n">
        <v>0.32</v>
      </c>
      <c r="Y1916" t="n">
        <v>1</v>
      </c>
      <c r="Z1916" t="n">
        <v>10</v>
      </c>
    </row>
    <row r="1917">
      <c r="A1917" t="n">
        <v>23</v>
      </c>
      <c r="B1917" t="n">
        <v>55</v>
      </c>
      <c r="C1917" t="inlineStr">
        <is>
          <t xml:space="preserve">CONCLUIDO	</t>
        </is>
      </c>
      <c r="D1917" t="n">
        <v>7.0354</v>
      </c>
      <c r="E1917" t="n">
        <v>14.21</v>
      </c>
      <c r="F1917" t="n">
        <v>11.84</v>
      </c>
      <c r="G1917" t="n">
        <v>59.22</v>
      </c>
      <c r="H1917" t="n">
        <v>0.96</v>
      </c>
      <c r="I1917" t="n">
        <v>12</v>
      </c>
      <c r="J1917" t="n">
        <v>123.52</v>
      </c>
      <c r="K1917" t="n">
        <v>43.4</v>
      </c>
      <c r="L1917" t="n">
        <v>6.75</v>
      </c>
      <c r="M1917" t="n">
        <v>10</v>
      </c>
      <c r="N1917" t="n">
        <v>18.37</v>
      </c>
      <c r="O1917" t="n">
        <v>15468.27</v>
      </c>
      <c r="P1917" t="n">
        <v>97.23999999999999</v>
      </c>
      <c r="Q1917" t="n">
        <v>460.7</v>
      </c>
      <c r="R1917" t="n">
        <v>50.55</v>
      </c>
      <c r="S1917" t="n">
        <v>32.19</v>
      </c>
      <c r="T1917" t="n">
        <v>5256</v>
      </c>
      <c r="U1917" t="n">
        <v>0.64</v>
      </c>
      <c r="V1917" t="n">
        <v>0.75</v>
      </c>
      <c r="W1917" t="n">
        <v>1.47</v>
      </c>
      <c r="X1917" t="n">
        <v>0.31</v>
      </c>
      <c r="Y1917" t="n">
        <v>1</v>
      </c>
      <c r="Z1917" t="n">
        <v>10</v>
      </c>
    </row>
    <row r="1918">
      <c r="A1918" t="n">
        <v>24</v>
      </c>
      <c r="B1918" t="n">
        <v>55</v>
      </c>
      <c r="C1918" t="inlineStr">
        <is>
          <t xml:space="preserve">CONCLUIDO	</t>
        </is>
      </c>
      <c r="D1918" t="n">
        <v>7.0634</v>
      </c>
      <c r="E1918" t="n">
        <v>14.16</v>
      </c>
      <c r="F1918" t="n">
        <v>11.81</v>
      </c>
      <c r="G1918" t="n">
        <v>64.42</v>
      </c>
      <c r="H1918" t="n">
        <v>1</v>
      </c>
      <c r="I1918" t="n">
        <v>11</v>
      </c>
      <c r="J1918" t="n">
        <v>123.85</v>
      </c>
      <c r="K1918" t="n">
        <v>43.4</v>
      </c>
      <c r="L1918" t="n">
        <v>7</v>
      </c>
      <c r="M1918" t="n">
        <v>9</v>
      </c>
      <c r="N1918" t="n">
        <v>18.45</v>
      </c>
      <c r="O1918" t="n">
        <v>15508.69</v>
      </c>
      <c r="P1918" t="n">
        <v>95.51000000000001</v>
      </c>
      <c r="Q1918" t="n">
        <v>460.7</v>
      </c>
      <c r="R1918" t="n">
        <v>49.5</v>
      </c>
      <c r="S1918" t="n">
        <v>32.19</v>
      </c>
      <c r="T1918" t="n">
        <v>4738.3</v>
      </c>
      <c r="U1918" t="n">
        <v>0.65</v>
      </c>
      <c r="V1918" t="n">
        <v>0.76</v>
      </c>
      <c r="W1918" t="n">
        <v>1.46</v>
      </c>
      <c r="X1918" t="n">
        <v>0.28</v>
      </c>
      <c r="Y1918" t="n">
        <v>1</v>
      </c>
      <c r="Z1918" t="n">
        <v>10</v>
      </c>
    </row>
    <row r="1919">
      <c r="A1919" t="n">
        <v>25</v>
      </c>
      <c r="B1919" t="n">
        <v>55</v>
      </c>
      <c r="C1919" t="inlineStr">
        <is>
          <t xml:space="preserve">CONCLUIDO	</t>
        </is>
      </c>
      <c r="D1919" t="n">
        <v>7.0627</v>
      </c>
      <c r="E1919" t="n">
        <v>14.16</v>
      </c>
      <c r="F1919" t="n">
        <v>11.81</v>
      </c>
      <c r="G1919" t="n">
        <v>64.43000000000001</v>
      </c>
      <c r="H1919" t="n">
        <v>1.03</v>
      </c>
      <c r="I1919" t="n">
        <v>11</v>
      </c>
      <c r="J1919" t="n">
        <v>124.18</v>
      </c>
      <c r="K1919" t="n">
        <v>43.4</v>
      </c>
      <c r="L1919" t="n">
        <v>7.25</v>
      </c>
      <c r="M1919" t="n">
        <v>8</v>
      </c>
      <c r="N1919" t="n">
        <v>18.53</v>
      </c>
      <c r="O1919" t="n">
        <v>15549.15</v>
      </c>
      <c r="P1919" t="n">
        <v>96.12</v>
      </c>
      <c r="Q1919" t="n">
        <v>460.7</v>
      </c>
      <c r="R1919" t="n">
        <v>49.38</v>
      </c>
      <c r="S1919" t="n">
        <v>32.19</v>
      </c>
      <c r="T1919" t="n">
        <v>4675.48</v>
      </c>
      <c r="U1919" t="n">
        <v>0.65</v>
      </c>
      <c r="V1919" t="n">
        <v>0.76</v>
      </c>
      <c r="W1919" t="n">
        <v>1.47</v>
      </c>
      <c r="X1919" t="n">
        <v>0.28</v>
      </c>
      <c r="Y1919" t="n">
        <v>1</v>
      </c>
      <c r="Z1919" t="n">
        <v>10</v>
      </c>
    </row>
    <row r="1920">
      <c r="A1920" t="n">
        <v>26</v>
      </c>
      <c r="B1920" t="n">
        <v>55</v>
      </c>
      <c r="C1920" t="inlineStr">
        <is>
          <t xml:space="preserve">CONCLUIDO	</t>
        </is>
      </c>
      <c r="D1920" t="n">
        <v>7.0585</v>
      </c>
      <c r="E1920" t="n">
        <v>14.17</v>
      </c>
      <c r="F1920" t="n">
        <v>11.82</v>
      </c>
      <c r="G1920" t="n">
        <v>64.47</v>
      </c>
      <c r="H1920" t="n">
        <v>1.06</v>
      </c>
      <c r="I1920" t="n">
        <v>11</v>
      </c>
      <c r="J1920" t="n">
        <v>124.51</v>
      </c>
      <c r="K1920" t="n">
        <v>43.4</v>
      </c>
      <c r="L1920" t="n">
        <v>7.5</v>
      </c>
      <c r="M1920" t="n">
        <v>6</v>
      </c>
      <c r="N1920" t="n">
        <v>18.61</v>
      </c>
      <c r="O1920" t="n">
        <v>15589.63</v>
      </c>
      <c r="P1920" t="n">
        <v>94.8</v>
      </c>
      <c r="Q1920" t="n">
        <v>460.69</v>
      </c>
      <c r="R1920" t="n">
        <v>49.76</v>
      </c>
      <c r="S1920" t="n">
        <v>32.19</v>
      </c>
      <c r="T1920" t="n">
        <v>4869.31</v>
      </c>
      <c r="U1920" t="n">
        <v>0.65</v>
      </c>
      <c r="V1920" t="n">
        <v>0.76</v>
      </c>
      <c r="W1920" t="n">
        <v>1.47</v>
      </c>
      <c r="X1920" t="n">
        <v>0.29</v>
      </c>
      <c r="Y1920" t="n">
        <v>1</v>
      </c>
      <c r="Z1920" t="n">
        <v>10</v>
      </c>
    </row>
    <row r="1921">
      <c r="A1921" t="n">
        <v>27</v>
      </c>
      <c r="B1921" t="n">
        <v>55</v>
      </c>
      <c r="C1921" t="inlineStr">
        <is>
          <t xml:space="preserve">CONCLUIDO	</t>
        </is>
      </c>
      <c r="D1921" t="n">
        <v>7.0837</v>
      </c>
      <c r="E1921" t="n">
        <v>14.12</v>
      </c>
      <c r="F1921" t="n">
        <v>11.79</v>
      </c>
      <c r="G1921" t="n">
        <v>70.76000000000001</v>
      </c>
      <c r="H1921" t="n">
        <v>1.1</v>
      </c>
      <c r="I1921" t="n">
        <v>10</v>
      </c>
      <c r="J1921" t="n">
        <v>124.83</v>
      </c>
      <c r="K1921" t="n">
        <v>43.4</v>
      </c>
      <c r="L1921" t="n">
        <v>7.75</v>
      </c>
      <c r="M1921" t="n">
        <v>4</v>
      </c>
      <c r="N1921" t="n">
        <v>18.68</v>
      </c>
      <c r="O1921" t="n">
        <v>15630.14</v>
      </c>
      <c r="P1921" t="n">
        <v>94.54000000000001</v>
      </c>
      <c r="Q1921" t="n">
        <v>460.7</v>
      </c>
      <c r="R1921" t="n">
        <v>48.69</v>
      </c>
      <c r="S1921" t="n">
        <v>32.19</v>
      </c>
      <c r="T1921" t="n">
        <v>4337.76</v>
      </c>
      <c r="U1921" t="n">
        <v>0.66</v>
      </c>
      <c r="V1921" t="n">
        <v>0.76</v>
      </c>
      <c r="W1921" t="n">
        <v>1.47</v>
      </c>
      <c r="X1921" t="n">
        <v>0.26</v>
      </c>
      <c r="Y1921" t="n">
        <v>1</v>
      </c>
      <c r="Z1921" t="n">
        <v>10</v>
      </c>
    </row>
    <row r="1922">
      <c r="A1922" t="n">
        <v>28</v>
      </c>
      <c r="B1922" t="n">
        <v>55</v>
      </c>
      <c r="C1922" t="inlineStr">
        <is>
          <t xml:space="preserve">CONCLUIDO	</t>
        </is>
      </c>
      <c r="D1922" t="n">
        <v>7.0856</v>
      </c>
      <c r="E1922" t="n">
        <v>14.11</v>
      </c>
      <c r="F1922" t="n">
        <v>11.79</v>
      </c>
      <c r="G1922" t="n">
        <v>70.73999999999999</v>
      </c>
      <c r="H1922" t="n">
        <v>1.13</v>
      </c>
      <c r="I1922" t="n">
        <v>10</v>
      </c>
      <c r="J1922" t="n">
        <v>125.16</v>
      </c>
      <c r="K1922" t="n">
        <v>43.4</v>
      </c>
      <c r="L1922" t="n">
        <v>8</v>
      </c>
      <c r="M1922" t="n">
        <v>3</v>
      </c>
      <c r="N1922" t="n">
        <v>18.76</v>
      </c>
      <c r="O1922" t="n">
        <v>15670.68</v>
      </c>
      <c r="P1922" t="n">
        <v>93.68000000000001</v>
      </c>
      <c r="Q1922" t="n">
        <v>460.69</v>
      </c>
      <c r="R1922" t="n">
        <v>48.61</v>
      </c>
      <c r="S1922" t="n">
        <v>32.19</v>
      </c>
      <c r="T1922" t="n">
        <v>4298.21</v>
      </c>
      <c r="U1922" t="n">
        <v>0.66</v>
      </c>
      <c r="V1922" t="n">
        <v>0.76</v>
      </c>
      <c r="W1922" t="n">
        <v>1.47</v>
      </c>
      <c r="X1922" t="n">
        <v>0.26</v>
      </c>
      <c r="Y1922" t="n">
        <v>1</v>
      </c>
      <c r="Z1922" t="n">
        <v>10</v>
      </c>
    </row>
    <row r="1923">
      <c r="A1923" t="n">
        <v>29</v>
      </c>
      <c r="B1923" t="n">
        <v>55</v>
      </c>
      <c r="C1923" t="inlineStr">
        <is>
          <t xml:space="preserve">CONCLUIDO	</t>
        </is>
      </c>
      <c r="D1923" t="n">
        <v>7.0858</v>
      </c>
      <c r="E1923" t="n">
        <v>14.11</v>
      </c>
      <c r="F1923" t="n">
        <v>11.79</v>
      </c>
      <c r="G1923" t="n">
        <v>70.73999999999999</v>
      </c>
      <c r="H1923" t="n">
        <v>1.16</v>
      </c>
      <c r="I1923" t="n">
        <v>10</v>
      </c>
      <c r="J1923" t="n">
        <v>125.49</v>
      </c>
      <c r="K1923" t="n">
        <v>43.4</v>
      </c>
      <c r="L1923" t="n">
        <v>8.25</v>
      </c>
      <c r="M1923" t="n">
        <v>2</v>
      </c>
      <c r="N1923" t="n">
        <v>18.84</v>
      </c>
      <c r="O1923" t="n">
        <v>15711.24</v>
      </c>
      <c r="P1923" t="n">
        <v>93.44</v>
      </c>
      <c r="Q1923" t="n">
        <v>460.72</v>
      </c>
      <c r="R1923" t="n">
        <v>48.42</v>
      </c>
      <c r="S1923" t="n">
        <v>32.19</v>
      </c>
      <c r="T1923" t="n">
        <v>4200.39</v>
      </c>
      <c r="U1923" t="n">
        <v>0.66</v>
      </c>
      <c r="V1923" t="n">
        <v>0.76</v>
      </c>
      <c r="W1923" t="n">
        <v>1.47</v>
      </c>
      <c r="X1923" t="n">
        <v>0.26</v>
      </c>
      <c r="Y1923" t="n">
        <v>1</v>
      </c>
      <c r="Z1923" t="n">
        <v>10</v>
      </c>
    </row>
    <row r="1924">
      <c r="A1924" t="n">
        <v>30</v>
      </c>
      <c r="B1924" t="n">
        <v>55</v>
      </c>
      <c r="C1924" t="inlineStr">
        <is>
          <t xml:space="preserve">CONCLUIDO	</t>
        </is>
      </c>
      <c r="D1924" t="n">
        <v>7.0823</v>
      </c>
      <c r="E1924" t="n">
        <v>14.12</v>
      </c>
      <c r="F1924" t="n">
        <v>11.8</v>
      </c>
      <c r="G1924" t="n">
        <v>70.78</v>
      </c>
      <c r="H1924" t="n">
        <v>1.19</v>
      </c>
      <c r="I1924" t="n">
        <v>10</v>
      </c>
      <c r="J1924" t="n">
        <v>125.82</v>
      </c>
      <c r="K1924" t="n">
        <v>43.4</v>
      </c>
      <c r="L1924" t="n">
        <v>8.5</v>
      </c>
      <c r="M1924" t="n">
        <v>1</v>
      </c>
      <c r="N1924" t="n">
        <v>18.92</v>
      </c>
      <c r="O1924" t="n">
        <v>15751.84</v>
      </c>
      <c r="P1924" t="n">
        <v>93.54000000000001</v>
      </c>
      <c r="Q1924" t="n">
        <v>460.69</v>
      </c>
      <c r="R1924" t="n">
        <v>48.68</v>
      </c>
      <c r="S1924" t="n">
        <v>32.19</v>
      </c>
      <c r="T1924" t="n">
        <v>4334.81</v>
      </c>
      <c r="U1924" t="n">
        <v>0.66</v>
      </c>
      <c r="V1924" t="n">
        <v>0.76</v>
      </c>
      <c r="W1924" t="n">
        <v>1.47</v>
      </c>
      <c r="X1924" t="n">
        <v>0.26</v>
      </c>
      <c r="Y1924" t="n">
        <v>1</v>
      </c>
      <c r="Z1924" t="n">
        <v>10</v>
      </c>
    </row>
    <row r="1925">
      <c r="A1925" t="n">
        <v>31</v>
      </c>
      <c r="B1925" t="n">
        <v>55</v>
      </c>
      <c r="C1925" t="inlineStr">
        <is>
          <t xml:space="preserve">CONCLUIDO	</t>
        </is>
      </c>
      <c r="D1925" t="n">
        <v>7.0819</v>
      </c>
      <c r="E1925" t="n">
        <v>14.12</v>
      </c>
      <c r="F1925" t="n">
        <v>11.8</v>
      </c>
      <c r="G1925" t="n">
        <v>70.79000000000001</v>
      </c>
      <c r="H1925" t="n">
        <v>1.22</v>
      </c>
      <c r="I1925" t="n">
        <v>10</v>
      </c>
      <c r="J1925" t="n">
        <v>126.15</v>
      </c>
      <c r="K1925" t="n">
        <v>43.4</v>
      </c>
      <c r="L1925" t="n">
        <v>8.75</v>
      </c>
      <c r="M1925" t="n">
        <v>0</v>
      </c>
      <c r="N1925" t="n">
        <v>19</v>
      </c>
      <c r="O1925" t="n">
        <v>15792.46</v>
      </c>
      <c r="P1925" t="n">
        <v>93.72</v>
      </c>
      <c r="Q1925" t="n">
        <v>460.69</v>
      </c>
      <c r="R1925" t="n">
        <v>48.67</v>
      </c>
      <c r="S1925" t="n">
        <v>32.19</v>
      </c>
      <c r="T1925" t="n">
        <v>4325.03</v>
      </c>
      <c r="U1925" t="n">
        <v>0.66</v>
      </c>
      <c r="V1925" t="n">
        <v>0.76</v>
      </c>
      <c r="W1925" t="n">
        <v>1.48</v>
      </c>
      <c r="X1925" t="n">
        <v>0.26</v>
      </c>
      <c r="Y1925" t="n">
        <v>1</v>
      </c>
      <c r="Z192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INDEX(resultados!$A$2:$ZZ$1925, 1, MATCH($B$1, resultados!$A$1:$ZZ$1, 0))</f>
        <v/>
      </c>
      <c r="B7">
        <f>INDEX(resultados!$A$2:$ZZ$1925, 1, MATCH($B$2, resultados!$A$1:$ZZ$1, 0))</f>
        <v/>
      </c>
      <c r="C7">
        <f>INDEX(resultados!$A$2:$ZZ$1925, 1, MATCH($B$3, resultados!$A$1:$ZZ$1, 0))</f>
        <v/>
      </c>
    </row>
    <row r="8">
      <c r="A8">
        <f>INDEX(resultados!$A$2:$ZZ$1925, 2, MATCH($B$1, resultados!$A$1:$ZZ$1, 0))</f>
        <v/>
      </c>
      <c r="B8">
        <f>INDEX(resultados!$A$2:$ZZ$1925, 2, MATCH($B$2, resultados!$A$1:$ZZ$1, 0))</f>
        <v/>
      </c>
      <c r="C8">
        <f>INDEX(resultados!$A$2:$ZZ$1925, 2, MATCH($B$3, resultados!$A$1:$ZZ$1, 0))</f>
        <v/>
      </c>
    </row>
    <row r="9">
      <c r="A9">
        <f>INDEX(resultados!$A$2:$ZZ$1925, 3, MATCH($B$1, resultados!$A$1:$ZZ$1, 0))</f>
        <v/>
      </c>
      <c r="B9">
        <f>INDEX(resultados!$A$2:$ZZ$1925, 3, MATCH($B$2, resultados!$A$1:$ZZ$1, 0))</f>
        <v/>
      </c>
      <c r="C9">
        <f>INDEX(resultados!$A$2:$ZZ$1925, 3, MATCH($B$3, resultados!$A$1:$ZZ$1, 0))</f>
        <v/>
      </c>
    </row>
    <row r="10">
      <c r="A10">
        <f>INDEX(resultados!$A$2:$ZZ$1925, 4, MATCH($B$1, resultados!$A$1:$ZZ$1, 0))</f>
        <v/>
      </c>
      <c r="B10">
        <f>INDEX(resultados!$A$2:$ZZ$1925, 4, MATCH($B$2, resultados!$A$1:$ZZ$1, 0))</f>
        <v/>
      </c>
      <c r="C10">
        <f>INDEX(resultados!$A$2:$ZZ$1925, 4, MATCH($B$3, resultados!$A$1:$ZZ$1, 0))</f>
        <v/>
      </c>
    </row>
    <row r="11">
      <c r="A11">
        <f>INDEX(resultados!$A$2:$ZZ$1925, 5, MATCH($B$1, resultados!$A$1:$ZZ$1, 0))</f>
        <v/>
      </c>
      <c r="B11">
        <f>INDEX(resultados!$A$2:$ZZ$1925, 5, MATCH($B$2, resultados!$A$1:$ZZ$1, 0))</f>
        <v/>
      </c>
      <c r="C11">
        <f>INDEX(resultados!$A$2:$ZZ$1925, 5, MATCH($B$3, resultados!$A$1:$ZZ$1, 0))</f>
        <v/>
      </c>
    </row>
    <row r="12">
      <c r="A12">
        <f>INDEX(resultados!$A$2:$ZZ$1925, 6, MATCH($B$1, resultados!$A$1:$ZZ$1, 0))</f>
        <v/>
      </c>
      <c r="B12">
        <f>INDEX(resultados!$A$2:$ZZ$1925, 6, MATCH($B$2, resultados!$A$1:$ZZ$1, 0))</f>
        <v/>
      </c>
      <c r="C12">
        <f>INDEX(resultados!$A$2:$ZZ$1925, 6, MATCH($B$3, resultados!$A$1:$ZZ$1, 0))</f>
        <v/>
      </c>
    </row>
    <row r="13">
      <c r="A13">
        <f>INDEX(resultados!$A$2:$ZZ$1925, 7, MATCH($B$1, resultados!$A$1:$ZZ$1, 0))</f>
        <v/>
      </c>
      <c r="B13">
        <f>INDEX(resultados!$A$2:$ZZ$1925, 7, MATCH($B$2, resultados!$A$1:$ZZ$1, 0))</f>
        <v/>
      </c>
      <c r="C13">
        <f>INDEX(resultados!$A$2:$ZZ$1925, 7, MATCH($B$3, resultados!$A$1:$ZZ$1, 0))</f>
        <v/>
      </c>
    </row>
    <row r="14">
      <c r="A14">
        <f>INDEX(resultados!$A$2:$ZZ$1925, 8, MATCH($B$1, resultados!$A$1:$ZZ$1, 0))</f>
        <v/>
      </c>
      <c r="B14">
        <f>INDEX(resultados!$A$2:$ZZ$1925, 8, MATCH($B$2, resultados!$A$1:$ZZ$1, 0))</f>
        <v/>
      </c>
      <c r="C14">
        <f>INDEX(resultados!$A$2:$ZZ$1925, 8, MATCH($B$3, resultados!$A$1:$ZZ$1, 0))</f>
        <v/>
      </c>
    </row>
    <row r="15">
      <c r="A15">
        <f>INDEX(resultados!$A$2:$ZZ$1925, 9, MATCH($B$1, resultados!$A$1:$ZZ$1, 0))</f>
        <v/>
      </c>
      <c r="B15">
        <f>INDEX(resultados!$A$2:$ZZ$1925, 9, MATCH($B$2, resultados!$A$1:$ZZ$1, 0))</f>
        <v/>
      </c>
      <c r="C15">
        <f>INDEX(resultados!$A$2:$ZZ$1925, 9, MATCH($B$3, resultados!$A$1:$ZZ$1, 0))</f>
        <v/>
      </c>
    </row>
    <row r="16">
      <c r="A16">
        <f>INDEX(resultados!$A$2:$ZZ$1925, 10, MATCH($B$1, resultados!$A$1:$ZZ$1, 0))</f>
        <v/>
      </c>
      <c r="B16">
        <f>INDEX(resultados!$A$2:$ZZ$1925, 10, MATCH($B$2, resultados!$A$1:$ZZ$1, 0))</f>
        <v/>
      </c>
      <c r="C16">
        <f>INDEX(resultados!$A$2:$ZZ$1925, 10, MATCH($B$3, resultados!$A$1:$ZZ$1, 0))</f>
        <v/>
      </c>
    </row>
    <row r="17">
      <c r="A17">
        <f>INDEX(resultados!$A$2:$ZZ$1925, 11, MATCH($B$1, resultados!$A$1:$ZZ$1, 0))</f>
        <v/>
      </c>
      <c r="B17">
        <f>INDEX(resultados!$A$2:$ZZ$1925, 11, MATCH($B$2, resultados!$A$1:$ZZ$1, 0))</f>
        <v/>
      </c>
      <c r="C17">
        <f>INDEX(resultados!$A$2:$ZZ$1925, 11, MATCH($B$3, resultados!$A$1:$ZZ$1, 0))</f>
        <v/>
      </c>
    </row>
    <row r="18">
      <c r="A18">
        <f>INDEX(resultados!$A$2:$ZZ$1925, 12, MATCH($B$1, resultados!$A$1:$ZZ$1, 0))</f>
        <v/>
      </c>
      <c r="B18">
        <f>INDEX(resultados!$A$2:$ZZ$1925, 12, MATCH($B$2, resultados!$A$1:$ZZ$1, 0))</f>
        <v/>
      </c>
      <c r="C18">
        <f>INDEX(resultados!$A$2:$ZZ$1925, 12, MATCH($B$3, resultados!$A$1:$ZZ$1, 0))</f>
        <v/>
      </c>
    </row>
    <row r="19">
      <c r="A19">
        <f>INDEX(resultados!$A$2:$ZZ$1925, 13, MATCH($B$1, resultados!$A$1:$ZZ$1, 0))</f>
        <v/>
      </c>
      <c r="B19">
        <f>INDEX(resultados!$A$2:$ZZ$1925, 13, MATCH($B$2, resultados!$A$1:$ZZ$1, 0))</f>
        <v/>
      </c>
      <c r="C19">
        <f>INDEX(resultados!$A$2:$ZZ$1925, 13, MATCH($B$3, resultados!$A$1:$ZZ$1, 0))</f>
        <v/>
      </c>
    </row>
    <row r="20">
      <c r="A20">
        <f>INDEX(resultados!$A$2:$ZZ$1925, 14, MATCH($B$1, resultados!$A$1:$ZZ$1, 0))</f>
        <v/>
      </c>
      <c r="B20">
        <f>INDEX(resultados!$A$2:$ZZ$1925, 14, MATCH($B$2, resultados!$A$1:$ZZ$1, 0))</f>
        <v/>
      </c>
      <c r="C20">
        <f>INDEX(resultados!$A$2:$ZZ$1925, 14, MATCH($B$3, resultados!$A$1:$ZZ$1, 0))</f>
        <v/>
      </c>
    </row>
    <row r="21">
      <c r="A21">
        <f>INDEX(resultados!$A$2:$ZZ$1925, 15, MATCH($B$1, resultados!$A$1:$ZZ$1, 0))</f>
        <v/>
      </c>
      <c r="B21">
        <f>INDEX(resultados!$A$2:$ZZ$1925, 15, MATCH($B$2, resultados!$A$1:$ZZ$1, 0))</f>
        <v/>
      </c>
      <c r="C21">
        <f>INDEX(resultados!$A$2:$ZZ$1925, 15, MATCH($B$3, resultados!$A$1:$ZZ$1, 0))</f>
        <v/>
      </c>
    </row>
    <row r="22">
      <c r="A22">
        <f>INDEX(resultados!$A$2:$ZZ$1925, 16, MATCH($B$1, resultados!$A$1:$ZZ$1, 0))</f>
        <v/>
      </c>
      <c r="B22">
        <f>INDEX(resultados!$A$2:$ZZ$1925, 16, MATCH($B$2, resultados!$A$1:$ZZ$1, 0))</f>
        <v/>
      </c>
      <c r="C22">
        <f>INDEX(resultados!$A$2:$ZZ$1925, 16, MATCH($B$3, resultados!$A$1:$ZZ$1, 0))</f>
        <v/>
      </c>
    </row>
    <row r="23">
      <c r="A23">
        <f>INDEX(resultados!$A$2:$ZZ$1925, 17, MATCH($B$1, resultados!$A$1:$ZZ$1, 0))</f>
        <v/>
      </c>
      <c r="B23">
        <f>INDEX(resultados!$A$2:$ZZ$1925, 17, MATCH($B$2, resultados!$A$1:$ZZ$1, 0))</f>
        <v/>
      </c>
      <c r="C23">
        <f>INDEX(resultados!$A$2:$ZZ$1925, 17, MATCH($B$3, resultados!$A$1:$ZZ$1, 0))</f>
        <v/>
      </c>
    </row>
    <row r="24">
      <c r="A24">
        <f>INDEX(resultados!$A$2:$ZZ$1925, 18, MATCH($B$1, resultados!$A$1:$ZZ$1, 0))</f>
        <v/>
      </c>
      <c r="B24">
        <f>INDEX(resultados!$A$2:$ZZ$1925, 18, MATCH($B$2, resultados!$A$1:$ZZ$1, 0))</f>
        <v/>
      </c>
      <c r="C24">
        <f>INDEX(resultados!$A$2:$ZZ$1925, 18, MATCH($B$3, resultados!$A$1:$ZZ$1, 0))</f>
        <v/>
      </c>
    </row>
    <row r="25">
      <c r="A25">
        <f>INDEX(resultados!$A$2:$ZZ$1925, 19, MATCH($B$1, resultados!$A$1:$ZZ$1, 0))</f>
        <v/>
      </c>
      <c r="B25">
        <f>INDEX(resultados!$A$2:$ZZ$1925, 19, MATCH($B$2, resultados!$A$1:$ZZ$1, 0))</f>
        <v/>
      </c>
      <c r="C25">
        <f>INDEX(resultados!$A$2:$ZZ$1925, 19, MATCH($B$3, resultados!$A$1:$ZZ$1, 0))</f>
        <v/>
      </c>
    </row>
    <row r="26">
      <c r="A26">
        <f>INDEX(resultados!$A$2:$ZZ$1925, 20, MATCH($B$1, resultados!$A$1:$ZZ$1, 0))</f>
        <v/>
      </c>
      <c r="B26">
        <f>INDEX(resultados!$A$2:$ZZ$1925, 20, MATCH($B$2, resultados!$A$1:$ZZ$1, 0))</f>
        <v/>
      </c>
      <c r="C26">
        <f>INDEX(resultados!$A$2:$ZZ$1925, 20, MATCH($B$3, resultados!$A$1:$ZZ$1, 0))</f>
        <v/>
      </c>
    </row>
    <row r="27">
      <c r="A27">
        <f>INDEX(resultados!$A$2:$ZZ$1925, 21, MATCH($B$1, resultados!$A$1:$ZZ$1, 0))</f>
        <v/>
      </c>
      <c r="B27">
        <f>INDEX(resultados!$A$2:$ZZ$1925, 21, MATCH($B$2, resultados!$A$1:$ZZ$1, 0))</f>
        <v/>
      </c>
      <c r="C27">
        <f>INDEX(resultados!$A$2:$ZZ$1925, 21, MATCH($B$3, resultados!$A$1:$ZZ$1, 0))</f>
        <v/>
      </c>
    </row>
    <row r="28">
      <c r="A28">
        <f>INDEX(resultados!$A$2:$ZZ$1925, 22, MATCH($B$1, resultados!$A$1:$ZZ$1, 0))</f>
        <v/>
      </c>
      <c r="B28">
        <f>INDEX(resultados!$A$2:$ZZ$1925, 22, MATCH($B$2, resultados!$A$1:$ZZ$1, 0))</f>
        <v/>
      </c>
      <c r="C28">
        <f>INDEX(resultados!$A$2:$ZZ$1925, 22, MATCH($B$3, resultados!$A$1:$ZZ$1, 0))</f>
        <v/>
      </c>
    </row>
    <row r="29">
      <c r="A29">
        <f>INDEX(resultados!$A$2:$ZZ$1925, 23, MATCH($B$1, resultados!$A$1:$ZZ$1, 0))</f>
        <v/>
      </c>
      <c r="B29">
        <f>INDEX(resultados!$A$2:$ZZ$1925, 23, MATCH($B$2, resultados!$A$1:$ZZ$1, 0))</f>
        <v/>
      </c>
      <c r="C29">
        <f>INDEX(resultados!$A$2:$ZZ$1925, 23, MATCH($B$3, resultados!$A$1:$ZZ$1, 0))</f>
        <v/>
      </c>
    </row>
    <row r="30">
      <c r="A30">
        <f>INDEX(resultados!$A$2:$ZZ$1925, 24, MATCH($B$1, resultados!$A$1:$ZZ$1, 0))</f>
        <v/>
      </c>
      <c r="B30">
        <f>INDEX(resultados!$A$2:$ZZ$1925, 24, MATCH($B$2, resultados!$A$1:$ZZ$1, 0))</f>
        <v/>
      </c>
      <c r="C30">
        <f>INDEX(resultados!$A$2:$ZZ$1925, 24, MATCH($B$3, resultados!$A$1:$ZZ$1, 0))</f>
        <v/>
      </c>
    </row>
    <row r="31">
      <c r="A31">
        <f>INDEX(resultados!$A$2:$ZZ$1925, 25, MATCH($B$1, resultados!$A$1:$ZZ$1, 0))</f>
        <v/>
      </c>
      <c r="B31">
        <f>INDEX(resultados!$A$2:$ZZ$1925, 25, MATCH($B$2, resultados!$A$1:$ZZ$1, 0))</f>
        <v/>
      </c>
      <c r="C31">
        <f>INDEX(resultados!$A$2:$ZZ$1925, 25, MATCH($B$3, resultados!$A$1:$ZZ$1, 0))</f>
        <v/>
      </c>
    </row>
    <row r="32">
      <c r="A32">
        <f>INDEX(resultados!$A$2:$ZZ$1925, 26, MATCH($B$1, resultados!$A$1:$ZZ$1, 0))</f>
        <v/>
      </c>
      <c r="B32">
        <f>INDEX(resultados!$A$2:$ZZ$1925, 26, MATCH($B$2, resultados!$A$1:$ZZ$1, 0))</f>
        <v/>
      </c>
      <c r="C32">
        <f>INDEX(resultados!$A$2:$ZZ$1925, 26, MATCH($B$3, resultados!$A$1:$ZZ$1, 0))</f>
        <v/>
      </c>
    </row>
    <row r="33">
      <c r="A33">
        <f>INDEX(resultados!$A$2:$ZZ$1925, 27, MATCH($B$1, resultados!$A$1:$ZZ$1, 0))</f>
        <v/>
      </c>
      <c r="B33">
        <f>INDEX(resultados!$A$2:$ZZ$1925, 27, MATCH($B$2, resultados!$A$1:$ZZ$1, 0))</f>
        <v/>
      </c>
      <c r="C33">
        <f>INDEX(resultados!$A$2:$ZZ$1925, 27, MATCH($B$3, resultados!$A$1:$ZZ$1, 0))</f>
        <v/>
      </c>
    </row>
    <row r="34">
      <c r="A34">
        <f>INDEX(resultados!$A$2:$ZZ$1925, 28, MATCH($B$1, resultados!$A$1:$ZZ$1, 0))</f>
        <v/>
      </c>
      <c r="B34">
        <f>INDEX(resultados!$A$2:$ZZ$1925, 28, MATCH($B$2, resultados!$A$1:$ZZ$1, 0))</f>
        <v/>
      </c>
      <c r="C34">
        <f>INDEX(resultados!$A$2:$ZZ$1925, 28, MATCH($B$3, resultados!$A$1:$ZZ$1, 0))</f>
        <v/>
      </c>
    </row>
    <row r="35">
      <c r="A35">
        <f>INDEX(resultados!$A$2:$ZZ$1925, 29, MATCH($B$1, resultados!$A$1:$ZZ$1, 0))</f>
        <v/>
      </c>
      <c r="B35">
        <f>INDEX(resultados!$A$2:$ZZ$1925, 29, MATCH($B$2, resultados!$A$1:$ZZ$1, 0))</f>
        <v/>
      </c>
      <c r="C35">
        <f>INDEX(resultados!$A$2:$ZZ$1925, 29, MATCH($B$3, resultados!$A$1:$ZZ$1, 0))</f>
        <v/>
      </c>
    </row>
    <row r="36">
      <c r="A36">
        <f>INDEX(resultados!$A$2:$ZZ$1925, 30, MATCH($B$1, resultados!$A$1:$ZZ$1, 0))</f>
        <v/>
      </c>
      <c r="B36">
        <f>INDEX(resultados!$A$2:$ZZ$1925, 30, MATCH($B$2, resultados!$A$1:$ZZ$1, 0))</f>
        <v/>
      </c>
      <c r="C36">
        <f>INDEX(resultados!$A$2:$ZZ$1925, 30, MATCH($B$3, resultados!$A$1:$ZZ$1, 0))</f>
        <v/>
      </c>
    </row>
    <row r="37">
      <c r="A37">
        <f>INDEX(resultados!$A$2:$ZZ$1925, 31, MATCH($B$1, resultados!$A$1:$ZZ$1, 0))</f>
        <v/>
      </c>
      <c r="B37">
        <f>INDEX(resultados!$A$2:$ZZ$1925, 31, MATCH($B$2, resultados!$A$1:$ZZ$1, 0))</f>
        <v/>
      </c>
      <c r="C37">
        <f>INDEX(resultados!$A$2:$ZZ$1925, 31, MATCH($B$3, resultados!$A$1:$ZZ$1, 0))</f>
        <v/>
      </c>
    </row>
    <row r="38">
      <c r="A38">
        <f>INDEX(resultados!$A$2:$ZZ$1925, 32, MATCH($B$1, resultados!$A$1:$ZZ$1, 0))</f>
        <v/>
      </c>
      <c r="B38">
        <f>INDEX(resultados!$A$2:$ZZ$1925, 32, MATCH($B$2, resultados!$A$1:$ZZ$1, 0))</f>
        <v/>
      </c>
      <c r="C38">
        <f>INDEX(resultados!$A$2:$ZZ$1925, 32, MATCH($B$3, resultados!$A$1:$ZZ$1, 0))</f>
        <v/>
      </c>
    </row>
    <row r="39">
      <c r="A39">
        <f>INDEX(resultados!$A$2:$ZZ$1925, 33, MATCH($B$1, resultados!$A$1:$ZZ$1, 0))</f>
        <v/>
      </c>
      <c r="B39">
        <f>INDEX(resultados!$A$2:$ZZ$1925, 33, MATCH($B$2, resultados!$A$1:$ZZ$1, 0))</f>
        <v/>
      </c>
      <c r="C39">
        <f>INDEX(resultados!$A$2:$ZZ$1925, 33, MATCH($B$3, resultados!$A$1:$ZZ$1, 0))</f>
        <v/>
      </c>
    </row>
    <row r="40">
      <c r="A40">
        <f>INDEX(resultados!$A$2:$ZZ$1925, 34, MATCH($B$1, resultados!$A$1:$ZZ$1, 0))</f>
        <v/>
      </c>
      <c r="B40">
        <f>INDEX(resultados!$A$2:$ZZ$1925, 34, MATCH($B$2, resultados!$A$1:$ZZ$1, 0))</f>
        <v/>
      </c>
      <c r="C40">
        <f>INDEX(resultados!$A$2:$ZZ$1925, 34, MATCH($B$3, resultados!$A$1:$ZZ$1, 0))</f>
        <v/>
      </c>
    </row>
    <row r="41">
      <c r="A41">
        <f>INDEX(resultados!$A$2:$ZZ$1925, 35, MATCH($B$1, resultados!$A$1:$ZZ$1, 0))</f>
        <v/>
      </c>
      <c r="B41">
        <f>INDEX(resultados!$A$2:$ZZ$1925, 35, MATCH($B$2, resultados!$A$1:$ZZ$1, 0))</f>
        <v/>
      </c>
      <c r="C41">
        <f>INDEX(resultados!$A$2:$ZZ$1925, 35, MATCH($B$3, resultados!$A$1:$ZZ$1, 0))</f>
        <v/>
      </c>
    </row>
    <row r="42">
      <c r="A42">
        <f>INDEX(resultados!$A$2:$ZZ$1925, 36, MATCH($B$1, resultados!$A$1:$ZZ$1, 0))</f>
        <v/>
      </c>
      <c r="B42">
        <f>INDEX(resultados!$A$2:$ZZ$1925, 36, MATCH($B$2, resultados!$A$1:$ZZ$1, 0))</f>
        <v/>
      </c>
      <c r="C42">
        <f>INDEX(resultados!$A$2:$ZZ$1925, 36, MATCH($B$3, resultados!$A$1:$ZZ$1, 0))</f>
        <v/>
      </c>
    </row>
    <row r="43">
      <c r="A43">
        <f>INDEX(resultados!$A$2:$ZZ$1925, 37, MATCH($B$1, resultados!$A$1:$ZZ$1, 0))</f>
        <v/>
      </c>
      <c r="B43">
        <f>INDEX(resultados!$A$2:$ZZ$1925, 37, MATCH($B$2, resultados!$A$1:$ZZ$1, 0))</f>
        <v/>
      </c>
      <c r="C43">
        <f>INDEX(resultados!$A$2:$ZZ$1925, 37, MATCH($B$3, resultados!$A$1:$ZZ$1, 0))</f>
        <v/>
      </c>
    </row>
    <row r="44">
      <c r="A44">
        <f>INDEX(resultados!$A$2:$ZZ$1925, 38, MATCH($B$1, resultados!$A$1:$ZZ$1, 0))</f>
        <v/>
      </c>
      <c r="B44">
        <f>INDEX(resultados!$A$2:$ZZ$1925, 38, MATCH($B$2, resultados!$A$1:$ZZ$1, 0))</f>
        <v/>
      </c>
      <c r="C44">
        <f>INDEX(resultados!$A$2:$ZZ$1925, 38, MATCH($B$3, resultados!$A$1:$ZZ$1, 0))</f>
        <v/>
      </c>
    </row>
    <row r="45">
      <c r="A45">
        <f>INDEX(resultados!$A$2:$ZZ$1925, 39, MATCH($B$1, resultados!$A$1:$ZZ$1, 0))</f>
        <v/>
      </c>
      <c r="B45">
        <f>INDEX(resultados!$A$2:$ZZ$1925, 39, MATCH($B$2, resultados!$A$1:$ZZ$1, 0))</f>
        <v/>
      </c>
      <c r="C45">
        <f>INDEX(resultados!$A$2:$ZZ$1925, 39, MATCH($B$3, resultados!$A$1:$ZZ$1, 0))</f>
        <v/>
      </c>
    </row>
    <row r="46">
      <c r="A46">
        <f>INDEX(resultados!$A$2:$ZZ$1925, 40, MATCH($B$1, resultados!$A$1:$ZZ$1, 0))</f>
        <v/>
      </c>
      <c r="B46">
        <f>INDEX(resultados!$A$2:$ZZ$1925, 40, MATCH($B$2, resultados!$A$1:$ZZ$1, 0))</f>
        <v/>
      </c>
      <c r="C46">
        <f>INDEX(resultados!$A$2:$ZZ$1925, 40, MATCH($B$3, resultados!$A$1:$ZZ$1, 0))</f>
        <v/>
      </c>
    </row>
    <row r="47">
      <c r="A47">
        <f>INDEX(resultados!$A$2:$ZZ$1925, 41, MATCH($B$1, resultados!$A$1:$ZZ$1, 0))</f>
        <v/>
      </c>
      <c r="B47">
        <f>INDEX(resultados!$A$2:$ZZ$1925, 41, MATCH($B$2, resultados!$A$1:$ZZ$1, 0))</f>
        <v/>
      </c>
      <c r="C47">
        <f>INDEX(resultados!$A$2:$ZZ$1925, 41, MATCH($B$3, resultados!$A$1:$ZZ$1, 0))</f>
        <v/>
      </c>
    </row>
    <row r="48">
      <c r="A48">
        <f>INDEX(resultados!$A$2:$ZZ$1925, 42, MATCH($B$1, resultados!$A$1:$ZZ$1, 0))</f>
        <v/>
      </c>
      <c r="B48">
        <f>INDEX(resultados!$A$2:$ZZ$1925, 42, MATCH($B$2, resultados!$A$1:$ZZ$1, 0))</f>
        <v/>
      </c>
      <c r="C48">
        <f>INDEX(resultados!$A$2:$ZZ$1925, 42, MATCH($B$3, resultados!$A$1:$ZZ$1, 0))</f>
        <v/>
      </c>
    </row>
    <row r="49">
      <c r="A49">
        <f>INDEX(resultados!$A$2:$ZZ$1925, 43, MATCH($B$1, resultados!$A$1:$ZZ$1, 0))</f>
        <v/>
      </c>
      <c r="B49">
        <f>INDEX(resultados!$A$2:$ZZ$1925, 43, MATCH($B$2, resultados!$A$1:$ZZ$1, 0))</f>
        <v/>
      </c>
      <c r="C49">
        <f>INDEX(resultados!$A$2:$ZZ$1925, 43, MATCH($B$3, resultados!$A$1:$ZZ$1, 0))</f>
        <v/>
      </c>
    </row>
    <row r="50">
      <c r="A50">
        <f>INDEX(resultados!$A$2:$ZZ$1925, 44, MATCH($B$1, resultados!$A$1:$ZZ$1, 0))</f>
        <v/>
      </c>
      <c r="B50">
        <f>INDEX(resultados!$A$2:$ZZ$1925, 44, MATCH($B$2, resultados!$A$1:$ZZ$1, 0))</f>
        <v/>
      </c>
      <c r="C50">
        <f>INDEX(resultados!$A$2:$ZZ$1925, 44, MATCH($B$3, resultados!$A$1:$ZZ$1, 0))</f>
        <v/>
      </c>
    </row>
    <row r="51">
      <c r="A51">
        <f>INDEX(resultados!$A$2:$ZZ$1925, 45, MATCH($B$1, resultados!$A$1:$ZZ$1, 0))</f>
        <v/>
      </c>
      <c r="B51">
        <f>INDEX(resultados!$A$2:$ZZ$1925, 45, MATCH($B$2, resultados!$A$1:$ZZ$1, 0))</f>
        <v/>
      </c>
      <c r="C51">
        <f>INDEX(resultados!$A$2:$ZZ$1925, 45, MATCH($B$3, resultados!$A$1:$ZZ$1, 0))</f>
        <v/>
      </c>
    </row>
    <row r="52">
      <c r="A52">
        <f>INDEX(resultados!$A$2:$ZZ$1925, 46, MATCH($B$1, resultados!$A$1:$ZZ$1, 0))</f>
        <v/>
      </c>
      <c r="B52">
        <f>INDEX(resultados!$A$2:$ZZ$1925, 46, MATCH($B$2, resultados!$A$1:$ZZ$1, 0))</f>
        <v/>
      </c>
      <c r="C52">
        <f>INDEX(resultados!$A$2:$ZZ$1925, 46, MATCH($B$3, resultados!$A$1:$ZZ$1, 0))</f>
        <v/>
      </c>
    </row>
    <row r="53">
      <c r="A53">
        <f>INDEX(resultados!$A$2:$ZZ$1925, 47, MATCH($B$1, resultados!$A$1:$ZZ$1, 0))</f>
        <v/>
      </c>
      <c r="B53">
        <f>INDEX(resultados!$A$2:$ZZ$1925, 47, MATCH($B$2, resultados!$A$1:$ZZ$1, 0))</f>
        <v/>
      </c>
      <c r="C53">
        <f>INDEX(resultados!$A$2:$ZZ$1925, 47, MATCH($B$3, resultados!$A$1:$ZZ$1, 0))</f>
        <v/>
      </c>
    </row>
    <row r="54">
      <c r="A54">
        <f>INDEX(resultados!$A$2:$ZZ$1925, 48, MATCH($B$1, resultados!$A$1:$ZZ$1, 0))</f>
        <v/>
      </c>
      <c r="B54">
        <f>INDEX(resultados!$A$2:$ZZ$1925, 48, MATCH($B$2, resultados!$A$1:$ZZ$1, 0))</f>
        <v/>
      </c>
      <c r="C54">
        <f>INDEX(resultados!$A$2:$ZZ$1925, 48, MATCH($B$3, resultados!$A$1:$ZZ$1, 0))</f>
        <v/>
      </c>
    </row>
    <row r="55">
      <c r="A55">
        <f>INDEX(resultados!$A$2:$ZZ$1925, 49, MATCH($B$1, resultados!$A$1:$ZZ$1, 0))</f>
        <v/>
      </c>
      <c r="B55">
        <f>INDEX(resultados!$A$2:$ZZ$1925, 49, MATCH($B$2, resultados!$A$1:$ZZ$1, 0))</f>
        <v/>
      </c>
      <c r="C55">
        <f>INDEX(resultados!$A$2:$ZZ$1925, 49, MATCH($B$3, resultados!$A$1:$ZZ$1, 0))</f>
        <v/>
      </c>
    </row>
    <row r="56">
      <c r="A56">
        <f>INDEX(resultados!$A$2:$ZZ$1925, 50, MATCH($B$1, resultados!$A$1:$ZZ$1, 0))</f>
        <v/>
      </c>
      <c r="B56">
        <f>INDEX(resultados!$A$2:$ZZ$1925, 50, MATCH($B$2, resultados!$A$1:$ZZ$1, 0))</f>
        <v/>
      </c>
      <c r="C56">
        <f>INDEX(resultados!$A$2:$ZZ$1925, 50, MATCH($B$3, resultados!$A$1:$ZZ$1, 0))</f>
        <v/>
      </c>
    </row>
    <row r="57">
      <c r="A57">
        <f>INDEX(resultados!$A$2:$ZZ$1925, 51, MATCH($B$1, resultados!$A$1:$ZZ$1, 0))</f>
        <v/>
      </c>
      <c r="B57">
        <f>INDEX(resultados!$A$2:$ZZ$1925, 51, MATCH($B$2, resultados!$A$1:$ZZ$1, 0))</f>
        <v/>
      </c>
      <c r="C57">
        <f>INDEX(resultados!$A$2:$ZZ$1925, 51, MATCH($B$3, resultados!$A$1:$ZZ$1, 0))</f>
        <v/>
      </c>
    </row>
    <row r="58">
      <c r="A58">
        <f>INDEX(resultados!$A$2:$ZZ$1925, 52, MATCH($B$1, resultados!$A$1:$ZZ$1, 0))</f>
        <v/>
      </c>
      <c r="B58">
        <f>INDEX(resultados!$A$2:$ZZ$1925, 52, MATCH($B$2, resultados!$A$1:$ZZ$1, 0))</f>
        <v/>
      </c>
      <c r="C58">
        <f>INDEX(resultados!$A$2:$ZZ$1925, 52, MATCH($B$3, resultados!$A$1:$ZZ$1, 0))</f>
        <v/>
      </c>
    </row>
    <row r="59">
      <c r="A59">
        <f>INDEX(resultados!$A$2:$ZZ$1925, 53, MATCH($B$1, resultados!$A$1:$ZZ$1, 0))</f>
        <v/>
      </c>
      <c r="B59">
        <f>INDEX(resultados!$A$2:$ZZ$1925, 53, MATCH($B$2, resultados!$A$1:$ZZ$1, 0))</f>
        <v/>
      </c>
      <c r="C59">
        <f>INDEX(resultados!$A$2:$ZZ$1925, 53, MATCH($B$3, resultados!$A$1:$ZZ$1, 0))</f>
        <v/>
      </c>
    </row>
    <row r="60">
      <c r="A60">
        <f>INDEX(resultados!$A$2:$ZZ$1925, 54, MATCH($B$1, resultados!$A$1:$ZZ$1, 0))</f>
        <v/>
      </c>
      <c r="B60">
        <f>INDEX(resultados!$A$2:$ZZ$1925, 54, MATCH($B$2, resultados!$A$1:$ZZ$1, 0))</f>
        <v/>
      </c>
      <c r="C60">
        <f>INDEX(resultados!$A$2:$ZZ$1925, 54, MATCH($B$3, resultados!$A$1:$ZZ$1, 0))</f>
        <v/>
      </c>
    </row>
    <row r="61">
      <c r="A61">
        <f>INDEX(resultados!$A$2:$ZZ$1925, 55, MATCH($B$1, resultados!$A$1:$ZZ$1, 0))</f>
        <v/>
      </c>
      <c r="B61">
        <f>INDEX(resultados!$A$2:$ZZ$1925, 55, MATCH($B$2, resultados!$A$1:$ZZ$1, 0))</f>
        <v/>
      </c>
      <c r="C61">
        <f>INDEX(resultados!$A$2:$ZZ$1925, 55, MATCH($B$3, resultados!$A$1:$ZZ$1, 0))</f>
        <v/>
      </c>
    </row>
    <row r="62">
      <c r="A62">
        <f>INDEX(resultados!$A$2:$ZZ$1925, 56, MATCH($B$1, resultados!$A$1:$ZZ$1, 0))</f>
        <v/>
      </c>
      <c r="B62">
        <f>INDEX(resultados!$A$2:$ZZ$1925, 56, MATCH($B$2, resultados!$A$1:$ZZ$1, 0))</f>
        <v/>
      </c>
      <c r="C62">
        <f>INDEX(resultados!$A$2:$ZZ$1925, 56, MATCH($B$3, resultados!$A$1:$ZZ$1, 0))</f>
        <v/>
      </c>
    </row>
    <row r="63">
      <c r="A63">
        <f>INDEX(resultados!$A$2:$ZZ$1925, 57, MATCH($B$1, resultados!$A$1:$ZZ$1, 0))</f>
        <v/>
      </c>
      <c r="B63">
        <f>INDEX(resultados!$A$2:$ZZ$1925, 57, MATCH($B$2, resultados!$A$1:$ZZ$1, 0))</f>
        <v/>
      </c>
      <c r="C63">
        <f>INDEX(resultados!$A$2:$ZZ$1925, 57, MATCH($B$3, resultados!$A$1:$ZZ$1, 0))</f>
        <v/>
      </c>
    </row>
    <row r="64">
      <c r="A64">
        <f>INDEX(resultados!$A$2:$ZZ$1925, 58, MATCH($B$1, resultados!$A$1:$ZZ$1, 0))</f>
        <v/>
      </c>
      <c r="B64">
        <f>INDEX(resultados!$A$2:$ZZ$1925, 58, MATCH($B$2, resultados!$A$1:$ZZ$1, 0))</f>
        <v/>
      </c>
      <c r="C64">
        <f>INDEX(resultados!$A$2:$ZZ$1925, 58, MATCH($B$3, resultados!$A$1:$ZZ$1, 0))</f>
        <v/>
      </c>
    </row>
    <row r="65">
      <c r="A65">
        <f>INDEX(resultados!$A$2:$ZZ$1925, 59, MATCH($B$1, resultados!$A$1:$ZZ$1, 0))</f>
        <v/>
      </c>
      <c r="B65">
        <f>INDEX(resultados!$A$2:$ZZ$1925, 59, MATCH($B$2, resultados!$A$1:$ZZ$1, 0))</f>
        <v/>
      </c>
      <c r="C65">
        <f>INDEX(resultados!$A$2:$ZZ$1925, 59, MATCH($B$3, resultados!$A$1:$ZZ$1, 0))</f>
        <v/>
      </c>
    </row>
    <row r="66">
      <c r="A66">
        <f>INDEX(resultados!$A$2:$ZZ$1925, 60, MATCH($B$1, resultados!$A$1:$ZZ$1, 0))</f>
        <v/>
      </c>
      <c r="B66">
        <f>INDEX(resultados!$A$2:$ZZ$1925, 60, MATCH($B$2, resultados!$A$1:$ZZ$1, 0))</f>
        <v/>
      </c>
      <c r="C66">
        <f>INDEX(resultados!$A$2:$ZZ$1925, 60, MATCH($B$3, resultados!$A$1:$ZZ$1, 0))</f>
        <v/>
      </c>
    </row>
    <row r="67">
      <c r="A67">
        <f>INDEX(resultados!$A$2:$ZZ$1925, 61, MATCH($B$1, resultados!$A$1:$ZZ$1, 0))</f>
        <v/>
      </c>
      <c r="B67">
        <f>INDEX(resultados!$A$2:$ZZ$1925, 61, MATCH($B$2, resultados!$A$1:$ZZ$1, 0))</f>
        <v/>
      </c>
      <c r="C67">
        <f>INDEX(resultados!$A$2:$ZZ$1925, 61, MATCH($B$3, resultados!$A$1:$ZZ$1, 0))</f>
        <v/>
      </c>
    </row>
    <row r="68">
      <c r="A68">
        <f>INDEX(resultados!$A$2:$ZZ$1925, 62, MATCH($B$1, resultados!$A$1:$ZZ$1, 0))</f>
        <v/>
      </c>
      <c r="B68">
        <f>INDEX(resultados!$A$2:$ZZ$1925, 62, MATCH($B$2, resultados!$A$1:$ZZ$1, 0))</f>
        <v/>
      </c>
      <c r="C68">
        <f>INDEX(resultados!$A$2:$ZZ$1925, 62, MATCH($B$3, resultados!$A$1:$ZZ$1, 0))</f>
        <v/>
      </c>
    </row>
    <row r="69">
      <c r="A69">
        <f>INDEX(resultados!$A$2:$ZZ$1925, 63, MATCH($B$1, resultados!$A$1:$ZZ$1, 0))</f>
        <v/>
      </c>
      <c r="B69">
        <f>INDEX(resultados!$A$2:$ZZ$1925, 63, MATCH($B$2, resultados!$A$1:$ZZ$1, 0))</f>
        <v/>
      </c>
      <c r="C69">
        <f>INDEX(resultados!$A$2:$ZZ$1925, 63, MATCH($B$3, resultados!$A$1:$ZZ$1, 0))</f>
        <v/>
      </c>
    </row>
    <row r="70">
      <c r="A70">
        <f>INDEX(resultados!$A$2:$ZZ$1925, 64, MATCH($B$1, resultados!$A$1:$ZZ$1, 0))</f>
        <v/>
      </c>
      <c r="B70">
        <f>INDEX(resultados!$A$2:$ZZ$1925, 64, MATCH($B$2, resultados!$A$1:$ZZ$1, 0))</f>
        <v/>
      </c>
      <c r="C70">
        <f>INDEX(resultados!$A$2:$ZZ$1925, 64, MATCH($B$3, resultados!$A$1:$ZZ$1, 0))</f>
        <v/>
      </c>
    </row>
    <row r="71">
      <c r="A71">
        <f>INDEX(resultados!$A$2:$ZZ$1925, 65, MATCH($B$1, resultados!$A$1:$ZZ$1, 0))</f>
        <v/>
      </c>
      <c r="B71">
        <f>INDEX(resultados!$A$2:$ZZ$1925, 65, MATCH($B$2, resultados!$A$1:$ZZ$1, 0))</f>
        <v/>
      </c>
      <c r="C71">
        <f>INDEX(resultados!$A$2:$ZZ$1925, 65, MATCH($B$3, resultados!$A$1:$ZZ$1, 0))</f>
        <v/>
      </c>
    </row>
    <row r="72">
      <c r="A72">
        <f>INDEX(resultados!$A$2:$ZZ$1925, 66, MATCH($B$1, resultados!$A$1:$ZZ$1, 0))</f>
        <v/>
      </c>
      <c r="B72">
        <f>INDEX(resultados!$A$2:$ZZ$1925, 66, MATCH($B$2, resultados!$A$1:$ZZ$1, 0))</f>
        <v/>
      </c>
      <c r="C72">
        <f>INDEX(resultados!$A$2:$ZZ$1925, 66, MATCH($B$3, resultados!$A$1:$ZZ$1, 0))</f>
        <v/>
      </c>
    </row>
    <row r="73">
      <c r="A73">
        <f>INDEX(resultados!$A$2:$ZZ$1925, 67, MATCH($B$1, resultados!$A$1:$ZZ$1, 0))</f>
        <v/>
      </c>
      <c r="B73">
        <f>INDEX(resultados!$A$2:$ZZ$1925, 67, MATCH($B$2, resultados!$A$1:$ZZ$1, 0))</f>
        <v/>
      </c>
      <c r="C73">
        <f>INDEX(resultados!$A$2:$ZZ$1925, 67, MATCH($B$3, resultados!$A$1:$ZZ$1, 0))</f>
        <v/>
      </c>
    </row>
    <row r="74">
      <c r="A74">
        <f>INDEX(resultados!$A$2:$ZZ$1925, 68, MATCH($B$1, resultados!$A$1:$ZZ$1, 0))</f>
        <v/>
      </c>
      <c r="B74">
        <f>INDEX(resultados!$A$2:$ZZ$1925, 68, MATCH($B$2, resultados!$A$1:$ZZ$1, 0))</f>
        <v/>
      </c>
      <c r="C74">
        <f>INDEX(resultados!$A$2:$ZZ$1925, 68, MATCH($B$3, resultados!$A$1:$ZZ$1, 0))</f>
        <v/>
      </c>
    </row>
    <row r="75">
      <c r="A75">
        <f>INDEX(resultados!$A$2:$ZZ$1925, 69, MATCH($B$1, resultados!$A$1:$ZZ$1, 0))</f>
        <v/>
      </c>
      <c r="B75">
        <f>INDEX(resultados!$A$2:$ZZ$1925, 69, MATCH($B$2, resultados!$A$1:$ZZ$1, 0))</f>
        <v/>
      </c>
      <c r="C75">
        <f>INDEX(resultados!$A$2:$ZZ$1925, 69, MATCH($B$3, resultados!$A$1:$ZZ$1, 0))</f>
        <v/>
      </c>
    </row>
    <row r="76">
      <c r="A76">
        <f>INDEX(resultados!$A$2:$ZZ$1925, 70, MATCH($B$1, resultados!$A$1:$ZZ$1, 0))</f>
        <v/>
      </c>
      <c r="B76">
        <f>INDEX(resultados!$A$2:$ZZ$1925, 70, MATCH($B$2, resultados!$A$1:$ZZ$1, 0))</f>
        <v/>
      </c>
      <c r="C76">
        <f>INDEX(resultados!$A$2:$ZZ$1925, 70, MATCH($B$3, resultados!$A$1:$ZZ$1, 0))</f>
        <v/>
      </c>
    </row>
    <row r="77">
      <c r="A77">
        <f>INDEX(resultados!$A$2:$ZZ$1925, 71, MATCH($B$1, resultados!$A$1:$ZZ$1, 0))</f>
        <v/>
      </c>
      <c r="B77">
        <f>INDEX(resultados!$A$2:$ZZ$1925, 71, MATCH($B$2, resultados!$A$1:$ZZ$1, 0))</f>
        <v/>
      </c>
      <c r="C77">
        <f>INDEX(resultados!$A$2:$ZZ$1925, 71, MATCH($B$3, resultados!$A$1:$ZZ$1, 0))</f>
        <v/>
      </c>
    </row>
    <row r="78">
      <c r="A78">
        <f>INDEX(resultados!$A$2:$ZZ$1925, 72, MATCH($B$1, resultados!$A$1:$ZZ$1, 0))</f>
        <v/>
      </c>
      <c r="B78">
        <f>INDEX(resultados!$A$2:$ZZ$1925, 72, MATCH($B$2, resultados!$A$1:$ZZ$1, 0))</f>
        <v/>
      </c>
      <c r="C78">
        <f>INDEX(resultados!$A$2:$ZZ$1925, 72, MATCH($B$3, resultados!$A$1:$ZZ$1, 0))</f>
        <v/>
      </c>
    </row>
    <row r="79">
      <c r="A79">
        <f>INDEX(resultados!$A$2:$ZZ$1925, 73, MATCH($B$1, resultados!$A$1:$ZZ$1, 0))</f>
        <v/>
      </c>
      <c r="B79">
        <f>INDEX(resultados!$A$2:$ZZ$1925, 73, MATCH($B$2, resultados!$A$1:$ZZ$1, 0))</f>
        <v/>
      </c>
      <c r="C79">
        <f>INDEX(resultados!$A$2:$ZZ$1925, 73, MATCH($B$3, resultados!$A$1:$ZZ$1, 0))</f>
        <v/>
      </c>
    </row>
    <row r="80">
      <c r="A80">
        <f>INDEX(resultados!$A$2:$ZZ$1925, 74, MATCH($B$1, resultados!$A$1:$ZZ$1, 0))</f>
        <v/>
      </c>
      <c r="B80">
        <f>INDEX(resultados!$A$2:$ZZ$1925, 74, MATCH($B$2, resultados!$A$1:$ZZ$1, 0))</f>
        <v/>
      </c>
      <c r="C80">
        <f>INDEX(resultados!$A$2:$ZZ$1925, 74, MATCH($B$3, resultados!$A$1:$ZZ$1, 0))</f>
        <v/>
      </c>
    </row>
    <row r="81">
      <c r="A81">
        <f>INDEX(resultados!$A$2:$ZZ$1925, 75, MATCH($B$1, resultados!$A$1:$ZZ$1, 0))</f>
        <v/>
      </c>
      <c r="B81">
        <f>INDEX(resultados!$A$2:$ZZ$1925, 75, MATCH($B$2, resultados!$A$1:$ZZ$1, 0))</f>
        <v/>
      </c>
      <c r="C81">
        <f>INDEX(resultados!$A$2:$ZZ$1925, 75, MATCH($B$3, resultados!$A$1:$ZZ$1, 0))</f>
        <v/>
      </c>
    </row>
    <row r="82">
      <c r="A82">
        <f>INDEX(resultados!$A$2:$ZZ$1925, 76, MATCH($B$1, resultados!$A$1:$ZZ$1, 0))</f>
        <v/>
      </c>
      <c r="B82">
        <f>INDEX(resultados!$A$2:$ZZ$1925, 76, MATCH($B$2, resultados!$A$1:$ZZ$1, 0))</f>
        <v/>
      </c>
      <c r="C82">
        <f>INDEX(resultados!$A$2:$ZZ$1925, 76, MATCH($B$3, resultados!$A$1:$ZZ$1, 0))</f>
        <v/>
      </c>
    </row>
    <row r="83">
      <c r="A83">
        <f>INDEX(resultados!$A$2:$ZZ$1925, 77, MATCH($B$1, resultados!$A$1:$ZZ$1, 0))</f>
        <v/>
      </c>
      <c r="B83">
        <f>INDEX(resultados!$A$2:$ZZ$1925, 77, MATCH($B$2, resultados!$A$1:$ZZ$1, 0))</f>
        <v/>
      </c>
      <c r="C83">
        <f>INDEX(resultados!$A$2:$ZZ$1925, 77, MATCH($B$3, resultados!$A$1:$ZZ$1, 0))</f>
        <v/>
      </c>
    </row>
    <row r="84">
      <c r="A84">
        <f>INDEX(resultados!$A$2:$ZZ$1925, 78, MATCH($B$1, resultados!$A$1:$ZZ$1, 0))</f>
        <v/>
      </c>
      <c r="B84">
        <f>INDEX(resultados!$A$2:$ZZ$1925, 78, MATCH($B$2, resultados!$A$1:$ZZ$1, 0))</f>
        <v/>
      </c>
      <c r="C84">
        <f>INDEX(resultados!$A$2:$ZZ$1925, 78, MATCH($B$3, resultados!$A$1:$ZZ$1, 0))</f>
        <v/>
      </c>
    </row>
    <row r="85">
      <c r="A85">
        <f>INDEX(resultados!$A$2:$ZZ$1925, 79, MATCH($B$1, resultados!$A$1:$ZZ$1, 0))</f>
        <v/>
      </c>
      <c r="B85">
        <f>INDEX(resultados!$A$2:$ZZ$1925, 79, MATCH($B$2, resultados!$A$1:$ZZ$1, 0))</f>
        <v/>
      </c>
      <c r="C85">
        <f>INDEX(resultados!$A$2:$ZZ$1925, 79, MATCH($B$3, resultados!$A$1:$ZZ$1, 0))</f>
        <v/>
      </c>
    </row>
    <row r="86">
      <c r="A86">
        <f>INDEX(resultados!$A$2:$ZZ$1925, 80, MATCH($B$1, resultados!$A$1:$ZZ$1, 0))</f>
        <v/>
      </c>
      <c r="B86">
        <f>INDEX(resultados!$A$2:$ZZ$1925, 80, MATCH($B$2, resultados!$A$1:$ZZ$1, 0))</f>
        <v/>
      </c>
      <c r="C86">
        <f>INDEX(resultados!$A$2:$ZZ$1925, 80, MATCH($B$3, resultados!$A$1:$ZZ$1, 0))</f>
        <v/>
      </c>
    </row>
    <row r="87">
      <c r="A87">
        <f>INDEX(resultados!$A$2:$ZZ$1925, 81, MATCH($B$1, resultados!$A$1:$ZZ$1, 0))</f>
        <v/>
      </c>
      <c r="B87">
        <f>INDEX(resultados!$A$2:$ZZ$1925, 81, MATCH($B$2, resultados!$A$1:$ZZ$1, 0))</f>
        <v/>
      </c>
      <c r="C87">
        <f>INDEX(resultados!$A$2:$ZZ$1925, 81, MATCH($B$3, resultados!$A$1:$ZZ$1, 0))</f>
        <v/>
      </c>
    </row>
    <row r="88">
      <c r="A88">
        <f>INDEX(resultados!$A$2:$ZZ$1925, 82, MATCH($B$1, resultados!$A$1:$ZZ$1, 0))</f>
        <v/>
      </c>
      <c r="B88">
        <f>INDEX(resultados!$A$2:$ZZ$1925, 82, MATCH($B$2, resultados!$A$1:$ZZ$1, 0))</f>
        <v/>
      </c>
      <c r="C88">
        <f>INDEX(resultados!$A$2:$ZZ$1925, 82, MATCH($B$3, resultados!$A$1:$ZZ$1, 0))</f>
        <v/>
      </c>
    </row>
    <row r="89">
      <c r="A89">
        <f>INDEX(resultados!$A$2:$ZZ$1925, 83, MATCH($B$1, resultados!$A$1:$ZZ$1, 0))</f>
        <v/>
      </c>
      <c r="B89">
        <f>INDEX(resultados!$A$2:$ZZ$1925, 83, MATCH($B$2, resultados!$A$1:$ZZ$1, 0))</f>
        <v/>
      </c>
      <c r="C89">
        <f>INDEX(resultados!$A$2:$ZZ$1925, 83, MATCH($B$3, resultados!$A$1:$ZZ$1, 0))</f>
        <v/>
      </c>
    </row>
    <row r="90">
      <c r="A90">
        <f>INDEX(resultados!$A$2:$ZZ$1925, 84, MATCH($B$1, resultados!$A$1:$ZZ$1, 0))</f>
        <v/>
      </c>
      <c r="B90">
        <f>INDEX(resultados!$A$2:$ZZ$1925, 84, MATCH($B$2, resultados!$A$1:$ZZ$1, 0))</f>
        <v/>
      </c>
      <c r="C90">
        <f>INDEX(resultados!$A$2:$ZZ$1925, 84, MATCH($B$3, resultados!$A$1:$ZZ$1, 0))</f>
        <v/>
      </c>
    </row>
    <row r="91">
      <c r="A91">
        <f>INDEX(resultados!$A$2:$ZZ$1925, 85, MATCH($B$1, resultados!$A$1:$ZZ$1, 0))</f>
        <v/>
      </c>
      <c r="B91">
        <f>INDEX(resultados!$A$2:$ZZ$1925, 85, MATCH($B$2, resultados!$A$1:$ZZ$1, 0))</f>
        <v/>
      </c>
      <c r="C91">
        <f>INDEX(resultados!$A$2:$ZZ$1925, 85, MATCH($B$3, resultados!$A$1:$ZZ$1, 0))</f>
        <v/>
      </c>
    </row>
    <row r="92">
      <c r="A92">
        <f>INDEX(resultados!$A$2:$ZZ$1925, 86, MATCH($B$1, resultados!$A$1:$ZZ$1, 0))</f>
        <v/>
      </c>
      <c r="B92">
        <f>INDEX(resultados!$A$2:$ZZ$1925, 86, MATCH($B$2, resultados!$A$1:$ZZ$1, 0))</f>
        <v/>
      </c>
      <c r="C92">
        <f>INDEX(resultados!$A$2:$ZZ$1925, 86, MATCH($B$3, resultados!$A$1:$ZZ$1, 0))</f>
        <v/>
      </c>
    </row>
    <row r="93">
      <c r="A93">
        <f>INDEX(resultados!$A$2:$ZZ$1925, 87, MATCH($B$1, resultados!$A$1:$ZZ$1, 0))</f>
        <v/>
      </c>
      <c r="B93">
        <f>INDEX(resultados!$A$2:$ZZ$1925, 87, MATCH($B$2, resultados!$A$1:$ZZ$1, 0))</f>
        <v/>
      </c>
      <c r="C93">
        <f>INDEX(resultados!$A$2:$ZZ$1925, 87, MATCH($B$3, resultados!$A$1:$ZZ$1, 0))</f>
        <v/>
      </c>
    </row>
    <row r="94">
      <c r="A94">
        <f>INDEX(resultados!$A$2:$ZZ$1925, 88, MATCH($B$1, resultados!$A$1:$ZZ$1, 0))</f>
        <v/>
      </c>
      <c r="B94">
        <f>INDEX(resultados!$A$2:$ZZ$1925, 88, MATCH($B$2, resultados!$A$1:$ZZ$1, 0))</f>
        <v/>
      </c>
      <c r="C94">
        <f>INDEX(resultados!$A$2:$ZZ$1925, 88, MATCH($B$3, resultados!$A$1:$ZZ$1, 0))</f>
        <v/>
      </c>
    </row>
    <row r="95">
      <c r="A95">
        <f>INDEX(resultados!$A$2:$ZZ$1925, 89, MATCH($B$1, resultados!$A$1:$ZZ$1, 0))</f>
        <v/>
      </c>
      <c r="B95">
        <f>INDEX(resultados!$A$2:$ZZ$1925, 89, MATCH($B$2, resultados!$A$1:$ZZ$1, 0))</f>
        <v/>
      </c>
      <c r="C95">
        <f>INDEX(resultados!$A$2:$ZZ$1925, 89, MATCH($B$3, resultados!$A$1:$ZZ$1, 0))</f>
        <v/>
      </c>
    </row>
    <row r="96">
      <c r="A96">
        <f>INDEX(resultados!$A$2:$ZZ$1925, 90, MATCH($B$1, resultados!$A$1:$ZZ$1, 0))</f>
        <v/>
      </c>
      <c r="B96">
        <f>INDEX(resultados!$A$2:$ZZ$1925, 90, MATCH($B$2, resultados!$A$1:$ZZ$1, 0))</f>
        <v/>
      </c>
      <c r="C96">
        <f>INDEX(resultados!$A$2:$ZZ$1925, 90, MATCH($B$3, resultados!$A$1:$ZZ$1, 0))</f>
        <v/>
      </c>
    </row>
    <row r="97">
      <c r="A97">
        <f>INDEX(resultados!$A$2:$ZZ$1925, 91, MATCH($B$1, resultados!$A$1:$ZZ$1, 0))</f>
        <v/>
      </c>
      <c r="B97">
        <f>INDEX(resultados!$A$2:$ZZ$1925, 91, MATCH($B$2, resultados!$A$1:$ZZ$1, 0))</f>
        <v/>
      </c>
      <c r="C97">
        <f>INDEX(resultados!$A$2:$ZZ$1925, 91, MATCH($B$3, resultados!$A$1:$ZZ$1, 0))</f>
        <v/>
      </c>
    </row>
    <row r="98">
      <c r="A98">
        <f>INDEX(resultados!$A$2:$ZZ$1925, 92, MATCH($B$1, resultados!$A$1:$ZZ$1, 0))</f>
        <v/>
      </c>
      <c r="B98">
        <f>INDEX(resultados!$A$2:$ZZ$1925, 92, MATCH($B$2, resultados!$A$1:$ZZ$1, 0))</f>
        <v/>
      </c>
      <c r="C98">
        <f>INDEX(resultados!$A$2:$ZZ$1925, 92, MATCH($B$3, resultados!$A$1:$ZZ$1, 0))</f>
        <v/>
      </c>
    </row>
    <row r="99">
      <c r="A99">
        <f>INDEX(resultados!$A$2:$ZZ$1925, 93, MATCH($B$1, resultados!$A$1:$ZZ$1, 0))</f>
        <v/>
      </c>
      <c r="B99">
        <f>INDEX(resultados!$A$2:$ZZ$1925, 93, MATCH($B$2, resultados!$A$1:$ZZ$1, 0))</f>
        <v/>
      </c>
      <c r="C99">
        <f>INDEX(resultados!$A$2:$ZZ$1925, 93, MATCH($B$3, resultados!$A$1:$ZZ$1, 0))</f>
        <v/>
      </c>
    </row>
    <row r="100">
      <c r="A100">
        <f>INDEX(resultados!$A$2:$ZZ$1925, 94, MATCH($B$1, resultados!$A$1:$ZZ$1, 0))</f>
        <v/>
      </c>
      <c r="B100">
        <f>INDEX(resultados!$A$2:$ZZ$1925, 94, MATCH($B$2, resultados!$A$1:$ZZ$1, 0))</f>
        <v/>
      </c>
      <c r="C100">
        <f>INDEX(resultados!$A$2:$ZZ$1925, 94, MATCH($B$3, resultados!$A$1:$ZZ$1, 0))</f>
        <v/>
      </c>
    </row>
    <row r="101">
      <c r="A101">
        <f>INDEX(resultados!$A$2:$ZZ$1925, 95, MATCH($B$1, resultados!$A$1:$ZZ$1, 0))</f>
        <v/>
      </c>
      <c r="B101">
        <f>INDEX(resultados!$A$2:$ZZ$1925, 95, MATCH($B$2, resultados!$A$1:$ZZ$1, 0))</f>
        <v/>
      </c>
      <c r="C101">
        <f>INDEX(resultados!$A$2:$ZZ$1925, 95, MATCH($B$3, resultados!$A$1:$ZZ$1, 0))</f>
        <v/>
      </c>
    </row>
    <row r="102">
      <c r="A102">
        <f>INDEX(resultados!$A$2:$ZZ$1925, 96, MATCH($B$1, resultados!$A$1:$ZZ$1, 0))</f>
        <v/>
      </c>
      <c r="B102">
        <f>INDEX(resultados!$A$2:$ZZ$1925, 96, MATCH($B$2, resultados!$A$1:$ZZ$1, 0))</f>
        <v/>
      </c>
      <c r="C102">
        <f>INDEX(resultados!$A$2:$ZZ$1925, 96, MATCH($B$3, resultados!$A$1:$ZZ$1, 0))</f>
        <v/>
      </c>
    </row>
    <row r="103">
      <c r="A103">
        <f>INDEX(resultados!$A$2:$ZZ$1925, 97, MATCH($B$1, resultados!$A$1:$ZZ$1, 0))</f>
        <v/>
      </c>
      <c r="B103">
        <f>INDEX(resultados!$A$2:$ZZ$1925, 97, MATCH($B$2, resultados!$A$1:$ZZ$1, 0))</f>
        <v/>
      </c>
      <c r="C103">
        <f>INDEX(resultados!$A$2:$ZZ$1925, 97, MATCH($B$3, resultados!$A$1:$ZZ$1, 0))</f>
        <v/>
      </c>
    </row>
    <row r="104">
      <c r="A104">
        <f>INDEX(resultados!$A$2:$ZZ$1925, 98, MATCH($B$1, resultados!$A$1:$ZZ$1, 0))</f>
        <v/>
      </c>
      <c r="B104">
        <f>INDEX(resultados!$A$2:$ZZ$1925, 98, MATCH($B$2, resultados!$A$1:$ZZ$1, 0))</f>
        <v/>
      </c>
      <c r="C104">
        <f>INDEX(resultados!$A$2:$ZZ$1925, 98, MATCH($B$3, resultados!$A$1:$ZZ$1, 0))</f>
        <v/>
      </c>
    </row>
    <row r="105">
      <c r="A105">
        <f>INDEX(resultados!$A$2:$ZZ$1925, 99, MATCH($B$1, resultados!$A$1:$ZZ$1, 0))</f>
        <v/>
      </c>
      <c r="B105">
        <f>INDEX(resultados!$A$2:$ZZ$1925, 99, MATCH($B$2, resultados!$A$1:$ZZ$1, 0))</f>
        <v/>
      </c>
      <c r="C105">
        <f>INDEX(resultados!$A$2:$ZZ$1925, 99, MATCH($B$3, resultados!$A$1:$ZZ$1, 0))</f>
        <v/>
      </c>
    </row>
    <row r="106">
      <c r="A106">
        <f>INDEX(resultados!$A$2:$ZZ$1925, 100, MATCH($B$1, resultados!$A$1:$ZZ$1, 0))</f>
        <v/>
      </c>
      <c r="B106">
        <f>INDEX(resultados!$A$2:$ZZ$1925, 100, MATCH($B$2, resultados!$A$1:$ZZ$1, 0))</f>
        <v/>
      </c>
      <c r="C106">
        <f>INDEX(resultados!$A$2:$ZZ$1925, 100, MATCH($B$3, resultados!$A$1:$ZZ$1, 0))</f>
        <v/>
      </c>
    </row>
    <row r="107">
      <c r="A107">
        <f>INDEX(resultados!$A$2:$ZZ$1925, 101, MATCH($B$1, resultados!$A$1:$ZZ$1, 0))</f>
        <v/>
      </c>
      <c r="B107">
        <f>INDEX(resultados!$A$2:$ZZ$1925, 101, MATCH($B$2, resultados!$A$1:$ZZ$1, 0))</f>
        <v/>
      </c>
      <c r="C107">
        <f>INDEX(resultados!$A$2:$ZZ$1925, 101, MATCH($B$3, resultados!$A$1:$ZZ$1, 0))</f>
        <v/>
      </c>
    </row>
    <row r="108">
      <c r="A108">
        <f>INDEX(resultados!$A$2:$ZZ$1925, 102, MATCH($B$1, resultados!$A$1:$ZZ$1, 0))</f>
        <v/>
      </c>
      <c r="B108">
        <f>INDEX(resultados!$A$2:$ZZ$1925, 102, MATCH($B$2, resultados!$A$1:$ZZ$1, 0))</f>
        <v/>
      </c>
      <c r="C108">
        <f>INDEX(resultados!$A$2:$ZZ$1925, 102, MATCH($B$3, resultados!$A$1:$ZZ$1, 0))</f>
        <v/>
      </c>
    </row>
    <row r="109">
      <c r="A109">
        <f>INDEX(resultados!$A$2:$ZZ$1925, 103, MATCH($B$1, resultados!$A$1:$ZZ$1, 0))</f>
        <v/>
      </c>
      <c r="B109">
        <f>INDEX(resultados!$A$2:$ZZ$1925, 103, MATCH($B$2, resultados!$A$1:$ZZ$1, 0))</f>
        <v/>
      </c>
      <c r="C109">
        <f>INDEX(resultados!$A$2:$ZZ$1925, 103, MATCH($B$3, resultados!$A$1:$ZZ$1, 0))</f>
        <v/>
      </c>
    </row>
    <row r="110">
      <c r="A110">
        <f>INDEX(resultados!$A$2:$ZZ$1925, 104, MATCH($B$1, resultados!$A$1:$ZZ$1, 0))</f>
        <v/>
      </c>
      <c r="B110">
        <f>INDEX(resultados!$A$2:$ZZ$1925, 104, MATCH($B$2, resultados!$A$1:$ZZ$1, 0))</f>
        <v/>
      </c>
      <c r="C110">
        <f>INDEX(resultados!$A$2:$ZZ$1925, 104, MATCH($B$3, resultados!$A$1:$ZZ$1, 0))</f>
        <v/>
      </c>
    </row>
    <row r="111">
      <c r="A111">
        <f>INDEX(resultados!$A$2:$ZZ$1925, 105, MATCH($B$1, resultados!$A$1:$ZZ$1, 0))</f>
        <v/>
      </c>
      <c r="B111">
        <f>INDEX(resultados!$A$2:$ZZ$1925, 105, MATCH($B$2, resultados!$A$1:$ZZ$1, 0))</f>
        <v/>
      </c>
      <c r="C111">
        <f>INDEX(resultados!$A$2:$ZZ$1925, 105, MATCH($B$3, resultados!$A$1:$ZZ$1, 0))</f>
        <v/>
      </c>
    </row>
    <row r="112">
      <c r="A112">
        <f>INDEX(resultados!$A$2:$ZZ$1925, 106, MATCH($B$1, resultados!$A$1:$ZZ$1, 0))</f>
        <v/>
      </c>
      <c r="B112">
        <f>INDEX(resultados!$A$2:$ZZ$1925, 106, MATCH($B$2, resultados!$A$1:$ZZ$1, 0))</f>
        <v/>
      </c>
      <c r="C112">
        <f>INDEX(resultados!$A$2:$ZZ$1925, 106, MATCH($B$3, resultados!$A$1:$ZZ$1, 0))</f>
        <v/>
      </c>
    </row>
    <row r="113">
      <c r="A113">
        <f>INDEX(resultados!$A$2:$ZZ$1925, 107, MATCH($B$1, resultados!$A$1:$ZZ$1, 0))</f>
        <v/>
      </c>
      <c r="B113">
        <f>INDEX(resultados!$A$2:$ZZ$1925, 107, MATCH($B$2, resultados!$A$1:$ZZ$1, 0))</f>
        <v/>
      </c>
      <c r="C113">
        <f>INDEX(resultados!$A$2:$ZZ$1925, 107, MATCH($B$3, resultados!$A$1:$ZZ$1, 0))</f>
        <v/>
      </c>
    </row>
    <row r="114">
      <c r="A114">
        <f>INDEX(resultados!$A$2:$ZZ$1925, 108, MATCH($B$1, resultados!$A$1:$ZZ$1, 0))</f>
        <v/>
      </c>
      <c r="B114">
        <f>INDEX(resultados!$A$2:$ZZ$1925, 108, MATCH($B$2, resultados!$A$1:$ZZ$1, 0))</f>
        <v/>
      </c>
      <c r="C114">
        <f>INDEX(resultados!$A$2:$ZZ$1925, 108, MATCH($B$3, resultados!$A$1:$ZZ$1, 0))</f>
        <v/>
      </c>
    </row>
    <row r="115">
      <c r="A115">
        <f>INDEX(resultados!$A$2:$ZZ$1925, 109, MATCH($B$1, resultados!$A$1:$ZZ$1, 0))</f>
        <v/>
      </c>
      <c r="B115">
        <f>INDEX(resultados!$A$2:$ZZ$1925, 109, MATCH($B$2, resultados!$A$1:$ZZ$1, 0))</f>
        <v/>
      </c>
      <c r="C115">
        <f>INDEX(resultados!$A$2:$ZZ$1925, 109, MATCH($B$3, resultados!$A$1:$ZZ$1, 0))</f>
        <v/>
      </c>
    </row>
    <row r="116">
      <c r="A116">
        <f>INDEX(resultados!$A$2:$ZZ$1925, 110, MATCH($B$1, resultados!$A$1:$ZZ$1, 0))</f>
        <v/>
      </c>
      <c r="B116">
        <f>INDEX(resultados!$A$2:$ZZ$1925, 110, MATCH($B$2, resultados!$A$1:$ZZ$1, 0))</f>
        <v/>
      </c>
      <c r="C116">
        <f>INDEX(resultados!$A$2:$ZZ$1925, 110, MATCH($B$3, resultados!$A$1:$ZZ$1, 0))</f>
        <v/>
      </c>
    </row>
    <row r="117">
      <c r="A117">
        <f>INDEX(resultados!$A$2:$ZZ$1925, 111, MATCH($B$1, resultados!$A$1:$ZZ$1, 0))</f>
        <v/>
      </c>
      <c r="B117">
        <f>INDEX(resultados!$A$2:$ZZ$1925, 111, MATCH($B$2, resultados!$A$1:$ZZ$1, 0))</f>
        <v/>
      </c>
      <c r="C117">
        <f>INDEX(resultados!$A$2:$ZZ$1925, 111, MATCH($B$3, resultados!$A$1:$ZZ$1, 0))</f>
        <v/>
      </c>
    </row>
    <row r="118">
      <c r="A118">
        <f>INDEX(resultados!$A$2:$ZZ$1925, 112, MATCH($B$1, resultados!$A$1:$ZZ$1, 0))</f>
        <v/>
      </c>
      <c r="B118">
        <f>INDEX(resultados!$A$2:$ZZ$1925, 112, MATCH($B$2, resultados!$A$1:$ZZ$1, 0))</f>
        <v/>
      </c>
      <c r="C118">
        <f>INDEX(resultados!$A$2:$ZZ$1925, 112, MATCH($B$3, resultados!$A$1:$ZZ$1, 0))</f>
        <v/>
      </c>
    </row>
    <row r="119">
      <c r="A119">
        <f>INDEX(resultados!$A$2:$ZZ$1925, 113, MATCH($B$1, resultados!$A$1:$ZZ$1, 0))</f>
        <v/>
      </c>
      <c r="B119">
        <f>INDEX(resultados!$A$2:$ZZ$1925, 113, MATCH($B$2, resultados!$A$1:$ZZ$1, 0))</f>
        <v/>
      </c>
      <c r="C119">
        <f>INDEX(resultados!$A$2:$ZZ$1925, 113, MATCH($B$3, resultados!$A$1:$ZZ$1, 0))</f>
        <v/>
      </c>
    </row>
    <row r="120">
      <c r="A120">
        <f>INDEX(resultados!$A$2:$ZZ$1925, 114, MATCH($B$1, resultados!$A$1:$ZZ$1, 0))</f>
        <v/>
      </c>
      <c r="B120">
        <f>INDEX(resultados!$A$2:$ZZ$1925, 114, MATCH($B$2, resultados!$A$1:$ZZ$1, 0))</f>
        <v/>
      </c>
      <c r="C120">
        <f>INDEX(resultados!$A$2:$ZZ$1925, 114, MATCH($B$3, resultados!$A$1:$ZZ$1, 0))</f>
        <v/>
      </c>
    </row>
    <row r="121">
      <c r="A121">
        <f>INDEX(resultados!$A$2:$ZZ$1925, 115, MATCH($B$1, resultados!$A$1:$ZZ$1, 0))</f>
        <v/>
      </c>
      <c r="B121">
        <f>INDEX(resultados!$A$2:$ZZ$1925, 115, MATCH($B$2, resultados!$A$1:$ZZ$1, 0))</f>
        <v/>
      </c>
      <c r="C121">
        <f>INDEX(resultados!$A$2:$ZZ$1925, 115, MATCH($B$3, resultados!$A$1:$ZZ$1, 0))</f>
        <v/>
      </c>
    </row>
    <row r="122">
      <c r="A122">
        <f>INDEX(resultados!$A$2:$ZZ$1925, 116, MATCH($B$1, resultados!$A$1:$ZZ$1, 0))</f>
        <v/>
      </c>
      <c r="B122">
        <f>INDEX(resultados!$A$2:$ZZ$1925, 116, MATCH($B$2, resultados!$A$1:$ZZ$1, 0))</f>
        <v/>
      </c>
      <c r="C122">
        <f>INDEX(resultados!$A$2:$ZZ$1925, 116, MATCH($B$3, resultados!$A$1:$ZZ$1, 0))</f>
        <v/>
      </c>
    </row>
    <row r="123">
      <c r="A123">
        <f>INDEX(resultados!$A$2:$ZZ$1925, 117, MATCH($B$1, resultados!$A$1:$ZZ$1, 0))</f>
        <v/>
      </c>
      <c r="B123">
        <f>INDEX(resultados!$A$2:$ZZ$1925, 117, MATCH($B$2, resultados!$A$1:$ZZ$1, 0))</f>
        <v/>
      </c>
      <c r="C123">
        <f>INDEX(resultados!$A$2:$ZZ$1925, 117, MATCH($B$3, resultados!$A$1:$ZZ$1, 0))</f>
        <v/>
      </c>
    </row>
    <row r="124">
      <c r="A124">
        <f>INDEX(resultados!$A$2:$ZZ$1925, 118, MATCH($B$1, resultados!$A$1:$ZZ$1, 0))</f>
        <v/>
      </c>
      <c r="B124">
        <f>INDEX(resultados!$A$2:$ZZ$1925, 118, MATCH($B$2, resultados!$A$1:$ZZ$1, 0))</f>
        <v/>
      </c>
      <c r="C124">
        <f>INDEX(resultados!$A$2:$ZZ$1925, 118, MATCH($B$3, resultados!$A$1:$ZZ$1, 0))</f>
        <v/>
      </c>
    </row>
    <row r="125">
      <c r="A125">
        <f>INDEX(resultados!$A$2:$ZZ$1925, 119, MATCH($B$1, resultados!$A$1:$ZZ$1, 0))</f>
        <v/>
      </c>
      <c r="B125">
        <f>INDEX(resultados!$A$2:$ZZ$1925, 119, MATCH($B$2, resultados!$A$1:$ZZ$1, 0))</f>
        <v/>
      </c>
      <c r="C125">
        <f>INDEX(resultados!$A$2:$ZZ$1925, 119, MATCH($B$3, resultados!$A$1:$ZZ$1, 0))</f>
        <v/>
      </c>
    </row>
    <row r="126">
      <c r="A126">
        <f>INDEX(resultados!$A$2:$ZZ$1925, 120, MATCH($B$1, resultados!$A$1:$ZZ$1, 0))</f>
        <v/>
      </c>
      <c r="B126">
        <f>INDEX(resultados!$A$2:$ZZ$1925, 120, MATCH($B$2, resultados!$A$1:$ZZ$1, 0))</f>
        <v/>
      </c>
      <c r="C126">
        <f>INDEX(resultados!$A$2:$ZZ$1925, 120, MATCH($B$3, resultados!$A$1:$ZZ$1, 0))</f>
        <v/>
      </c>
    </row>
    <row r="127">
      <c r="A127">
        <f>INDEX(resultados!$A$2:$ZZ$1925, 121, MATCH($B$1, resultados!$A$1:$ZZ$1, 0))</f>
        <v/>
      </c>
      <c r="B127">
        <f>INDEX(resultados!$A$2:$ZZ$1925, 121, MATCH($B$2, resultados!$A$1:$ZZ$1, 0))</f>
        <v/>
      </c>
      <c r="C127">
        <f>INDEX(resultados!$A$2:$ZZ$1925, 121, MATCH($B$3, resultados!$A$1:$ZZ$1, 0))</f>
        <v/>
      </c>
    </row>
    <row r="128">
      <c r="A128">
        <f>INDEX(resultados!$A$2:$ZZ$1925, 122, MATCH($B$1, resultados!$A$1:$ZZ$1, 0))</f>
        <v/>
      </c>
      <c r="B128">
        <f>INDEX(resultados!$A$2:$ZZ$1925, 122, MATCH($B$2, resultados!$A$1:$ZZ$1, 0))</f>
        <v/>
      </c>
      <c r="C128">
        <f>INDEX(resultados!$A$2:$ZZ$1925, 122, MATCH($B$3, resultados!$A$1:$ZZ$1, 0))</f>
        <v/>
      </c>
    </row>
    <row r="129">
      <c r="A129">
        <f>INDEX(resultados!$A$2:$ZZ$1925, 123, MATCH($B$1, resultados!$A$1:$ZZ$1, 0))</f>
        <v/>
      </c>
      <c r="B129">
        <f>INDEX(resultados!$A$2:$ZZ$1925, 123, MATCH($B$2, resultados!$A$1:$ZZ$1, 0))</f>
        <v/>
      </c>
      <c r="C129">
        <f>INDEX(resultados!$A$2:$ZZ$1925, 123, MATCH($B$3, resultados!$A$1:$ZZ$1, 0))</f>
        <v/>
      </c>
    </row>
    <row r="130">
      <c r="A130">
        <f>INDEX(resultados!$A$2:$ZZ$1925, 124, MATCH($B$1, resultados!$A$1:$ZZ$1, 0))</f>
        <v/>
      </c>
      <c r="B130">
        <f>INDEX(resultados!$A$2:$ZZ$1925, 124, MATCH($B$2, resultados!$A$1:$ZZ$1, 0))</f>
        <v/>
      </c>
      <c r="C130">
        <f>INDEX(resultados!$A$2:$ZZ$1925, 124, MATCH($B$3, resultados!$A$1:$ZZ$1, 0))</f>
        <v/>
      </c>
    </row>
    <row r="131">
      <c r="A131">
        <f>INDEX(resultados!$A$2:$ZZ$1925, 125, MATCH($B$1, resultados!$A$1:$ZZ$1, 0))</f>
        <v/>
      </c>
      <c r="B131">
        <f>INDEX(resultados!$A$2:$ZZ$1925, 125, MATCH($B$2, resultados!$A$1:$ZZ$1, 0))</f>
        <v/>
      </c>
      <c r="C131">
        <f>INDEX(resultados!$A$2:$ZZ$1925, 125, MATCH($B$3, resultados!$A$1:$ZZ$1, 0))</f>
        <v/>
      </c>
    </row>
    <row r="132">
      <c r="A132">
        <f>INDEX(resultados!$A$2:$ZZ$1925, 126, MATCH($B$1, resultados!$A$1:$ZZ$1, 0))</f>
        <v/>
      </c>
      <c r="B132">
        <f>INDEX(resultados!$A$2:$ZZ$1925, 126, MATCH($B$2, resultados!$A$1:$ZZ$1, 0))</f>
        <v/>
      </c>
      <c r="C132">
        <f>INDEX(resultados!$A$2:$ZZ$1925, 126, MATCH($B$3, resultados!$A$1:$ZZ$1, 0))</f>
        <v/>
      </c>
    </row>
    <row r="133">
      <c r="A133">
        <f>INDEX(resultados!$A$2:$ZZ$1925, 127, MATCH($B$1, resultados!$A$1:$ZZ$1, 0))</f>
        <v/>
      </c>
      <c r="B133">
        <f>INDEX(resultados!$A$2:$ZZ$1925, 127, MATCH($B$2, resultados!$A$1:$ZZ$1, 0))</f>
        <v/>
      </c>
      <c r="C133">
        <f>INDEX(resultados!$A$2:$ZZ$1925, 127, MATCH($B$3, resultados!$A$1:$ZZ$1, 0))</f>
        <v/>
      </c>
    </row>
    <row r="134">
      <c r="A134">
        <f>INDEX(resultados!$A$2:$ZZ$1925, 128, MATCH($B$1, resultados!$A$1:$ZZ$1, 0))</f>
        <v/>
      </c>
      <c r="B134">
        <f>INDEX(resultados!$A$2:$ZZ$1925, 128, MATCH($B$2, resultados!$A$1:$ZZ$1, 0))</f>
        <v/>
      </c>
      <c r="C134">
        <f>INDEX(resultados!$A$2:$ZZ$1925, 128, MATCH($B$3, resultados!$A$1:$ZZ$1, 0))</f>
        <v/>
      </c>
    </row>
    <row r="135">
      <c r="A135">
        <f>INDEX(resultados!$A$2:$ZZ$1925, 129, MATCH($B$1, resultados!$A$1:$ZZ$1, 0))</f>
        <v/>
      </c>
      <c r="B135">
        <f>INDEX(resultados!$A$2:$ZZ$1925, 129, MATCH($B$2, resultados!$A$1:$ZZ$1, 0))</f>
        <v/>
      </c>
      <c r="C135">
        <f>INDEX(resultados!$A$2:$ZZ$1925, 129, MATCH($B$3, resultados!$A$1:$ZZ$1, 0))</f>
        <v/>
      </c>
    </row>
    <row r="136">
      <c r="A136">
        <f>INDEX(resultados!$A$2:$ZZ$1925, 130, MATCH($B$1, resultados!$A$1:$ZZ$1, 0))</f>
        <v/>
      </c>
      <c r="B136">
        <f>INDEX(resultados!$A$2:$ZZ$1925, 130, MATCH($B$2, resultados!$A$1:$ZZ$1, 0))</f>
        <v/>
      </c>
      <c r="C136">
        <f>INDEX(resultados!$A$2:$ZZ$1925, 130, MATCH($B$3, resultados!$A$1:$ZZ$1, 0))</f>
        <v/>
      </c>
    </row>
    <row r="137">
      <c r="A137">
        <f>INDEX(resultados!$A$2:$ZZ$1925, 131, MATCH($B$1, resultados!$A$1:$ZZ$1, 0))</f>
        <v/>
      </c>
      <c r="B137">
        <f>INDEX(resultados!$A$2:$ZZ$1925, 131, MATCH($B$2, resultados!$A$1:$ZZ$1, 0))</f>
        <v/>
      </c>
      <c r="C137">
        <f>INDEX(resultados!$A$2:$ZZ$1925, 131, MATCH($B$3, resultados!$A$1:$ZZ$1, 0))</f>
        <v/>
      </c>
    </row>
    <row r="138">
      <c r="A138">
        <f>INDEX(resultados!$A$2:$ZZ$1925, 132, MATCH($B$1, resultados!$A$1:$ZZ$1, 0))</f>
        <v/>
      </c>
      <c r="B138">
        <f>INDEX(resultados!$A$2:$ZZ$1925, 132, MATCH($B$2, resultados!$A$1:$ZZ$1, 0))</f>
        <v/>
      </c>
      <c r="C138">
        <f>INDEX(resultados!$A$2:$ZZ$1925, 132, MATCH($B$3, resultados!$A$1:$ZZ$1, 0))</f>
        <v/>
      </c>
    </row>
    <row r="139">
      <c r="A139">
        <f>INDEX(resultados!$A$2:$ZZ$1925, 133, MATCH($B$1, resultados!$A$1:$ZZ$1, 0))</f>
        <v/>
      </c>
      <c r="B139">
        <f>INDEX(resultados!$A$2:$ZZ$1925, 133, MATCH($B$2, resultados!$A$1:$ZZ$1, 0))</f>
        <v/>
      </c>
      <c r="C139">
        <f>INDEX(resultados!$A$2:$ZZ$1925, 133, MATCH($B$3, resultados!$A$1:$ZZ$1, 0))</f>
        <v/>
      </c>
    </row>
    <row r="140">
      <c r="A140">
        <f>INDEX(resultados!$A$2:$ZZ$1925, 134, MATCH($B$1, resultados!$A$1:$ZZ$1, 0))</f>
        <v/>
      </c>
      <c r="B140">
        <f>INDEX(resultados!$A$2:$ZZ$1925, 134, MATCH($B$2, resultados!$A$1:$ZZ$1, 0))</f>
        <v/>
      </c>
      <c r="C140">
        <f>INDEX(resultados!$A$2:$ZZ$1925, 134, MATCH($B$3, resultados!$A$1:$ZZ$1, 0))</f>
        <v/>
      </c>
    </row>
    <row r="141">
      <c r="A141">
        <f>INDEX(resultados!$A$2:$ZZ$1925, 135, MATCH($B$1, resultados!$A$1:$ZZ$1, 0))</f>
        <v/>
      </c>
      <c r="B141">
        <f>INDEX(resultados!$A$2:$ZZ$1925, 135, MATCH($B$2, resultados!$A$1:$ZZ$1, 0))</f>
        <v/>
      </c>
      <c r="C141">
        <f>INDEX(resultados!$A$2:$ZZ$1925, 135, MATCH($B$3, resultados!$A$1:$ZZ$1, 0))</f>
        <v/>
      </c>
    </row>
    <row r="142">
      <c r="A142">
        <f>INDEX(resultados!$A$2:$ZZ$1925, 136, MATCH($B$1, resultados!$A$1:$ZZ$1, 0))</f>
        <v/>
      </c>
      <c r="B142">
        <f>INDEX(resultados!$A$2:$ZZ$1925, 136, MATCH($B$2, resultados!$A$1:$ZZ$1, 0))</f>
        <v/>
      </c>
      <c r="C142">
        <f>INDEX(resultados!$A$2:$ZZ$1925, 136, MATCH($B$3, resultados!$A$1:$ZZ$1, 0))</f>
        <v/>
      </c>
    </row>
    <row r="143">
      <c r="A143">
        <f>INDEX(resultados!$A$2:$ZZ$1925, 137, MATCH($B$1, resultados!$A$1:$ZZ$1, 0))</f>
        <v/>
      </c>
      <c r="B143">
        <f>INDEX(resultados!$A$2:$ZZ$1925, 137, MATCH($B$2, resultados!$A$1:$ZZ$1, 0))</f>
        <v/>
      </c>
      <c r="C143">
        <f>INDEX(resultados!$A$2:$ZZ$1925, 137, MATCH($B$3, resultados!$A$1:$ZZ$1, 0))</f>
        <v/>
      </c>
    </row>
    <row r="144">
      <c r="A144">
        <f>INDEX(resultados!$A$2:$ZZ$1925, 138, MATCH($B$1, resultados!$A$1:$ZZ$1, 0))</f>
        <v/>
      </c>
      <c r="B144">
        <f>INDEX(resultados!$A$2:$ZZ$1925, 138, MATCH($B$2, resultados!$A$1:$ZZ$1, 0))</f>
        <v/>
      </c>
      <c r="C144">
        <f>INDEX(resultados!$A$2:$ZZ$1925, 138, MATCH($B$3, resultados!$A$1:$ZZ$1, 0))</f>
        <v/>
      </c>
    </row>
    <row r="145">
      <c r="A145">
        <f>INDEX(resultados!$A$2:$ZZ$1925, 139, MATCH($B$1, resultados!$A$1:$ZZ$1, 0))</f>
        <v/>
      </c>
      <c r="B145">
        <f>INDEX(resultados!$A$2:$ZZ$1925, 139, MATCH($B$2, resultados!$A$1:$ZZ$1, 0))</f>
        <v/>
      </c>
      <c r="C145">
        <f>INDEX(resultados!$A$2:$ZZ$1925, 139, MATCH($B$3, resultados!$A$1:$ZZ$1, 0))</f>
        <v/>
      </c>
    </row>
    <row r="146">
      <c r="A146">
        <f>INDEX(resultados!$A$2:$ZZ$1925, 140, MATCH($B$1, resultados!$A$1:$ZZ$1, 0))</f>
        <v/>
      </c>
      <c r="B146">
        <f>INDEX(resultados!$A$2:$ZZ$1925, 140, MATCH($B$2, resultados!$A$1:$ZZ$1, 0))</f>
        <v/>
      </c>
      <c r="C146">
        <f>INDEX(resultados!$A$2:$ZZ$1925, 140, MATCH($B$3, resultados!$A$1:$ZZ$1, 0))</f>
        <v/>
      </c>
    </row>
    <row r="147">
      <c r="A147">
        <f>INDEX(resultados!$A$2:$ZZ$1925, 141, MATCH($B$1, resultados!$A$1:$ZZ$1, 0))</f>
        <v/>
      </c>
      <c r="B147">
        <f>INDEX(resultados!$A$2:$ZZ$1925, 141, MATCH($B$2, resultados!$A$1:$ZZ$1, 0))</f>
        <v/>
      </c>
      <c r="C147">
        <f>INDEX(resultados!$A$2:$ZZ$1925, 141, MATCH($B$3, resultados!$A$1:$ZZ$1, 0))</f>
        <v/>
      </c>
    </row>
    <row r="148">
      <c r="A148">
        <f>INDEX(resultados!$A$2:$ZZ$1925, 142, MATCH($B$1, resultados!$A$1:$ZZ$1, 0))</f>
        <v/>
      </c>
      <c r="B148">
        <f>INDEX(resultados!$A$2:$ZZ$1925, 142, MATCH($B$2, resultados!$A$1:$ZZ$1, 0))</f>
        <v/>
      </c>
      <c r="C148">
        <f>INDEX(resultados!$A$2:$ZZ$1925, 142, MATCH($B$3, resultados!$A$1:$ZZ$1, 0))</f>
        <v/>
      </c>
    </row>
    <row r="149">
      <c r="A149">
        <f>INDEX(resultados!$A$2:$ZZ$1925, 143, MATCH($B$1, resultados!$A$1:$ZZ$1, 0))</f>
        <v/>
      </c>
      <c r="B149">
        <f>INDEX(resultados!$A$2:$ZZ$1925, 143, MATCH($B$2, resultados!$A$1:$ZZ$1, 0))</f>
        <v/>
      </c>
      <c r="C149">
        <f>INDEX(resultados!$A$2:$ZZ$1925, 143, MATCH($B$3, resultados!$A$1:$ZZ$1, 0))</f>
        <v/>
      </c>
    </row>
    <row r="150">
      <c r="A150">
        <f>INDEX(resultados!$A$2:$ZZ$1925, 144, MATCH($B$1, resultados!$A$1:$ZZ$1, 0))</f>
        <v/>
      </c>
      <c r="B150">
        <f>INDEX(resultados!$A$2:$ZZ$1925, 144, MATCH($B$2, resultados!$A$1:$ZZ$1, 0))</f>
        <v/>
      </c>
      <c r="C150">
        <f>INDEX(resultados!$A$2:$ZZ$1925, 144, MATCH($B$3, resultados!$A$1:$ZZ$1, 0))</f>
        <v/>
      </c>
    </row>
    <row r="151">
      <c r="A151">
        <f>INDEX(resultados!$A$2:$ZZ$1925, 145, MATCH($B$1, resultados!$A$1:$ZZ$1, 0))</f>
        <v/>
      </c>
      <c r="B151">
        <f>INDEX(resultados!$A$2:$ZZ$1925, 145, MATCH($B$2, resultados!$A$1:$ZZ$1, 0))</f>
        <v/>
      </c>
      <c r="C151">
        <f>INDEX(resultados!$A$2:$ZZ$1925, 145, MATCH($B$3, resultados!$A$1:$ZZ$1, 0))</f>
        <v/>
      </c>
    </row>
    <row r="152">
      <c r="A152">
        <f>INDEX(resultados!$A$2:$ZZ$1925, 146, MATCH($B$1, resultados!$A$1:$ZZ$1, 0))</f>
        <v/>
      </c>
      <c r="B152">
        <f>INDEX(resultados!$A$2:$ZZ$1925, 146, MATCH($B$2, resultados!$A$1:$ZZ$1, 0))</f>
        <v/>
      </c>
      <c r="C152">
        <f>INDEX(resultados!$A$2:$ZZ$1925, 146, MATCH($B$3, resultados!$A$1:$ZZ$1, 0))</f>
        <v/>
      </c>
    </row>
    <row r="153">
      <c r="A153">
        <f>INDEX(resultados!$A$2:$ZZ$1925, 147, MATCH($B$1, resultados!$A$1:$ZZ$1, 0))</f>
        <v/>
      </c>
      <c r="B153">
        <f>INDEX(resultados!$A$2:$ZZ$1925, 147, MATCH($B$2, resultados!$A$1:$ZZ$1, 0))</f>
        <v/>
      </c>
      <c r="C153">
        <f>INDEX(resultados!$A$2:$ZZ$1925, 147, MATCH($B$3, resultados!$A$1:$ZZ$1, 0))</f>
        <v/>
      </c>
    </row>
    <row r="154">
      <c r="A154">
        <f>INDEX(resultados!$A$2:$ZZ$1925, 148, MATCH($B$1, resultados!$A$1:$ZZ$1, 0))</f>
        <v/>
      </c>
      <c r="B154">
        <f>INDEX(resultados!$A$2:$ZZ$1925, 148, MATCH($B$2, resultados!$A$1:$ZZ$1, 0))</f>
        <v/>
      </c>
      <c r="C154">
        <f>INDEX(resultados!$A$2:$ZZ$1925, 148, MATCH($B$3, resultados!$A$1:$ZZ$1, 0))</f>
        <v/>
      </c>
    </row>
    <row r="155">
      <c r="A155">
        <f>INDEX(resultados!$A$2:$ZZ$1925, 149, MATCH($B$1, resultados!$A$1:$ZZ$1, 0))</f>
        <v/>
      </c>
      <c r="B155">
        <f>INDEX(resultados!$A$2:$ZZ$1925, 149, MATCH($B$2, resultados!$A$1:$ZZ$1, 0))</f>
        <v/>
      </c>
      <c r="C155">
        <f>INDEX(resultados!$A$2:$ZZ$1925, 149, MATCH($B$3, resultados!$A$1:$ZZ$1, 0))</f>
        <v/>
      </c>
    </row>
    <row r="156">
      <c r="A156">
        <f>INDEX(resultados!$A$2:$ZZ$1925, 150, MATCH($B$1, resultados!$A$1:$ZZ$1, 0))</f>
        <v/>
      </c>
      <c r="B156">
        <f>INDEX(resultados!$A$2:$ZZ$1925, 150, MATCH($B$2, resultados!$A$1:$ZZ$1, 0))</f>
        <v/>
      </c>
      <c r="C156">
        <f>INDEX(resultados!$A$2:$ZZ$1925, 150, MATCH($B$3, resultados!$A$1:$ZZ$1, 0))</f>
        <v/>
      </c>
    </row>
    <row r="157">
      <c r="A157">
        <f>INDEX(resultados!$A$2:$ZZ$1925, 151, MATCH($B$1, resultados!$A$1:$ZZ$1, 0))</f>
        <v/>
      </c>
      <c r="B157">
        <f>INDEX(resultados!$A$2:$ZZ$1925, 151, MATCH($B$2, resultados!$A$1:$ZZ$1, 0))</f>
        <v/>
      </c>
      <c r="C157">
        <f>INDEX(resultados!$A$2:$ZZ$1925, 151, MATCH($B$3, resultados!$A$1:$ZZ$1, 0))</f>
        <v/>
      </c>
    </row>
    <row r="158">
      <c r="A158">
        <f>INDEX(resultados!$A$2:$ZZ$1925, 152, MATCH($B$1, resultados!$A$1:$ZZ$1, 0))</f>
        <v/>
      </c>
      <c r="B158">
        <f>INDEX(resultados!$A$2:$ZZ$1925, 152, MATCH($B$2, resultados!$A$1:$ZZ$1, 0))</f>
        <v/>
      </c>
      <c r="C158">
        <f>INDEX(resultados!$A$2:$ZZ$1925, 152, MATCH($B$3, resultados!$A$1:$ZZ$1, 0))</f>
        <v/>
      </c>
    </row>
    <row r="159">
      <c r="A159">
        <f>INDEX(resultados!$A$2:$ZZ$1925, 153, MATCH($B$1, resultados!$A$1:$ZZ$1, 0))</f>
        <v/>
      </c>
      <c r="B159">
        <f>INDEX(resultados!$A$2:$ZZ$1925, 153, MATCH($B$2, resultados!$A$1:$ZZ$1, 0))</f>
        <v/>
      </c>
      <c r="C159">
        <f>INDEX(resultados!$A$2:$ZZ$1925, 153, MATCH($B$3, resultados!$A$1:$ZZ$1, 0))</f>
        <v/>
      </c>
    </row>
    <row r="160">
      <c r="A160">
        <f>INDEX(resultados!$A$2:$ZZ$1925, 154, MATCH($B$1, resultados!$A$1:$ZZ$1, 0))</f>
        <v/>
      </c>
      <c r="B160">
        <f>INDEX(resultados!$A$2:$ZZ$1925, 154, MATCH($B$2, resultados!$A$1:$ZZ$1, 0))</f>
        <v/>
      </c>
      <c r="C160">
        <f>INDEX(resultados!$A$2:$ZZ$1925, 154, MATCH($B$3, resultados!$A$1:$ZZ$1, 0))</f>
        <v/>
      </c>
    </row>
    <row r="161">
      <c r="A161">
        <f>INDEX(resultados!$A$2:$ZZ$1925, 155, MATCH($B$1, resultados!$A$1:$ZZ$1, 0))</f>
        <v/>
      </c>
      <c r="B161">
        <f>INDEX(resultados!$A$2:$ZZ$1925, 155, MATCH($B$2, resultados!$A$1:$ZZ$1, 0))</f>
        <v/>
      </c>
      <c r="C161">
        <f>INDEX(resultados!$A$2:$ZZ$1925, 155, MATCH($B$3, resultados!$A$1:$ZZ$1, 0))</f>
        <v/>
      </c>
    </row>
    <row r="162">
      <c r="A162">
        <f>INDEX(resultados!$A$2:$ZZ$1925, 156, MATCH($B$1, resultados!$A$1:$ZZ$1, 0))</f>
        <v/>
      </c>
      <c r="B162">
        <f>INDEX(resultados!$A$2:$ZZ$1925, 156, MATCH($B$2, resultados!$A$1:$ZZ$1, 0))</f>
        <v/>
      </c>
      <c r="C162">
        <f>INDEX(resultados!$A$2:$ZZ$1925, 156, MATCH($B$3, resultados!$A$1:$ZZ$1, 0))</f>
        <v/>
      </c>
    </row>
    <row r="163">
      <c r="A163">
        <f>INDEX(resultados!$A$2:$ZZ$1925, 157, MATCH($B$1, resultados!$A$1:$ZZ$1, 0))</f>
        <v/>
      </c>
      <c r="B163">
        <f>INDEX(resultados!$A$2:$ZZ$1925, 157, MATCH($B$2, resultados!$A$1:$ZZ$1, 0))</f>
        <v/>
      </c>
      <c r="C163">
        <f>INDEX(resultados!$A$2:$ZZ$1925, 157, MATCH($B$3, resultados!$A$1:$ZZ$1, 0))</f>
        <v/>
      </c>
    </row>
    <row r="164">
      <c r="A164">
        <f>INDEX(resultados!$A$2:$ZZ$1925, 158, MATCH($B$1, resultados!$A$1:$ZZ$1, 0))</f>
        <v/>
      </c>
      <c r="B164">
        <f>INDEX(resultados!$A$2:$ZZ$1925, 158, MATCH($B$2, resultados!$A$1:$ZZ$1, 0))</f>
        <v/>
      </c>
      <c r="C164">
        <f>INDEX(resultados!$A$2:$ZZ$1925, 158, MATCH($B$3, resultados!$A$1:$ZZ$1, 0))</f>
        <v/>
      </c>
    </row>
    <row r="165">
      <c r="A165">
        <f>INDEX(resultados!$A$2:$ZZ$1925, 159, MATCH($B$1, resultados!$A$1:$ZZ$1, 0))</f>
        <v/>
      </c>
      <c r="B165">
        <f>INDEX(resultados!$A$2:$ZZ$1925, 159, MATCH($B$2, resultados!$A$1:$ZZ$1, 0))</f>
        <v/>
      </c>
      <c r="C165">
        <f>INDEX(resultados!$A$2:$ZZ$1925, 159, MATCH($B$3, resultados!$A$1:$ZZ$1, 0))</f>
        <v/>
      </c>
    </row>
    <row r="166">
      <c r="A166">
        <f>INDEX(resultados!$A$2:$ZZ$1925, 160, MATCH($B$1, resultados!$A$1:$ZZ$1, 0))</f>
        <v/>
      </c>
      <c r="B166">
        <f>INDEX(resultados!$A$2:$ZZ$1925, 160, MATCH($B$2, resultados!$A$1:$ZZ$1, 0))</f>
        <v/>
      </c>
      <c r="C166">
        <f>INDEX(resultados!$A$2:$ZZ$1925, 160, MATCH($B$3, resultados!$A$1:$ZZ$1, 0))</f>
        <v/>
      </c>
    </row>
    <row r="167">
      <c r="A167">
        <f>INDEX(resultados!$A$2:$ZZ$1925, 161, MATCH($B$1, resultados!$A$1:$ZZ$1, 0))</f>
        <v/>
      </c>
      <c r="B167">
        <f>INDEX(resultados!$A$2:$ZZ$1925, 161, MATCH($B$2, resultados!$A$1:$ZZ$1, 0))</f>
        <v/>
      </c>
      <c r="C167">
        <f>INDEX(resultados!$A$2:$ZZ$1925, 161, MATCH($B$3, resultados!$A$1:$ZZ$1, 0))</f>
        <v/>
      </c>
    </row>
    <row r="168">
      <c r="A168">
        <f>INDEX(resultados!$A$2:$ZZ$1925, 162, MATCH($B$1, resultados!$A$1:$ZZ$1, 0))</f>
        <v/>
      </c>
      <c r="B168">
        <f>INDEX(resultados!$A$2:$ZZ$1925, 162, MATCH($B$2, resultados!$A$1:$ZZ$1, 0))</f>
        <v/>
      </c>
      <c r="C168">
        <f>INDEX(resultados!$A$2:$ZZ$1925, 162, MATCH($B$3, resultados!$A$1:$ZZ$1, 0))</f>
        <v/>
      </c>
    </row>
    <row r="169">
      <c r="A169">
        <f>INDEX(resultados!$A$2:$ZZ$1925, 163, MATCH($B$1, resultados!$A$1:$ZZ$1, 0))</f>
        <v/>
      </c>
      <c r="B169">
        <f>INDEX(resultados!$A$2:$ZZ$1925, 163, MATCH($B$2, resultados!$A$1:$ZZ$1, 0))</f>
        <v/>
      </c>
      <c r="C169">
        <f>INDEX(resultados!$A$2:$ZZ$1925, 163, MATCH($B$3, resultados!$A$1:$ZZ$1, 0))</f>
        <v/>
      </c>
    </row>
    <row r="170">
      <c r="A170">
        <f>INDEX(resultados!$A$2:$ZZ$1925, 164, MATCH($B$1, resultados!$A$1:$ZZ$1, 0))</f>
        <v/>
      </c>
      <c r="B170">
        <f>INDEX(resultados!$A$2:$ZZ$1925, 164, MATCH($B$2, resultados!$A$1:$ZZ$1, 0))</f>
        <v/>
      </c>
      <c r="C170">
        <f>INDEX(resultados!$A$2:$ZZ$1925, 164, MATCH($B$3, resultados!$A$1:$ZZ$1, 0))</f>
        <v/>
      </c>
    </row>
    <row r="171">
      <c r="A171">
        <f>INDEX(resultados!$A$2:$ZZ$1925, 165, MATCH($B$1, resultados!$A$1:$ZZ$1, 0))</f>
        <v/>
      </c>
      <c r="B171">
        <f>INDEX(resultados!$A$2:$ZZ$1925, 165, MATCH($B$2, resultados!$A$1:$ZZ$1, 0))</f>
        <v/>
      </c>
      <c r="C171">
        <f>INDEX(resultados!$A$2:$ZZ$1925, 165, MATCH($B$3, resultados!$A$1:$ZZ$1, 0))</f>
        <v/>
      </c>
    </row>
    <row r="172">
      <c r="A172">
        <f>INDEX(resultados!$A$2:$ZZ$1925, 166, MATCH($B$1, resultados!$A$1:$ZZ$1, 0))</f>
        <v/>
      </c>
      <c r="B172">
        <f>INDEX(resultados!$A$2:$ZZ$1925, 166, MATCH($B$2, resultados!$A$1:$ZZ$1, 0))</f>
        <v/>
      </c>
      <c r="C172">
        <f>INDEX(resultados!$A$2:$ZZ$1925, 166, MATCH($B$3, resultados!$A$1:$ZZ$1, 0))</f>
        <v/>
      </c>
    </row>
    <row r="173">
      <c r="A173">
        <f>INDEX(resultados!$A$2:$ZZ$1925, 167, MATCH($B$1, resultados!$A$1:$ZZ$1, 0))</f>
        <v/>
      </c>
      <c r="B173">
        <f>INDEX(resultados!$A$2:$ZZ$1925, 167, MATCH($B$2, resultados!$A$1:$ZZ$1, 0))</f>
        <v/>
      </c>
      <c r="C173">
        <f>INDEX(resultados!$A$2:$ZZ$1925, 167, MATCH($B$3, resultados!$A$1:$ZZ$1, 0))</f>
        <v/>
      </c>
    </row>
    <row r="174">
      <c r="A174">
        <f>INDEX(resultados!$A$2:$ZZ$1925, 168, MATCH($B$1, resultados!$A$1:$ZZ$1, 0))</f>
        <v/>
      </c>
      <c r="B174">
        <f>INDEX(resultados!$A$2:$ZZ$1925, 168, MATCH($B$2, resultados!$A$1:$ZZ$1, 0))</f>
        <v/>
      </c>
      <c r="C174">
        <f>INDEX(resultados!$A$2:$ZZ$1925, 168, MATCH($B$3, resultados!$A$1:$ZZ$1, 0))</f>
        <v/>
      </c>
    </row>
    <row r="175">
      <c r="A175">
        <f>INDEX(resultados!$A$2:$ZZ$1925, 169, MATCH($B$1, resultados!$A$1:$ZZ$1, 0))</f>
        <v/>
      </c>
      <c r="B175">
        <f>INDEX(resultados!$A$2:$ZZ$1925, 169, MATCH($B$2, resultados!$A$1:$ZZ$1, 0))</f>
        <v/>
      </c>
      <c r="C175">
        <f>INDEX(resultados!$A$2:$ZZ$1925, 169, MATCH($B$3, resultados!$A$1:$ZZ$1, 0))</f>
        <v/>
      </c>
    </row>
    <row r="176">
      <c r="A176">
        <f>INDEX(resultados!$A$2:$ZZ$1925, 170, MATCH($B$1, resultados!$A$1:$ZZ$1, 0))</f>
        <v/>
      </c>
      <c r="B176">
        <f>INDEX(resultados!$A$2:$ZZ$1925, 170, MATCH($B$2, resultados!$A$1:$ZZ$1, 0))</f>
        <v/>
      </c>
      <c r="C176">
        <f>INDEX(resultados!$A$2:$ZZ$1925, 170, MATCH($B$3, resultados!$A$1:$ZZ$1, 0))</f>
        <v/>
      </c>
    </row>
    <row r="177">
      <c r="A177">
        <f>INDEX(resultados!$A$2:$ZZ$1925, 171, MATCH($B$1, resultados!$A$1:$ZZ$1, 0))</f>
        <v/>
      </c>
      <c r="B177">
        <f>INDEX(resultados!$A$2:$ZZ$1925, 171, MATCH($B$2, resultados!$A$1:$ZZ$1, 0))</f>
        <v/>
      </c>
      <c r="C177">
        <f>INDEX(resultados!$A$2:$ZZ$1925, 171, MATCH($B$3, resultados!$A$1:$ZZ$1, 0))</f>
        <v/>
      </c>
    </row>
    <row r="178">
      <c r="A178">
        <f>INDEX(resultados!$A$2:$ZZ$1925, 172, MATCH($B$1, resultados!$A$1:$ZZ$1, 0))</f>
        <v/>
      </c>
      <c r="B178">
        <f>INDEX(resultados!$A$2:$ZZ$1925, 172, MATCH($B$2, resultados!$A$1:$ZZ$1, 0))</f>
        <v/>
      </c>
      <c r="C178">
        <f>INDEX(resultados!$A$2:$ZZ$1925, 172, MATCH($B$3, resultados!$A$1:$ZZ$1, 0))</f>
        <v/>
      </c>
    </row>
    <row r="179">
      <c r="A179">
        <f>INDEX(resultados!$A$2:$ZZ$1925, 173, MATCH($B$1, resultados!$A$1:$ZZ$1, 0))</f>
        <v/>
      </c>
      <c r="B179">
        <f>INDEX(resultados!$A$2:$ZZ$1925, 173, MATCH($B$2, resultados!$A$1:$ZZ$1, 0))</f>
        <v/>
      </c>
      <c r="C179">
        <f>INDEX(resultados!$A$2:$ZZ$1925, 173, MATCH($B$3, resultados!$A$1:$ZZ$1, 0))</f>
        <v/>
      </c>
    </row>
    <row r="180">
      <c r="A180">
        <f>INDEX(resultados!$A$2:$ZZ$1925, 174, MATCH($B$1, resultados!$A$1:$ZZ$1, 0))</f>
        <v/>
      </c>
      <c r="B180">
        <f>INDEX(resultados!$A$2:$ZZ$1925, 174, MATCH($B$2, resultados!$A$1:$ZZ$1, 0))</f>
        <v/>
      </c>
      <c r="C180">
        <f>INDEX(resultados!$A$2:$ZZ$1925, 174, MATCH($B$3, resultados!$A$1:$ZZ$1, 0))</f>
        <v/>
      </c>
    </row>
    <row r="181">
      <c r="A181">
        <f>INDEX(resultados!$A$2:$ZZ$1925, 175, MATCH($B$1, resultados!$A$1:$ZZ$1, 0))</f>
        <v/>
      </c>
      <c r="B181">
        <f>INDEX(resultados!$A$2:$ZZ$1925, 175, MATCH($B$2, resultados!$A$1:$ZZ$1, 0))</f>
        <v/>
      </c>
      <c r="C181">
        <f>INDEX(resultados!$A$2:$ZZ$1925, 175, MATCH($B$3, resultados!$A$1:$ZZ$1, 0))</f>
        <v/>
      </c>
    </row>
    <row r="182">
      <c r="A182">
        <f>INDEX(resultados!$A$2:$ZZ$1925, 176, MATCH($B$1, resultados!$A$1:$ZZ$1, 0))</f>
        <v/>
      </c>
      <c r="B182">
        <f>INDEX(resultados!$A$2:$ZZ$1925, 176, MATCH($B$2, resultados!$A$1:$ZZ$1, 0))</f>
        <v/>
      </c>
      <c r="C182">
        <f>INDEX(resultados!$A$2:$ZZ$1925, 176, MATCH($B$3, resultados!$A$1:$ZZ$1, 0))</f>
        <v/>
      </c>
    </row>
    <row r="183">
      <c r="A183">
        <f>INDEX(resultados!$A$2:$ZZ$1925, 177, MATCH($B$1, resultados!$A$1:$ZZ$1, 0))</f>
        <v/>
      </c>
      <c r="B183">
        <f>INDEX(resultados!$A$2:$ZZ$1925, 177, MATCH($B$2, resultados!$A$1:$ZZ$1, 0))</f>
        <v/>
      </c>
      <c r="C183">
        <f>INDEX(resultados!$A$2:$ZZ$1925, 177, MATCH($B$3, resultados!$A$1:$ZZ$1, 0))</f>
        <v/>
      </c>
    </row>
    <row r="184">
      <c r="A184">
        <f>INDEX(resultados!$A$2:$ZZ$1925, 178, MATCH($B$1, resultados!$A$1:$ZZ$1, 0))</f>
        <v/>
      </c>
      <c r="B184">
        <f>INDEX(resultados!$A$2:$ZZ$1925, 178, MATCH($B$2, resultados!$A$1:$ZZ$1, 0))</f>
        <v/>
      </c>
      <c r="C184">
        <f>INDEX(resultados!$A$2:$ZZ$1925, 178, MATCH($B$3, resultados!$A$1:$ZZ$1, 0))</f>
        <v/>
      </c>
    </row>
    <row r="185">
      <c r="A185">
        <f>INDEX(resultados!$A$2:$ZZ$1925, 179, MATCH($B$1, resultados!$A$1:$ZZ$1, 0))</f>
        <v/>
      </c>
      <c r="B185">
        <f>INDEX(resultados!$A$2:$ZZ$1925, 179, MATCH($B$2, resultados!$A$1:$ZZ$1, 0))</f>
        <v/>
      </c>
      <c r="C185">
        <f>INDEX(resultados!$A$2:$ZZ$1925, 179, MATCH($B$3, resultados!$A$1:$ZZ$1, 0))</f>
        <v/>
      </c>
    </row>
    <row r="186">
      <c r="A186">
        <f>INDEX(resultados!$A$2:$ZZ$1925, 180, MATCH($B$1, resultados!$A$1:$ZZ$1, 0))</f>
        <v/>
      </c>
      <c r="B186">
        <f>INDEX(resultados!$A$2:$ZZ$1925, 180, MATCH($B$2, resultados!$A$1:$ZZ$1, 0))</f>
        <v/>
      </c>
      <c r="C186">
        <f>INDEX(resultados!$A$2:$ZZ$1925, 180, MATCH($B$3, resultados!$A$1:$ZZ$1, 0))</f>
        <v/>
      </c>
    </row>
    <row r="187">
      <c r="A187">
        <f>INDEX(resultados!$A$2:$ZZ$1925, 181, MATCH($B$1, resultados!$A$1:$ZZ$1, 0))</f>
        <v/>
      </c>
      <c r="B187">
        <f>INDEX(resultados!$A$2:$ZZ$1925, 181, MATCH($B$2, resultados!$A$1:$ZZ$1, 0))</f>
        <v/>
      </c>
      <c r="C187">
        <f>INDEX(resultados!$A$2:$ZZ$1925, 181, MATCH($B$3, resultados!$A$1:$ZZ$1, 0))</f>
        <v/>
      </c>
    </row>
    <row r="188">
      <c r="A188">
        <f>INDEX(resultados!$A$2:$ZZ$1925, 182, MATCH($B$1, resultados!$A$1:$ZZ$1, 0))</f>
        <v/>
      </c>
      <c r="B188">
        <f>INDEX(resultados!$A$2:$ZZ$1925, 182, MATCH($B$2, resultados!$A$1:$ZZ$1, 0))</f>
        <v/>
      </c>
      <c r="C188">
        <f>INDEX(resultados!$A$2:$ZZ$1925, 182, MATCH($B$3, resultados!$A$1:$ZZ$1, 0))</f>
        <v/>
      </c>
    </row>
    <row r="189">
      <c r="A189">
        <f>INDEX(resultados!$A$2:$ZZ$1925, 183, MATCH($B$1, resultados!$A$1:$ZZ$1, 0))</f>
        <v/>
      </c>
      <c r="B189">
        <f>INDEX(resultados!$A$2:$ZZ$1925, 183, MATCH($B$2, resultados!$A$1:$ZZ$1, 0))</f>
        <v/>
      </c>
      <c r="C189">
        <f>INDEX(resultados!$A$2:$ZZ$1925, 183, MATCH($B$3, resultados!$A$1:$ZZ$1, 0))</f>
        <v/>
      </c>
    </row>
    <row r="190">
      <c r="A190">
        <f>INDEX(resultados!$A$2:$ZZ$1925, 184, MATCH($B$1, resultados!$A$1:$ZZ$1, 0))</f>
        <v/>
      </c>
      <c r="B190">
        <f>INDEX(resultados!$A$2:$ZZ$1925, 184, MATCH($B$2, resultados!$A$1:$ZZ$1, 0))</f>
        <v/>
      </c>
      <c r="C190">
        <f>INDEX(resultados!$A$2:$ZZ$1925, 184, MATCH($B$3, resultados!$A$1:$ZZ$1, 0))</f>
        <v/>
      </c>
    </row>
    <row r="191">
      <c r="A191">
        <f>INDEX(resultados!$A$2:$ZZ$1925, 185, MATCH($B$1, resultados!$A$1:$ZZ$1, 0))</f>
        <v/>
      </c>
      <c r="B191">
        <f>INDEX(resultados!$A$2:$ZZ$1925, 185, MATCH($B$2, resultados!$A$1:$ZZ$1, 0))</f>
        <v/>
      </c>
      <c r="C191">
        <f>INDEX(resultados!$A$2:$ZZ$1925, 185, MATCH($B$3, resultados!$A$1:$ZZ$1, 0))</f>
        <v/>
      </c>
    </row>
    <row r="192">
      <c r="A192">
        <f>INDEX(resultados!$A$2:$ZZ$1925, 186, MATCH($B$1, resultados!$A$1:$ZZ$1, 0))</f>
        <v/>
      </c>
      <c r="B192">
        <f>INDEX(resultados!$A$2:$ZZ$1925, 186, MATCH($B$2, resultados!$A$1:$ZZ$1, 0))</f>
        <v/>
      </c>
      <c r="C192">
        <f>INDEX(resultados!$A$2:$ZZ$1925, 186, MATCH($B$3, resultados!$A$1:$ZZ$1, 0))</f>
        <v/>
      </c>
    </row>
    <row r="193">
      <c r="A193">
        <f>INDEX(resultados!$A$2:$ZZ$1925, 187, MATCH($B$1, resultados!$A$1:$ZZ$1, 0))</f>
        <v/>
      </c>
      <c r="B193">
        <f>INDEX(resultados!$A$2:$ZZ$1925, 187, MATCH($B$2, resultados!$A$1:$ZZ$1, 0))</f>
        <v/>
      </c>
      <c r="C193">
        <f>INDEX(resultados!$A$2:$ZZ$1925, 187, MATCH($B$3, resultados!$A$1:$ZZ$1, 0))</f>
        <v/>
      </c>
    </row>
    <row r="194">
      <c r="A194">
        <f>INDEX(resultados!$A$2:$ZZ$1925, 188, MATCH($B$1, resultados!$A$1:$ZZ$1, 0))</f>
        <v/>
      </c>
      <c r="B194">
        <f>INDEX(resultados!$A$2:$ZZ$1925, 188, MATCH($B$2, resultados!$A$1:$ZZ$1, 0))</f>
        <v/>
      </c>
      <c r="C194">
        <f>INDEX(resultados!$A$2:$ZZ$1925, 188, MATCH($B$3, resultados!$A$1:$ZZ$1, 0))</f>
        <v/>
      </c>
    </row>
    <row r="195">
      <c r="A195">
        <f>INDEX(resultados!$A$2:$ZZ$1925, 189, MATCH($B$1, resultados!$A$1:$ZZ$1, 0))</f>
        <v/>
      </c>
      <c r="B195">
        <f>INDEX(resultados!$A$2:$ZZ$1925, 189, MATCH($B$2, resultados!$A$1:$ZZ$1, 0))</f>
        <v/>
      </c>
      <c r="C195">
        <f>INDEX(resultados!$A$2:$ZZ$1925, 189, MATCH($B$3, resultados!$A$1:$ZZ$1, 0))</f>
        <v/>
      </c>
    </row>
    <row r="196">
      <c r="A196">
        <f>INDEX(resultados!$A$2:$ZZ$1925, 190, MATCH($B$1, resultados!$A$1:$ZZ$1, 0))</f>
        <v/>
      </c>
      <c r="B196">
        <f>INDEX(resultados!$A$2:$ZZ$1925, 190, MATCH($B$2, resultados!$A$1:$ZZ$1, 0))</f>
        <v/>
      </c>
      <c r="C196">
        <f>INDEX(resultados!$A$2:$ZZ$1925, 190, MATCH($B$3, resultados!$A$1:$ZZ$1, 0))</f>
        <v/>
      </c>
    </row>
    <row r="197">
      <c r="A197">
        <f>INDEX(resultados!$A$2:$ZZ$1925, 191, MATCH($B$1, resultados!$A$1:$ZZ$1, 0))</f>
        <v/>
      </c>
      <c r="B197">
        <f>INDEX(resultados!$A$2:$ZZ$1925, 191, MATCH($B$2, resultados!$A$1:$ZZ$1, 0))</f>
        <v/>
      </c>
      <c r="C197">
        <f>INDEX(resultados!$A$2:$ZZ$1925, 191, MATCH($B$3, resultados!$A$1:$ZZ$1, 0))</f>
        <v/>
      </c>
    </row>
    <row r="198">
      <c r="A198">
        <f>INDEX(resultados!$A$2:$ZZ$1925, 192, MATCH($B$1, resultados!$A$1:$ZZ$1, 0))</f>
        <v/>
      </c>
      <c r="B198">
        <f>INDEX(resultados!$A$2:$ZZ$1925, 192, MATCH($B$2, resultados!$A$1:$ZZ$1, 0))</f>
        <v/>
      </c>
      <c r="C198">
        <f>INDEX(resultados!$A$2:$ZZ$1925, 192, MATCH($B$3, resultados!$A$1:$ZZ$1, 0))</f>
        <v/>
      </c>
    </row>
    <row r="199">
      <c r="A199">
        <f>INDEX(resultados!$A$2:$ZZ$1925, 193, MATCH($B$1, resultados!$A$1:$ZZ$1, 0))</f>
        <v/>
      </c>
      <c r="B199">
        <f>INDEX(resultados!$A$2:$ZZ$1925, 193, MATCH($B$2, resultados!$A$1:$ZZ$1, 0))</f>
        <v/>
      </c>
      <c r="C199">
        <f>INDEX(resultados!$A$2:$ZZ$1925, 193, MATCH($B$3, resultados!$A$1:$ZZ$1, 0))</f>
        <v/>
      </c>
    </row>
    <row r="200">
      <c r="A200">
        <f>INDEX(resultados!$A$2:$ZZ$1925, 194, MATCH($B$1, resultados!$A$1:$ZZ$1, 0))</f>
        <v/>
      </c>
      <c r="B200">
        <f>INDEX(resultados!$A$2:$ZZ$1925, 194, MATCH($B$2, resultados!$A$1:$ZZ$1, 0))</f>
        <v/>
      </c>
      <c r="C200">
        <f>INDEX(resultados!$A$2:$ZZ$1925, 194, MATCH($B$3, resultados!$A$1:$ZZ$1, 0))</f>
        <v/>
      </c>
    </row>
    <row r="201">
      <c r="A201">
        <f>INDEX(resultados!$A$2:$ZZ$1925, 195, MATCH($B$1, resultados!$A$1:$ZZ$1, 0))</f>
        <v/>
      </c>
      <c r="B201">
        <f>INDEX(resultados!$A$2:$ZZ$1925, 195, MATCH($B$2, resultados!$A$1:$ZZ$1, 0))</f>
        <v/>
      </c>
      <c r="C201">
        <f>INDEX(resultados!$A$2:$ZZ$1925, 195, MATCH($B$3, resultados!$A$1:$ZZ$1, 0))</f>
        <v/>
      </c>
    </row>
    <row r="202">
      <c r="A202">
        <f>INDEX(resultados!$A$2:$ZZ$1925, 196, MATCH($B$1, resultados!$A$1:$ZZ$1, 0))</f>
        <v/>
      </c>
      <c r="B202">
        <f>INDEX(resultados!$A$2:$ZZ$1925, 196, MATCH($B$2, resultados!$A$1:$ZZ$1, 0))</f>
        <v/>
      </c>
      <c r="C202">
        <f>INDEX(resultados!$A$2:$ZZ$1925, 196, MATCH($B$3, resultados!$A$1:$ZZ$1, 0))</f>
        <v/>
      </c>
    </row>
    <row r="203">
      <c r="A203">
        <f>INDEX(resultados!$A$2:$ZZ$1925, 197, MATCH($B$1, resultados!$A$1:$ZZ$1, 0))</f>
        <v/>
      </c>
      <c r="B203">
        <f>INDEX(resultados!$A$2:$ZZ$1925, 197, MATCH($B$2, resultados!$A$1:$ZZ$1, 0))</f>
        <v/>
      </c>
      <c r="C203">
        <f>INDEX(resultados!$A$2:$ZZ$1925, 197, MATCH($B$3, resultados!$A$1:$ZZ$1, 0))</f>
        <v/>
      </c>
    </row>
    <row r="204">
      <c r="A204">
        <f>INDEX(resultados!$A$2:$ZZ$1925, 198, MATCH($B$1, resultados!$A$1:$ZZ$1, 0))</f>
        <v/>
      </c>
      <c r="B204">
        <f>INDEX(resultados!$A$2:$ZZ$1925, 198, MATCH($B$2, resultados!$A$1:$ZZ$1, 0))</f>
        <v/>
      </c>
      <c r="C204">
        <f>INDEX(resultados!$A$2:$ZZ$1925, 198, MATCH($B$3, resultados!$A$1:$ZZ$1, 0))</f>
        <v/>
      </c>
    </row>
    <row r="205">
      <c r="A205">
        <f>INDEX(resultados!$A$2:$ZZ$1925, 199, MATCH($B$1, resultados!$A$1:$ZZ$1, 0))</f>
        <v/>
      </c>
      <c r="B205">
        <f>INDEX(resultados!$A$2:$ZZ$1925, 199, MATCH($B$2, resultados!$A$1:$ZZ$1, 0))</f>
        <v/>
      </c>
      <c r="C205">
        <f>INDEX(resultados!$A$2:$ZZ$1925, 199, MATCH($B$3, resultados!$A$1:$ZZ$1, 0))</f>
        <v/>
      </c>
    </row>
    <row r="206">
      <c r="A206">
        <f>INDEX(resultados!$A$2:$ZZ$1925, 200, MATCH($B$1, resultados!$A$1:$ZZ$1, 0))</f>
        <v/>
      </c>
      <c r="B206">
        <f>INDEX(resultados!$A$2:$ZZ$1925, 200, MATCH($B$2, resultados!$A$1:$ZZ$1, 0))</f>
        <v/>
      </c>
      <c r="C206">
        <f>INDEX(resultados!$A$2:$ZZ$1925, 200, MATCH($B$3, resultados!$A$1:$ZZ$1, 0))</f>
        <v/>
      </c>
    </row>
    <row r="207">
      <c r="A207">
        <f>INDEX(resultados!$A$2:$ZZ$1925, 201, MATCH($B$1, resultados!$A$1:$ZZ$1, 0))</f>
        <v/>
      </c>
      <c r="B207">
        <f>INDEX(resultados!$A$2:$ZZ$1925, 201, MATCH($B$2, resultados!$A$1:$ZZ$1, 0))</f>
        <v/>
      </c>
      <c r="C207">
        <f>INDEX(resultados!$A$2:$ZZ$1925, 201, MATCH($B$3, resultados!$A$1:$ZZ$1, 0))</f>
        <v/>
      </c>
    </row>
    <row r="208">
      <c r="A208">
        <f>INDEX(resultados!$A$2:$ZZ$1925, 202, MATCH($B$1, resultados!$A$1:$ZZ$1, 0))</f>
        <v/>
      </c>
      <c r="B208">
        <f>INDEX(resultados!$A$2:$ZZ$1925, 202, MATCH($B$2, resultados!$A$1:$ZZ$1, 0))</f>
        <v/>
      </c>
      <c r="C208">
        <f>INDEX(resultados!$A$2:$ZZ$1925, 202, MATCH($B$3, resultados!$A$1:$ZZ$1, 0))</f>
        <v/>
      </c>
    </row>
    <row r="209">
      <c r="A209">
        <f>INDEX(resultados!$A$2:$ZZ$1925, 203, MATCH($B$1, resultados!$A$1:$ZZ$1, 0))</f>
        <v/>
      </c>
      <c r="B209">
        <f>INDEX(resultados!$A$2:$ZZ$1925, 203, MATCH($B$2, resultados!$A$1:$ZZ$1, 0))</f>
        <v/>
      </c>
      <c r="C209">
        <f>INDEX(resultados!$A$2:$ZZ$1925, 203, MATCH($B$3, resultados!$A$1:$ZZ$1, 0))</f>
        <v/>
      </c>
    </row>
    <row r="210">
      <c r="A210">
        <f>INDEX(resultados!$A$2:$ZZ$1925, 204, MATCH($B$1, resultados!$A$1:$ZZ$1, 0))</f>
        <v/>
      </c>
      <c r="B210">
        <f>INDEX(resultados!$A$2:$ZZ$1925, 204, MATCH($B$2, resultados!$A$1:$ZZ$1, 0))</f>
        <v/>
      </c>
      <c r="C210">
        <f>INDEX(resultados!$A$2:$ZZ$1925, 204, MATCH($B$3, resultados!$A$1:$ZZ$1, 0))</f>
        <v/>
      </c>
    </row>
    <row r="211">
      <c r="A211">
        <f>INDEX(resultados!$A$2:$ZZ$1925, 205, MATCH($B$1, resultados!$A$1:$ZZ$1, 0))</f>
        <v/>
      </c>
      <c r="B211">
        <f>INDEX(resultados!$A$2:$ZZ$1925, 205, MATCH($B$2, resultados!$A$1:$ZZ$1, 0))</f>
        <v/>
      </c>
      <c r="C211">
        <f>INDEX(resultados!$A$2:$ZZ$1925, 205, MATCH($B$3, resultados!$A$1:$ZZ$1, 0))</f>
        <v/>
      </c>
    </row>
    <row r="212">
      <c r="A212">
        <f>INDEX(resultados!$A$2:$ZZ$1925, 206, MATCH($B$1, resultados!$A$1:$ZZ$1, 0))</f>
        <v/>
      </c>
      <c r="B212">
        <f>INDEX(resultados!$A$2:$ZZ$1925, 206, MATCH($B$2, resultados!$A$1:$ZZ$1, 0))</f>
        <v/>
      </c>
      <c r="C212">
        <f>INDEX(resultados!$A$2:$ZZ$1925, 206, MATCH($B$3, resultados!$A$1:$ZZ$1, 0))</f>
        <v/>
      </c>
    </row>
    <row r="213">
      <c r="A213">
        <f>INDEX(resultados!$A$2:$ZZ$1925, 207, MATCH($B$1, resultados!$A$1:$ZZ$1, 0))</f>
        <v/>
      </c>
      <c r="B213">
        <f>INDEX(resultados!$A$2:$ZZ$1925, 207, MATCH($B$2, resultados!$A$1:$ZZ$1, 0))</f>
        <v/>
      </c>
      <c r="C213">
        <f>INDEX(resultados!$A$2:$ZZ$1925, 207, MATCH($B$3, resultados!$A$1:$ZZ$1, 0))</f>
        <v/>
      </c>
    </row>
    <row r="214">
      <c r="A214">
        <f>INDEX(resultados!$A$2:$ZZ$1925, 208, MATCH($B$1, resultados!$A$1:$ZZ$1, 0))</f>
        <v/>
      </c>
      <c r="B214">
        <f>INDEX(resultados!$A$2:$ZZ$1925, 208, MATCH($B$2, resultados!$A$1:$ZZ$1, 0))</f>
        <v/>
      </c>
      <c r="C214">
        <f>INDEX(resultados!$A$2:$ZZ$1925, 208, MATCH($B$3, resultados!$A$1:$ZZ$1, 0))</f>
        <v/>
      </c>
    </row>
    <row r="215">
      <c r="A215">
        <f>INDEX(resultados!$A$2:$ZZ$1925, 209, MATCH($B$1, resultados!$A$1:$ZZ$1, 0))</f>
        <v/>
      </c>
      <c r="B215">
        <f>INDEX(resultados!$A$2:$ZZ$1925, 209, MATCH($B$2, resultados!$A$1:$ZZ$1, 0))</f>
        <v/>
      </c>
      <c r="C215">
        <f>INDEX(resultados!$A$2:$ZZ$1925, 209, MATCH($B$3, resultados!$A$1:$ZZ$1, 0))</f>
        <v/>
      </c>
    </row>
    <row r="216">
      <c r="A216">
        <f>INDEX(resultados!$A$2:$ZZ$1925, 210, MATCH($B$1, resultados!$A$1:$ZZ$1, 0))</f>
        <v/>
      </c>
      <c r="B216">
        <f>INDEX(resultados!$A$2:$ZZ$1925, 210, MATCH($B$2, resultados!$A$1:$ZZ$1, 0))</f>
        <v/>
      </c>
      <c r="C216">
        <f>INDEX(resultados!$A$2:$ZZ$1925, 210, MATCH($B$3, resultados!$A$1:$ZZ$1, 0))</f>
        <v/>
      </c>
    </row>
    <row r="217">
      <c r="A217">
        <f>INDEX(resultados!$A$2:$ZZ$1925, 211, MATCH($B$1, resultados!$A$1:$ZZ$1, 0))</f>
        <v/>
      </c>
      <c r="B217">
        <f>INDEX(resultados!$A$2:$ZZ$1925, 211, MATCH($B$2, resultados!$A$1:$ZZ$1, 0))</f>
        <v/>
      </c>
      <c r="C217">
        <f>INDEX(resultados!$A$2:$ZZ$1925, 211, MATCH($B$3, resultados!$A$1:$ZZ$1, 0))</f>
        <v/>
      </c>
    </row>
    <row r="218">
      <c r="A218">
        <f>INDEX(resultados!$A$2:$ZZ$1925, 212, MATCH($B$1, resultados!$A$1:$ZZ$1, 0))</f>
        <v/>
      </c>
      <c r="B218">
        <f>INDEX(resultados!$A$2:$ZZ$1925, 212, MATCH($B$2, resultados!$A$1:$ZZ$1, 0))</f>
        <v/>
      </c>
      <c r="C218">
        <f>INDEX(resultados!$A$2:$ZZ$1925, 212, MATCH($B$3, resultados!$A$1:$ZZ$1, 0))</f>
        <v/>
      </c>
    </row>
    <row r="219">
      <c r="A219">
        <f>INDEX(resultados!$A$2:$ZZ$1925, 213, MATCH($B$1, resultados!$A$1:$ZZ$1, 0))</f>
        <v/>
      </c>
      <c r="B219">
        <f>INDEX(resultados!$A$2:$ZZ$1925, 213, MATCH($B$2, resultados!$A$1:$ZZ$1, 0))</f>
        <v/>
      </c>
      <c r="C219">
        <f>INDEX(resultados!$A$2:$ZZ$1925, 213, MATCH($B$3, resultados!$A$1:$ZZ$1, 0))</f>
        <v/>
      </c>
    </row>
    <row r="220">
      <c r="A220">
        <f>INDEX(resultados!$A$2:$ZZ$1925, 214, MATCH($B$1, resultados!$A$1:$ZZ$1, 0))</f>
        <v/>
      </c>
      <c r="B220">
        <f>INDEX(resultados!$A$2:$ZZ$1925, 214, MATCH($B$2, resultados!$A$1:$ZZ$1, 0))</f>
        <v/>
      </c>
      <c r="C220">
        <f>INDEX(resultados!$A$2:$ZZ$1925, 214, MATCH($B$3, resultados!$A$1:$ZZ$1, 0))</f>
        <v/>
      </c>
    </row>
    <row r="221">
      <c r="A221">
        <f>INDEX(resultados!$A$2:$ZZ$1925, 215, MATCH($B$1, resultados!$A$1:$ZZ$1, 0))</f>
        <v/>
      </c>
      <c r="B221">
        <f>INDEX(resultados!$A$2:$ZZ$1925, 215, MATCH($B$2, resultados!$A$1:$ZZ$1, 0))</f>
        <v/>
      </c>
      <c r="C221">
        <f>INDEX(resultados!$A$2:$ZZ$1925, 215, MATCH($B$3, resultados!$A$1:$ZZ$1, 0))</f>
        <v/>
      </c>
    </row>
    <row r="222">
      <c r="A222">
        <f>INDEX(resultados!$A$2:$ZZ$1925, 216, MATCH($B$1, resultados!$A$1:$ZZ$1, 0))</f>
        <v/>
      </c>
      <c r="B222">
        <f>INDEX(resultados!$A$2:$ZZ$1925, 216, MATCH($B$2, resultados!$A$1:$ZZ$1, 0))</f>
        <v/>
      </c>
      <c r="C222">
        <f>INDEX(resultados!$A$2:$ZZ$1925, 216, MATCH($B$3, resultados!$A$1:$ZZ$1, 0))</f>
        <v/>
      </c>
    </row>
    <row r="223">
      <c r="A223">
        <f>INDEX(resultados!$A$2:$ZZ$1925, 217, MATCH($B$1, resultados!$A$1:$ZZ$1, 0))</f>
        <v/>
      </c>
      <c r="B223">
        <f>INDEX(resultados!$A$2:$ZZ$1925, 217, MATCH($B$2, resultados!$A$1:$ZZ$1, 0))</f>
        <v/>
      </c>
      <c r="C223">
        <f>INDEX(resultados!$A$2:$ZZ$1925, 217, MATCH($B$3, resultados!$A$1:$ZZ$1, 0))</f>
        <v/>
      </c>
    </row>
    <row r="224">
      <c r="A224">
        <f>INDEX(resultados!$A$2:$ZZ$1925, 218, MATCH($B$1, resultados!$A$1:$ZZ$1, 0))</f>
        <v/>
      </c>
      <c r="B224">
        <f>INDEX(resultados!$A$2:$ZZ$1925, 218, MATCH($B$2, resultados!$A$1:$ZZ$1, 0))</f>
        <v/>
      </c>
      <c r="C224">
        <f>INDEX(resultados!$A$2:$ZZ$1925, 218, MATCH($B$3, resultados!$A$1:$ZZ$1, 0))</f>
        <v/>
      </c>
    </row>
    <row r="225">
      <c r="A225">
        <f>INDEX(resultados!$A$2:$ZZ$1925, 219, MATCH($B$1, resultados!$A$1:$ZZ$1, 0))</f>
        <v/>
      </c>
      <c r="B225">
        <f>INDEX(resultados!$A$2:$ZZ$1925, 219, MATCH($B$2, resultados!$A$1:$ZZ$1, 0))</f>
        <v/>
      </c>
      <c r="C225">
        <f>INDEX(resultados!$A$2:$ZZ$1925, 219, MATCH($B$3, resultados!$A$1:$ZZ$1, 0))</f>
        <v/>
      </c>
    </row>
    <row r="226">
      <c r="A226">
        <f>INDEX(resultados!$A$2:$ZZ$1925, 220, MATCH($B$1, resultados!$A$1:$ZZ$1, 0))</f>
        <v/>
      </c>
      <c r="B226">
        <f>INDEX(resultados!$A$2:$ZZ$1925, 220, MATCH($B$2, resultados!$A$1:$ZZ$1, 0))</f>
        <v/>
      </c>
      <c r="C226">
        <f>INDEX(resultados!$A$2:$ZZ$1925, 220, MATCH($B$3, resultados!$A$1:$ZZ$1, 0))</f>
        <v/>
      </c>
    </row>
    <row r="227">
      <c r="A227">
        <f>INDEX(resultados!$A$2:$ZZ$1925, 221, MATCH($B$1, resultados!$A$1:$ZZ$1, 0))</f>
        <v/>
      </c>
      <c r="B227">
        <f>INDEX(resultados!$A$2:$ZZ$1925, 221, MATCH($B$2, resultados!$A$1:$ZZ$1, 0))</f>
        <v/>
      </c>
      <c r="C227">
        <f>INDEX(resultados!$A$2:$ZZ$1925, 221, MATCH($B$3, resultados!$A$1:$ZZ$1, 0))</f>
        <v/>
      </c>
    </row>
    <row r="228">
      <c r="A228">
        <f>INDEX(resultados!$A$2:$ZZ$1925, 222, MATCH($B$1, resultados!$A$1:$ZZ$1, 0))</f>
        <v/>
      </c>
      <c r="B228">
        <f>INDEX(resultados!$A$2:$ZZ$1925, 222, MATCH($B$2, resultados!$A$1:$ZZ$1, 0))</f>
        <v/>
      </c>
      <c r="C228">
        <f>INDEX(resultados!$A$2:$ZZ$1925, 222, MATCH($B$3, resultados!$A$1:$ZZ$1, 0))</f>
        <v/>
      </c>
    </row>
    <row r="229">
      <c r="A229">
        <f>INDEX(resultados!$A$2:$ZZ$1925, 223, MATCH($B$1, resultados!$A$1:$ZZ$1, 0))</f>
        <v/>
      </c>
      <c r="B229">
        <f>INDEX(resultados!$A$2:$ZZ$1925, 223, MATCH($B$2, resultados!$A$1:$ZZ$1, 0))</f>
        <v/>
      </c>
      <c r="C229">
        <f>INDEX(resultados!$A$2:$ZZ$1925, 223, MATCH($B$3, resultados!$A$1:$ZZ$1, 0))</f>
        <v/>
      </c>
    </row>
    <row r="230">
      <c r="A230">
        <f>INDEX(resultados!$A$2:$ZZ$1925, 224, MATCH($B$1, resultados!$A$1:$ZZ$1, 0))</f>
        <v/>
      </c>
      <c r="B230">
        <f>INDEX(resultados!$A$2:$ZZ$1925, 224, MATCH($B$2, resultados!$A$1:$ZZ$1, 0))</f>
        <v/>
      </c>
      <c r="C230">
        <f>INDEX(resultados!$A$2:$ZZ$1925, 224, MATCH($B$3, resultados!$A$1:$ZZ$1, 0))</f>
        <v/>
      </c>
    </row>
    <row r="231">
      <c r="A231">
        <f>INDEX(resultados!$A$2:$ZZ$1925, 225, MATCH($B$1, resultados!$A$1:$ZZ$1, 0))</f>
        <v/>
      </c>
      <c r="B231">
        <f>INDEX(resultados!$A$2:$ZZ$1925, 225, MATCH($B$2, resultados!$A$1:$ZZ$1, 0))</f>
        <v/>
      </c>
      <c r="C231">
        <f>INDEX(resultados!$A$2:$ZZ$1925, 225, MATCH($B$3, resultados!$A$1:$ZZ$1, 0))</f>
        <v/>
      </c>
    </row>
    <row r="232">
      <c r="A232">
        <f>INDEX(resultados!$A$2:$ZZ$1925, 226, MATCH($B$1, resultados!$A$1:$ZZ$1, 0))</f>
        <v/>
      </c>
      <c r="B232">
        <f>INDEX(resultados!$A$2:$ZZ$1925, 226, MATCH($B$2, resultados!$A$1:$ZZ$1, 0))</f>
        <v/>
      </c>
      <c r="C232">
        <f>INDEX(resultados!$A$2:$ZZ$1925, 226, MATCH($B$3, resultados!$A$1:$ZZ$1, 0))</f>
        <v/>
      </c>
    </row>
    <row r="233">
      <c r="A233">
        <f>INDEX(resultados!$A$2:$ZZ$1925, 227, MATCH($B$1, resultados!$A$1:$ZZ$1, 0))</f>
        <v/>
      </c>
      <c r="B233">
        <f>INDEX(resultados!$A$2:$ZZ$1925, 227, MATCH($B$2, resultados!$A$1:$ZZ$1, 0))</f>
        <v/>
      </c>
      <c r="C233">
        <f>INDEX(resultados!$A$2:$ZZ$1925, 227, MATCH($B$3, resultados!$A$1:$ZZ$1, 0))</f>
        <v/>
      </c>
    </row>
    <row r="234">
      <c r="A234">
        <f>INDEX(resultados!$A$2:$ZZ$1925, 228, MATCH($B$1, resultados!$A$1:$ZZ$1, 0))</f>
        <v/>
      </c>
      <c r="B234">
        <f>INDEX(resultados!$A$2:$ZZ$1925, 228, MATCH($B$2, resultados!$A$1:$ZZ$1, 0))</f>
        <v/>
      </c>
      <c r="C234">
        <f>INDEX(resultados!$A$2:$ZZ$1925, 228, MATCH($B$3, resultados!$A$1:$ZZ$1, 0))</f>
        <v/>
      </c>
    </row>
    <row r="235">
      <c r="A235">
        <f>INDEX(resultados!$A$2:$ZZ$1925, 229, MATCH($B$1, resultados!$A$1:$ZZ$1, 0))</f>
        <v/>
      </c>
      <c r="B235">
        <f>INDEX(resultados!$A$2:$ZZ$1925, 229, MATCH($B$2, resultados!$A$1:$ZZ$1, 0))</f>
        <v/>
      </c>
      <c r="C235">
        <f>INDEX(resultados!$A$2:$ZZ$1925, 229, MATCH($B$3, resultados!$A$1:$ZZ$1, 0))</f>
        <v/>
      </c>
    </row>
    <row r="236">
      <c r="A236">
        <f>INDEX(resultados!$A$2:$ZZ$1925, 230, MATCH($B$1, resultados!$A$1:$ZZ$1, 0))</f>
        <v/>
      </c>
      <c r="B236">
        <f>INDEX(resultados!$A$2:$ZZ$1925, 230, MATCH($B$2, resultados!$A$1:$ZZ$1, 0))</f>
        <v/>
      </c>
      <c r="C236">
        <f>INDEX(resultados!$A$2:$ZZ$1925, 230, MATCH($B$3, resultados!$A$1:$ZZ$1, 0))</f>
        <v/>
      </c>
    </row>
    <row r="237">
      <c r="A237">
        <f>INDEX(resultados!$A$2:$ZZ$1925, 231, MATCH($B$1, resultados!$A$1:$ZZ$1, 0))</f>
        <v/>
      </c>
      <c r="B237">
        <f>INDEX(resultados!$A$2:$ZZ$1925, 231, MATCH($B$2, resultados!$A$1:$ZZ$1, 0))</f>
        <v/>
      </c>
      <c r="C237">
        <f>INDEX(resultados!$A$2:$ZZ$1925, 231, MATCH($B$3, resultados!$A$1:$ZZ$1, 0))</f>
        <v/>
      </c>
    </row>
    <row r="238">
      <c r="A238">
        <f>INDEX(resultados!$A$2:$ZZ$1925, 232, MATCH($B$1, resultados!$A$1:$ZZ$1, 0))</f>
        <v/>
      </c>
      <c r="B238">
        <f>INDEX(resultados!$A$2:$ZZ$1925, 232, MATCH($B$2, resultados!$A$1:$ZZ$1, 0))</f>
        <v/>
      </c>
      <c r="C238">
        <f>INDEX(resultados!$A$2:$ZZ$1925, 232, MATCH($B$3, resultados!$A$1:$ZZ$1, 0))</f>
        <v/>
      </c>
    </row>
    <row r="239">
      <c r="A239">
        <f>INDEX(resultados!$A$2:$ZZ$1925, 233, MATCH($B$1, resultados!$A$1:$ZZ$1, 0))</f>
        <v/>
      </c>
      <c r="B239">
        <f>INDEX(resultados!$A$2:$ZZ$1925, 233, MATCH($B$2, resultados!$A$1:$ZZ$1, 0))</f>
        <v/>
      </c>
      <c r="C239">
        <f>INDEX(resultados!$A$2:$ZZ$1925, 233, MATCH($B$3, resultados!$A$1:$ZZ$1, 0))</f>
        <v/>
      </c>
    </row>
    <row r="240">
      <c r="A240">
        <f>INDEX(resultados!$A$2:$ZZ$1925, 234, MATCH($B$1, resultados!$A$1:$ZZ$1, 0))</f>
        <v/>
      </c>
      <c r="B240">
        <f>INDEX(resultados!$A$2:$ZZ$1925, 234, MATCH($B$2, resultados!$A$1:$ZZ$1, 0))</f>
        <v/>
      </c>
      <c r="C240">
        <f>INDEX(resultados!$A$2:$ZZ$1925, 234, MATCH($B$3, resultados!$A$1:$ZZ$1, 0))</f>
        <v/>
      </c>
    </row>
    <row r="241">
      <c r="A241">
        <f>INDEX(resultados!$A$2:$ZZ$1925, 235, MATCH($B$1, resultados!$A$1:$ZZ$1, 0))</f>
        <v/>
      </c>
      <c r="B241">
        <f>INDEX(resultados!$A$2:$ZZ$1925, 235, MATCH($B$2, resultados!$A$1:$ZZ$1, 0))</f>
        <v/>
      </c>
      <c r="C241">
        <f>INDEX(resultados!$A$2:$ZZ$1925, 235, MATCH($B$3, resultados!$A$1:$ZZ$1, 0))</f>
        <v/>
      </c>
    </row>
    <row r="242">
      <c r="A242">
        <f>INDEX(resultados!$A$2:$ZZ$1925, 236, MATCH($B$1, resultados!$A$1:$ZZ$1, 0))</f>
        <v/>
      </c>
      <c r="B242">
        <f>INDEX(resultados!$A$2:$ZZ$1925, 236, MATCH($B$2, resultados!$A$1:$ZZ$1, 0))</f>
        <v/>
      </c>
      <c r="C242">
        <f>INDEX(resultados!$A$2:$ZZ$1925, 236, MATCH($B$3, resultados!$A$1:$ZZ$1, 0))</f>
        <v/>
      </c>
    </row>
    <row r="243">
      <c r="A243">
        <f>INDEX(resultados!$A$2:$ZZ$1925, 237, MATCH($B$1, resultados!$A$1:$ZZ$1, 0))</f>
        <v/>
      </c>
      <c r="B243">
        <f>INDEX(resultados!$A$2:$ZZ$1925, 237, MATCH($B$2, resultados!$A$1:$ZZ$1, 0))</f>
        <v/>
      </c>
      <c r="C243">
        <f>INDEX(resultados!$A$2:$ZZ$1925, 237, MATCH($B$3, resultados!$A$1:$ZZ$1, 0))</f>
        <v/>
      </c>
    </row>
    <row r="244">
      <c r="A244">
        <f>INDEX(resultados!$A$2:$ZZ$1925, 238, MATCH($B$1, resultados!$A$1:$ZZ$1, 0))</f>
        <v/>
      </c>
      <c r="B244">
        <f>INDEX(resultados!$A$2:$ZZ$1925, 238, MATCH($B$2, resultados!$A$1:$ZZ$1, 0))</f>
        <v/>
      </c>
      <c r="C244">
        <f>INDEX(resultados!$A$2:$ZZ$1925, 238, MATCH($B$3, resultados!$A$1:$ZZ$1, 0))</f>
        <v/>
      </c>
    </row>
    <row r="245">
      <c r="A245">
        <f>INDEX(resultados!$A$2:$ZZ$1925, 239, MATCH($B$1, resultados!$A$1:$ZZ$1, 0))</f>
        <v/>
      </c>
      <c r="B245">
        <f>INDEX(resultados!$A$2:$ZZ$1925, 239, MATCH($B$2, resultados!$A$1:$ZZ$1, 0))</f>
        <v/>
      </c>
      <c r="C245">
        <f>INDEX(resultados!$A$2:$ZZ$1925, 239, MATCH($B$3, resultados!$A$1:$ZZ$1, 0))</f>
        <v/>
      </c>
    </row>
    <row r="246">
      <c r="A246">
        <f>INDEX(resultados!$A$2:$ZZ$1925, 240, MATCH($B$1, resultados!$A$1:$ZZ$1, 0))</f>
        <v/>
      </c>
      <c r="B246">
        <f>INDEX(resultados!$A$2:$ZZ$1925, 240, MATCH($B$2, resultados!$A$1:$ZZ$1, 0))</f>
        <v/>
      </c>
      <c r="C246">
        <f>INDEX(resultados!$A$2:$ZZ$1925, 240, MATCH($B$3, resultados!$A$1:$ZZ$1, 0))</f>
        <v/>
      </c>
    </row>
    <row r="247">
      <c r="A247">
        <f>INDEX(resultados!$A$2:$ZZ$1925, 241, MATCH($B$1, resultados!$A$1:$ZZ$1, 0))</f>
        <v/>
      </c>
      <c r="B247">
        <f>INDEX(resultados!$A$2:$ZZ$1925, 241, MATCH($B$2, resultados!$A$1:$ZZ$1, 0))</f>
        <v/>
      </c>
      <c r="C247">
        <f>INDEX(resultados!$A$2:$ZZ$1925, 241, MATCH($B$3, resultados!$A$1:$ZZ$1, 0))</f>
        <v/>
      </c>
    </row>
    <row r="248">
      <c r="A248">
        <f>INDEX(resultados!$A$2:$ZZ$1925, 242, MATCH($B$1, resultados!$A$1:$ZZ$1, 0))</f>
        <v/>
      </c>
      <c r="B248">
        <f>INDEX(resultados!$A$2:$ZZ$1925, 242, MATCH($B$2, resultados!$A$1:$ZZ$1, 0))</f>
        <v/>
      </c>
      <c r="C248">
        <f>INDEX(resultados!$A$2:$ZZ$1925, 242, MATCH($B$3, resultados!$A$1:$ZZ$1, 0))</f>
        <v/>
      </c>
    </row>
    <row r="249">
      <c r="A249">
        <f>INDEX(resultados!$A$2:$ZZ$1925, 243, MATCH($B$1, resultados!$A$1:$ZZ$1, 0))</f>
        <v/>
      </c>
      <c r="B249">
        <f>INDEX(resultados!$A$2:$ZZ$1925, 243, MATCH($B$2, resultados!$A$1:$ZZ$1, 0))</f>
        <v/>
      </c>
      <c r="C249">
        <f>INDEX(resultados!$A$2:$ZZ$1925, 243, MATCH($B$3, resultados!$A$1:$ZZ$1, 0))</f>
        <v/>
      </c>
    </row>
    <row r="250">
      <c r="A250">
        <f>INDEX(resultados!$A$2:$ZZ$1925, 244, MATCH($B$1, resultados!$A$1:$ZZ$1, 0))</f>
        <v/>
      </c>
      <c r="B250">
        <f>INDEX(resultados!$A$2:$ZZ$1925, 244, MATCH($B$2, resultados!$A$1:$ZZ$1, 0))</f>
        <v/>
      </c>
      <c r="C250">
        <f>INDEX(resultados!$A$2:$ZZ$1925, 244, MATCH($B$3, resultados!$A$1:$ZZ$1, 0))</f>
        <v/>
      </c>
    </row>
    <row r="251">
      <c r="A251">
        <f>INDEX(resultados!$A$2:$ZZ$1925, 245, MATCH($B$1, resultados!$A$1:$ZZ$1, 0))</f>
        <v/>
      </c>
      <c r="B251">
        <f>INDEX(resultados!$A$2:$ZZ$1925, 245, MATCH($B$2, resultados!$A$1:$ZZ$1, 0))</f>
        <v/>
      </c>
      <c r="C251">
        <f>INDEX(resultados!$A$2:$ZZ$1925, 245, MATCH($B$3, resultados!$A$1:$ZZ$1, 0))</f>
        <v/>
      </c>
    </row>
    <row r="252">
      <c r="A252">
        <f>INDEX(resultados!$A$2:$ZZ$1925, 246, MATCH($B$1, resultados!$A$1:$ZZ$1, 0))</f>
        <v/>
      </c>
      <c r="B252">
        <f>INDEX(resultados!$A$2:$ZZ$1925, 246, MATCH($B$2, resultados!$A$1:$ZZ$1, 0))</f>
        <v/>
      </c>
      <c r="C252">
        <f>INDEX(resultados!$A$2:$ZZ$1925, 246, MATCH($B$3, resultados!$A$1:$ZZ$1, 0))</f>
        <v/>
      </c>
    </row>
    <row r="253">
      <c r="A253">
        <f>INDEX(resultados!$A$2:$ZZ$1925, 247, MATCH($B$1, resultados!$A$1:$ZZ$1, 0))</f>
        <v/>
      </c>
      <c r="B253">
        <f>INDEX(resultados!$A$2:$ZZ$1925, 247, MATCH($B$2, resultados!$A$1:$ZZ$1, 0))</f>
        <v/>
      </c>
      <c r="C253">
        <f>INDEX(resultados!$A$2:$ZZ$1925, 247, MATCH($B$3, resultados!$A$1:$ZZ$1, 0))</f>
        <v/>
      </c>
    </row>
    <row r="254">
      <c r="A254">
        <f>INDEX(resultados!$A$2:$ZZ$1925, 248, MATCH($B$1, resultados!$A$1:$ZZ$1, 0))</f>
        <v/>
      </c>
      <c r="B254">
        <f>INDEX(resultados!$A$2:$ZZ$1925, 248, MATCH($B$2, resultados!$A$1:$ZZ$1, 0))</f>
        <v/>
      </c>
      <c r="C254">
        <f>INDEX(resultados!$A$2:$ZZ$1925, 248, MATCH($B$3, resultados!$A$1:$ZZ$1, 0))</f>
        <v/>
      </c>
    </row>
    <row r="255">
      <c r="A255">
        <f>INDEX(resultados!$A$2:$ZZ$1925, 249, MATCH($B$1, resultados!$A$1:$ZZ$1, 0))</f>
        <v/>
      </c>
      <c r="B255">
        <f>INDEX(resultados!$A$2:$ZZ$1925, 249, MATCH($B$2, resultados!$A$1:$ZZ$1, 0))</f>
        <v/>
      </c>
      <c r="C255">
        <f>INDEX(resultados!$A$2:$ZZ$1925, 249, MATCH($B$3, resultados!$A$1:$ZZ$1, 0))</f>
        <v/>
      </c>
    </row>
    <row r="256">
      <c r="A256">
        <f>INDEX(resultados!$A$2:$ZZ$1925, 250, MATCH($B$1, resultados!$A$1:$ZZ$1, 0))</f>
        <v/>
      </c>
      <c r="B256">
        <f>INDEX(resultados!$A$2:$ZZ$1925, 250, MATCH($B$2, resultados!$A$1:$ZZ$1, 0))</f>
        <v/>
      </c>
      <c r="C256">
        <f>INDEX(resultados!$A$2:$ZZ$1925, 250, MATCH($B$3, resultados!$A$1:$ZZ$1, 0))</f>
        <v/>
      </c>
    </row>
    <row r="257">
      <c r="A257">
        <f>INDEX(resultados!$A$2:$ZZ$1925, 251, MATCH($B$1, resultados!$A$1:$ZZ$1, 0))</f>
        <v/>
      </c>
      <c r="B257">
        <f>INDEX(resultados!$A$2:$ZZ$1925, 251, MATCH($B$2, resultados!$A$1:$ZZ$1, 0))</f>
        <v/>
      </c>
      <c r="C257">
        <f>INDEX(resultados!$A$2:$ZZ$1925, 251, MATCH($B$3, resultados!$A$1:$ZZ$1, 0))</f>
        <v/>
      </c>
    </row>
    <row r="258">
      <c r="A258">
        <f>INDEX(resultados!$A$2:$ZZ$1925, 252, MATCH($B$1, resultados!$A$1:$ZZ$1, 0))</f>
        <v/>
      </c>
      <c r="B258">
        <f>INDEX(resultados!$A$2:$ZZ$1925, 252, MATCH($B$2, resultados!$A$1:$ZZ$1, 0))</f>
        <v/>
      </c>
      <c r="C258">
        <f>INDEX(resultados!$A$2:$ZZ$1925, 252, MATCH($B$3, resultados!$A$1:$ZZ$1, 0))</f>
        <v/>
      </c>
    </row>
    <row r="259">
      <c r="A259">
        <f>INDEX(resultados!$A$2:$ZZ$1925, 253, MATCH($B$1, resultados!$A$1:$ZZ$1, 0))</f>
        <v/>
      </c>
      <c r="B259">
        <f>INDEX(resultados!$A$2:$ZZ$1925, 253, MATCH($B$2, resultados!$A$1:$ZZ$1, 0))</f>
        <v/>
      </c>
      <c r="C259">
        <f>INDEX(resultados!$A$2:$ZZ$1925, 253, MATCH($B$3, resultados!$A$1:$ZZ$1, 0))</f>
        <v/>
      </c>
    </row>
    <row r="260">
      <c r="A260">
        <f>INDEX(resultados!$A$2:$ZZ$1925, 254, MATCH($B$1, resultados!$A$1:$ZZ$1, 0))</f>
        <v/>
      </c>
      <c r="B260">
        <f>INDEX(resultados!$A$2:$ZZ$1925, 254, MATCH($B$2, resultados!$A$1:$ZZ$1, 0))</f>
        <v/>
      </c>
      <c r="C260">
        <f>INDEX(resultados!$A$2:$ZZ$1925, 254, MATCH($B$3, resultados!$A$1:$ZZ$1, 0))</f>
        <v/>
      </c>
    </row>
    <row r="261">
      <c r="A261">
        <f>INDEX(resultados!$A$2:$ZZ$1925, 255, MATCH($B$1, resultados!$A$1:$ZZ$1, 0))</f>
        <v/>
      </c>
      <c r="B261">
        <f>INDEX(resultados!$A$2:$ZZ$1925, 255, MATCH($B$2, resultados!$A$1:$ZZ$1, 0))</f>
        <v/>
      </c>
      <c r="C261">
        <f>INDEX(resultados!$A$2:$ZZ$1925, 255, MATCH($B$3, resultados!$A$1:$ZZ$1, 0))</f>
        <v/>
      </c>
    </row>
    <row r="262">
      <c r="A262">
        <f>INDEX(resultados!$A$2:$ZZ$1925, 256, MATCH($B$1, resultados!$A$1:$ZZ$1, 0))</f>
        <v/>
      </c>
      <c r="B262">
        <f>INDEX(resultados!$A$2:$ZZ$1925, 256, MATCH($B$2, resultados!$A$1:$ZZ$1, 0))</f>
        <v/>
      </c>
      <c r="C262">
        <f>INDEX(resultados!$A$2:$ZZ$1925, 256, MATCH($B$3, resultados!$A$1:$ZZ$1, 0))</f>
        <v/>
      </c>
    </row>
    <row r="263">
      <c r="A263">
        <f>INDEX(resultados!$A$2:$ZZ$1925, 257, MATCH($B$1, resultados!$A$1:$ZZ$1, 0))</f>
        <v/>
      </c>
      <c r="B263">
        <f>INDEX(resultados!$A$2:$ZZ$1925, 257, MATCH($B$2, resultados!$A$1:$ZZ$1, 0))</f>
        <v/>
      </c>
      <c r="C263">
        <f>INDEX(resultados!$A$2:$ZZ$1925, 257, MATCH($B$3, resultados!$A$1:$ZZ$1, 0))</f>
        <v/>
      </c>
    </row>
    <row r="264">
      <c r="A264">
        <f>INDEX(resultados!$A$2:$ZZ$1925, 258, MATCH($B$1, resultados!$A$1:$ZZ$1, 0))</f>
        <v/>
      </c>
      <c r="B264">
        <f>INDEX(resultados!$A$2:$ZZ$1925, 258, MATCH($B$2, resultados!$A$1:$ZZ$1, 0))</f>
        <v/>
      </c>
      <c r="C264">
        <f>INDEX(resultados!$A$2:$ZZ$1925, 258, MATCH($B$3, resultados!$A$1:$ZZ$1, 0))</f>
        <v/>
      </c>
    </row>
    <row r="265">
      <c r="A265">
        <f>INDEX(resultados!$A$2:$ZZ$1925, 259, MATCH($B$1, resultados!$A$1:$ZZ$1, 0))</f>
        <v/>
      </c>
      <c r="B265">
        <f>INDEX(resultados!$A$2:$ZZ$1925, 259, MATCH($B$2, resultados!$A$1:$ZZ$1, 0))</f>
        <v/>
      </c>
      <c r="C265">
        <f>INDEX(resultados!$A$2:$ZZ$1925, 259, MATCH($B$3, resultados!$A$1:$ZZ$1, 0))</f>
        <v/>
      </c>
    </row>
    <row r="266">
      <c r="A266">
        <f>INDEX(resultados!$A$2:$ZZ$1925, 260, MATCH($B$1, resultados!$A$1:$ZZ$1, 0))</f>
        <v/>
      </c>
      <c r="B266">
        <f>INDEX(resultados!$A$2:$ZZ$1925, 260, MATCH($B$2, resultados!$A$1:$ZZ$1, 0))</f>
        <v/>
      </c>
      <c r="C266">
        <f>INDEX(resultados!$A$2:$ZZ$1925, 260, MATCH($B$3, resultados!$A$1:$ZZ$1, 0))</f>
        <v/>
      </c>
    </row>
    <row r="267">
      <c r="A267">
        <f>INDEX(resultados!$A$2:$ZZ$1925, 261, MATCH($B$1, resultados!$A$1:$ZZ$1, 0))</f>
        <v/>
      </c>
      <c r="B267">
        <f>INDEX(resultados!$A$2:$ZZ$1925, 261, MATCH($B$2, resultados!$A$1:$ZZ$1, 0))</f>
        <v/>
      </c>
      <c r="C267">
        <f>INDEX(resultados!$A$2:$ZZ$1925, 261, MATCH($B$3, resultados!$A$1:$ZZ$1, 0))</f>
        <v/>
      </c>
    </row>
    <row r="268">
      <c r="A268">
        <f>INDEX(resultados!$A$2:$ZZ$1925, 262, MATCH($B$1, resultados!$A$1:$ZZ$1, 0))</f>
        <v/>
      </c>
      <c r="B268">
        <f>INDEX(resultados!$A$2:$ZZ$1925, 262, MATCH($B$2, resultados!$A$1:$ZZ$1, 0))</f>
        <v/>
      </c>
      <c r="C268">
        <f>INDEX(resultados!$A$2:$ZZ$1925, 262, MATCH($B$3, resultados!$A$1:$ZZ$1, 0))</f>
        <v/>
      </c>
    </row>
    <row r="269">
      <c r="A269">
        <f>INDEX(resultados!$A$2:$ZZ$1925, 263, MATCH($B$1, resultados!$A$1:$ZZ$1, 0))</f>
        <v/>
      </c>
      <c r="B269">
        <f>INDEX(resultados!$A$2:$ZZ$1925, 263, MATCH($B$2, resultados!$A$1:$ZZ$1, 0))</f>
        <v/>
      </c>
      <c r="C269">
        <f>INDEX(resultados!$A$2:$ZZ$1925, 263, MATCH($B$3, resultados!$A$1:$ZZ$1, 0))</f>
        <v/>
      </c>
    </row>
    <row r="270">
      <c r="A270">
        <f>INDEX(resultados!$A$2:$ZZ$1925, 264, MATCH($B$1, resultados!$A$1:$ZZ$1, 0))</f>
        <v/>
      </c>
      <c r="B270">
        <f>INDEX(resultados!$A$2:$ZZ$1925, 264, MATCH($B$2, resultados!$A$1:$ZZ$1, 0))</f>
        <v/>
      </c>
      <c r="C270">
        <f>INDEX(resultados!$A$2:$ZZ$1925, 264, MATCH($B$3, resultados!$A$1:$ZZ$1, 0))</f>
        <v/>
      </c>
    </row>
    <row r="271">
      <c r="A271">
        <f>INDEX(resultados!$A$2:$ZZ$1925, 265, MATCH($B$1, resultados!$A$1:$ZZ$1, 0))</f>
        <v/>
      </c>
      <c r="B271">
        <f>INDEX(resultados!$A$2:$ZZ$1925, 265, MATCH($B$2, resultados!$A$1:$ZZ$1, 0))</f>
        <v/>
      </c>
      <c r="C271">
        <f>INDEX(resultados!$A$2:$ZZ$1925, 265, MATCH($B$3, resultados!$A$1:$ZZ$1, 0))</f>
        <v/>
      </c>
    </row>
    <row r="272">
      <c r="A272">
        <f>INDEX(resultados!$A$2:$ZZ$1925, 266, MATCH($B$1, resultados!$A$1:$ZZ$1, 0))</f>
        <v/>
      </c>
      <c r="B272">
        <f>INDEX(resultados!$A$2:$ZZ$1925, 266, MATCH($B$2, resultados!$A$1:$ZZ$1, 0))</f>
        <v/>
      </c>
      <c r="C272">
        <f>INDEX(resultados!$A$2:$ZZ$1925, 266, MATCH($B$3, resultados!$A$1:$ZZ$1, 0))</f>
        <v/>
      </c>
    </row>
    <row r="273">
      <c r="A273">
        <f>INDEX(resultados!$A$2:$ZZ$1925, 267, MATCH($B$1, resultados!$A$1:$ZZ$1, 0))</f>
        <v/>
      </c>
      <c r="B273">
        <f>INDEX(resultados!$A$2:$ZZ$1925, 267, MATCH($B$2, resultados!$A$1:$ZZ$1, 0))</f>
        <v/>
      </c>
      <c r="C273">
        <f>INDEX(resultados!$A$2:$ZZ$1925, 267, MATCH($B$3, resultados!$A$1:$ZZ$1, 0))</f>
        <v/>
      </c>
    </row>
    <row r="274">
      <c r="A274">
        <f>INDEX(resultados!$A$2:$ZZ$1925, 268, MATCH($B$1, resultados!$A$1:$ZZ$1, 0))</f>
        <v/>
      </c>
      <c r="B274">
        <f>INDEX(resultados!$A$2:$ZZ$1925, 268, MATCH($B$2, resultados!$A$1:$ZZ$1, 0))</f>
        <v/>
      </c>
      <c r="C274">
        <f>INDEX(resultados!$A$2:$ZZ$1925, 268, MATCH($B$3, resultados!$A$1:$ZZ$1, 0))</f>
        <v/>
      </c>
    </row>
    <row r="275">
      <c r="A275">
        <f>INDEX(resultados!$A$2:$ZZ$1925, 269, MATCH($B$1, resultados!$A$1:$ZZ$1, 0))</f>
        <v/>
      </c>
      <c r="B275">
        <f>INDEX(resultados!$A$2:$ZZ$1925, 269, MATCH($B$2, resultados!$A$1:$ZZ$1, 0))</f>
        <v/>
      </c>
      <c r="C275">
        <f>INDEX(resultados!$A$2:$ZZ$1925, 269, MATCH($B$3, resultados!$A$1:$ZZ$1, 0))</f>
        <v/>
      </c>
    </row>
    <row r="276">
      <c r="A276">
        <f>INDEX(resultados!$A$2:$ZZ$1925, 270, MATCH($B$1, resultados!$A$1:$ZZ$1, 0))</f>
        <v/>
      </c>
      <c r="B276">
        <f>INDEX(resultados!$A$2:$ZZ$1925, 270, MATCH($B$2, resultados!$A$1:$ZZ$1, 0))</f>
        <v/>
      </c>
      <c r="C276">
        <f>INDEX(resultados!$A$2:$ZZ$1925, 270, MATCH($B$3, resultados!$A$1:$ZZ$1, 0))</f>
        <v/>
      </c>
    </row>
    <row r="277">
      <c r="A277">
        <f>INDEX(resultados!$A$2:$ZZ$1925, 271, MATCH($B$1, resultados!$A$1:$ZZ$1, 0))</f>
        <v/>
      </c>
      <c r="B277">
        <f>INDEX(resultados!$A$2:$ZZ$1925, 271, MATCH($B$2, resultados!$A$1:$ZZ$1, 0))</f>
        <v/>
      </c>
      <c r="C277">
        <f>INDEX(resultados!$A$2:$ZZ$1925, 271, MATCH($B$3, resultados!$A$1:$ZZ$1, 0))</f>
        <v/>
      </c>
    </row>
    <row r="278">
      <c r="A278">
        <f>INDEX(resultados!$A$2:$ZZ$1925, 272, MATCH($B$1, resultados!$A$1:$ZZ$1, 0))</f>
        <v/>
      </c>
      <c r="B278">
        <f>INDEX(resultados!$A$2:$ZZ$1925, 272, MATCH($B$2, resultados!$A$1:$ZZ$1, 0))</f>
        <v/>
      </c>
      <c r="C278">
        <f>INDEX(resultados!$A$2:$ZZ$1925, 272, MATCH($B$3, resultados!$A$1:$ZZ$1, 0))</f>
        <v/>
      </c>
    </row>
    <row r="279">
      <c r="A279">
        <f>INDEX(resultados!$A$2:$ZZ$1925, 273, MATCH($B$1, resultados!$A$1:$ZZ$1, 0))</f>
        <v/>
      </c>
      <c r="B279">
        <f>INDEX(resultados!$A$2:$ZZ$1925, 273, MATCH($B$2, resultados!$A$1:$ZZ$1, 0))</f>
        <v/>
      </c>
      <c r="C279">
        <f>INDEX(resultados!$A$2:$ZZ$1925, 273, MATCH($B$3, resultados!$A$1:$ZZ$1, 0))</f>
        <v/>
      </c>
    </row>
    <row r="280">
      <c r="A280">
        <f>INDEX(resultados!$A$2:$ZZ$1925, 274, MATCH($B$1, resultados!$A$1:$ZZ$1, 0))</f>
        <v/>
      </c>
      <c r="B280">
        <f>INDEX(resultados!$A$2:$ZZ$1925, 274, MATCH($B$2, resultados!$A$1:$ZZ$1, 0))</f>
        <v/>
      </c>
      <c r="C280">
        <f>INDEX(resultados!$A$2:$ZZ$1925, 274, MATCH($B$3, resultados!$A$1:$ZZ$1, 0))</f>
        <v/>
      </c>
    </row>
    <row r="281">
      <c r="A281">
        <f>INDEX(resultados!$A$2:$ZZ$1925, 275, MATCH($B$1, resultados!$A$1:$ZZ$1, 0))</f>
        <v/>
      </c>
      <c r="B281">
        <f>INDEX(resultados!$A$2:$ZZ$1925, 275, MATCH($B$2, resultados!$A$1:$ZZ$1, 0))</f>
        <v/>
      </c>
      <c r="C281">
        <f>INDEX(resultados!$A$2:$ZZ$1925, 275, MATCH($B$3, resultados!$A$1:$ZZ$1, 0))</f>
        <v/>
      </c>
    </row>
    <row r="282">
      <c r="A282">
        <f>INDEX(resultados!$A$2:$ZZ$1925, 276, MATCH($B$1, resultados!$A$1:$ZZ$1, 0))</f>
        <v/>
      </c>
      <c r="B282">
        <f>INDEX(resultados!$A$2:$ZZ$1925, 276, MATCH($B$2, resultados!$A$1:$ZZ$1, 0))</f>
        <v/>
      </c>
      <c r="C282">
        <f>INDEX(resultados!$A$2:$ZZ$1925, 276, MATCH($B$3, resultados!$A$1:$ZZ$1, 0))</f>
        <v/>
      </c>
    </row>
    <row r="283">
      <c r="A283">
        <f>INDEX(resultados!$A$2:$ZZ$1925, 277, MATCH($B$1, resultados!$A$1:$ZZ$1, 0))</f>
        <v/>
      </c>
      <c r="B283">
        <f>INDEX(resultados!$A$2:$ZZ$1925, 277, MATCH($B$2, resultados!$A$1:$ZZ$1, 0))</f>
        <v/>
      </c>
      <c r="C283">
        <f>INDEX(resultados!$A$2:$ZZ$1925, 277, MATCH($B$3, resultados!$A$1:$ZZ$1, 0))</f>
        <v/>
      </c>
    </row>
    <row r="284">
      <c r="A284">
        <f>INDEX(resultados!$A$2:$ZZ$1925, 278, MATCH($B$1, resultados!$A$1:$ZZ$1, 0))</f>
        <v/>
      </c>
      <c r="B284">
        <f>INDEX(resultados!$A$2:$ZZ$1925, 278, MATCH($B$2, resultados!$A$1:$ZZ$1, 0))</f>
        <v/>
      </c>
      <c r="C284">
        <f>INDEX(resultados!$A$2:$ZZ$1925, 278, MATCH($B$3, resultados!$A$1:$ZZ$1, 0))</f>
        <v/>
      </c>
    </row>
    <row r="285">
      <c r="A285">
        <f>INDEX(resultados!$A$2:$ZZ$1925, 279, MATCH($B$1, resultados!$A$1:$ZZ$1, 0))</f>
        <v/>
      </c>
      <c r="B285">
        <f>INDEX(resultados!$A$2:$ZZ$1925, 279, MATCH($B$2, resultados!$A$1:$ZZ$1, 0))</f>
        <v/>
      </c>
      <c r="C285">
        <f>INDEX(resultados!$A$2:$ZZ$1925, 279, MATCH($B$3, resultados!$A$1:$ZZ$1, 0))</f>
        <v/>
      </c>
    </row>
    <row r="286">
      <c r="A286">
        <f>INDEX(resultados!$A$2:$ZZ$1925, 280, MATCH($B$1, resultados!$A$1:$ZZ$1, 0))</f>
        <v/>
      </c>
      <c r="B286">
        <f>INDEX(resultados!$A$2:$ZZ$1925, 280, MATCH($B$2, resultados!$A$1:$ZZ$1, 0))</f>
        <v/>
      </c>
      <c r="C286">
        <f>INDEX(resultados!$A$2:$ZZ$1925, 280, MATCH($B$3, resultados!$A$1:$ZZ$1, 0))</f>
        <v/>
      </c>
    </row>
    <row r="287">
      <c r="A287">
        <f>INDEX(resultados!$A$2:$ZZ$1925, 281, MATCH($B$1, resultados!$A$1:$ZZ$1, 0))</f>
        <v/>
      </c>
      <c r="B287">
        <f>INDEX(resultados!$A$2:$ZZ$1925, 281, MATCH($B$2, resultados!$A$1:$ZZ$1, 0))</f>
        <v/>
      </c>
      <c r="C287">
        <f>INDEX(resultados!$A$2:$ZZ$1925, 281, MATCH($B$3, resultados!$A$1:$ZZ$1, 0))</f>
        <v/>
      </c>
    </row>
    <row r="288">
      <c r="A288">
        <f>INDEX(resultados!$A$2:$ZZ$1925, 282, MATCH($B$1, resultados!$A$1:$ZZ$1, 0))</f>
        <v/>
      </c>
      <c r="B288">
        <f>INDEX(resultados!$A$2:$ZZ$1925, 282, MATCH($B$2, resultados!$A$1:$ZZ$1, 0))</f>
        <v/>
      </c>
      <c r="C288">
        <f>INDEX(resultados!$A$2:$ZZ$1925, 282, MATCH($B$3, resultados!$A$1:$ZZ$1, 0))</f>
        <v/>
      </c>
    </row>
    <row r="289">
      <c r="A289">
        <f>INDEX(resultados!$A$2:$ZZ$1925, 283, MATCH($B$1, resultados!$A$1:$ZZ$1, 0))</f>
        <v/>
      </c>
      <c r="B289">
        <f>INDEX(resultados!$A$2:$ZZ$1925, 283, MATCH($B$2, resultados!$A$1:$ZZ$1, 0))</f>
        <v/>
      </c>
      <c r="C289">
        <f>INDEX(resultados!$A$2:$ZZ$1925, 283, MATCH($B$3, resultados!$A$1:$ZZ$1, 0))</f>
        <v/>
      </c>
    </row>
    <row r="290">
      <c r="A290">
        <f>INDEX(resultados!$A$2:$ZZ$1925, 284, MATCH($B$1, resultados!$A$1:$ZZ$1, 0))</f>
        <v/>
      </c>
      <c r="B290">
        <f>INDEX(resultados!$A$2:$ZZ$1925, 284, MATCH($B$2, resultados!$A$1:$ZZ$1, 0))</f>
        <v/>
      </c>
      <c r="C290">
        <f>INDEX(resultados!$A$2:$ZZ$1925, 284, MATCH($B$3, resultados!$A$1:$ZZ$1, 0))</f>
        <v/>
      </c>
    </row>
    <row r="291">
      <c r="A291">
        <f>INDEX(resultados!$A$2:$ZZ$1925, 285, MATCH($B$1, resultados!$A$1:$ZZ$1, 0))</f>
        <v/>
      </c>
      <c r="B291">
        <f>INDEX(resultados!$A$2:$ZZ$1925, 285, MATCH($B$2, resultados!$A$1:$ZZ$1, 0))</f>
        <v/>
      </c>
      <c r="C291">
        <f>INDEX(resultados!$A$2:$ZZ$1925, 285, MATCH($B$3, resultados!$A$1:$ZZ$1, 0))</f>
        <v/>
      </c>
    </row>
    <row r="292">
      <c r="A292">
        <f>INDEX(resultados!$A$2:$ZZ$1925, 286, MATCH($B$1, resultados!$A$1:$ZZ$1, 0))</f>
        <v/>
      </c>
      <c r="B292">
        <f>INDEX(resultados!$A$2:$ZZ$1925, 286, MATCH($B$2, resultados!$A$1:$ZZ$1, 0))</f>
        <v/>
      </c>
      <c r="C292">
        <f>INDEX(resultados!$A$2:$ZZ$1925, 286, MATCH($B$3, resultados!$A$1:$ZZ$1, 0))</f>
        <v/>
      </c>
    </row>
    <row r="293">
      <c r="A293">
        <f>INDEX(resultados!$A$2:$ZZ$1925, 287, MATCH($B$1, resultados!$A$1:$ZZ$1, 0))</f>
        <v/>
      </c>
      <c r="B293">
        <f>INDEX(resultados!$A$2:$ZZ$1925, 287, MATCH($B$2, resultados!$A$1:$ZZ$1, 0))</f>
        <v/>
      </c>
      <c r="C293">
        <f>INDEX(resultados!$A$2:$ZZ$1925, 287, MATCH($B$3, resultados!$A$1:$ZZ$1, 0))</f>
        <v/>
      </c>
    </row>
    <row r="294">
      <c r="A294">
        <f>INDEX(resultados!$A$2:$ZZ$1925, 288, MATCH($B$1, resultados!$A$1:$ZZ$1, 0))</f>
        <v/>
      </c>
      <c r="B294">
        <f>INDEX(resultados!$A$2:$ZZ$1925, 288, MATCH($B$2, resultados!$A$1:$ZZ$1, 0))</f>
        <v/>
      </c>
      <c r="C294">
        <f>INDEX(resultados!$A$2:$ZZ$1925, 288, MATCH($B$3, resultados!$A$1:$ZZ$1, 0))</f>
        <v/>
      </c>
    </row>
    <row r="295">
      <c r="A295">
        <f>INDEX(resultados!$A$2:$ZZ$1925, 289, MATCH($B$1, resultados!$A$1:$ZZ$1, 0))</f>
        <v/>
      </c>
      <c r="B295">
        <f>INDEX(resultados!$A$2:$ZZ$1925, 289, MATCH($B$2, resultados!$A$1:$ZZ$1, 0))</f>
        <v/>
      </c>
      <c r="C295">
        <f>INDEX(resultados!$A$2:$ZZ$1925, 289, MATCH($B$3, resultados!$A$1:$ZZ$1, 0))</f>
        <v/>
      </c>
    </row>
    <row r="296">
      <c r="A296">
        <f>INDEX(resultados!$A$2:$ZZ$1925, 290, MATCH($B$1, resultados!$A$1:$ZZ$1, 0))</f>
        <v/>
      </c>
      <c r="B296">
        <f>INDEX(resultados!$A$2:$ZZ$1925, 290, MATCH($B$2, resultados!$A$1:$ZZ$1, 0))</f>
        <v/>
      </c>
      <c r="C296">
        <f>INDEX(resultados!$A$2:$ZZ$1925, 290, MATCH($B$3, resultados!$A$1:$ZZ$1, 0))</f>
        <v/>
      </c>
    </row>
    <row r="297">
      <c r="A297">
        <f>INDEX(resultados!$A$2:$ZZ$1925, 291, MATCH($B$1, resultados!$A$1:$ZZ$1, 0))</f>
        <v/>
      </c>
      <c r="B297">
        <f>INDEX(resultados!$A$2:$ZZ$1925, 291, MATCH($B$2, resultados!$A$1:$ZZ$1, 0))</f>
        <v/>
      </c>
      <c r="C297">
        <f>INDEX(resultados!$A$2:$ZZ$1925, 291, MATCH($B$3, resultados!$A$1:$ZZ$1, 0))</f>
        <v/>
      </c>
    </row>
    <row r="298">
      <c r="A298">
        <f>INDEX(resultados!$A$2:$ZZ$1925, 292, MATCH($B$1, resultados!$A$1:$ZZ$1, 0))</f>
        <v/>
      </c>
      <c r="B298">
        <f>INDEX(resultados!$A$2:$ZZ$1925, 292, MATCH($B$2, resultados!$A$1:$ZZ$1, 0))</f>
        <v/>
      </c>
      <c r="C298">
        <f>INDEX(resultados!$A$2:$ZZ$1925, 292, MATCH($B$3, resultados!$A$1:$ZZ$1, 0))</f>
        <v/>
      </c>
    </row>
    <row r="299">
      <c r="A299">
        <f>INDEX(resultados!$A$2:$ZZ$1925, 293, MATCH($B$1, resultados!$A$1:$ZZ$1, 0))</f>
        <v/>
      </c>
      <c r="B299">
        <f>INDEX(resultados!$A$2:$ZZ$1925, 293, MATCH($B$2, resultados!$A$1:$ZZ$1, 0))</f>
        <v/>
      </c>
      <c r="C299">
        <f>INDEX(resultados!$A$2:$ZZ$1925, 293, MATCH($B$3, resultados!$A$1:$ZZ$1, 0))</f>
        <v/>
      </c>
    </row>
    <row r="300">
      <c r="A300">
        <f>INDEX(resultados!$A$2:$ZZ$1925, 294, MATCH($B$1, resultados!$A$1:$ZZ$1, 0))</f>
        <v/>
      </c>
      <c r="B300">
        <f>INDEX(resultados!$A$2:$ZZ$1925, 294, MATCH($B$2, resultados!$A$1:$ZZ$1, 0))</f>
        <v/>
      </c>
      <c r="C300">
        <f>INDEX(resultados!$A$2:$ZZ$1925, 294, MATCH($B$3, resultados!$A$1:$ZZ$1, 0))</f>
        <v/>
      </c>
    </row>
    <row r="301">
      <c r="A301">
        <f>INDEX(resultados!$A$2:$ZZ$1925, 295, MATCH($B$1, resultados!$A$1:$ZZ$1, 0))</f>
        <v/>
      </c>
      <c r="B301">
        <f>INDEX(resultados!$A$2:$ZZ$1925, 295, MATCH($B$2, resultados!$A$1:$ZZ$1, 0))</f>
        <v/>
      </c>
      <c r="C301">
        <f>INDEX(resultados!$A$2:$ZZ$1925, 295, MATCH($B$3, resultados!$A$1:$ZZ$1, 0))</f>
        <v/>
      </c>
    </row>
    <row r="302">
      <c r="A302">
        <f>INDEX(resultados!$A$2:$ZZ$1925, 296, MATCH($B$1, resultados!$A$1:$ZZ$1, 0))</f>
        <v/>
      </c>
      <c r="B302">
        <f>INDEX(resultados!$A$2:$ZZ$1925, 296, MATCH($B$2, resultados!$A$1:$ZZ$1, 0))</f>
        <v/>
      </c>
      <c r="C302">
        <f>INDEX(resultados!$A$2:$ZZ$1925, 296, MATCH($B$3, resultados!$A$1:$ZZ$1, 0))</f>
        <v/>
      </c>
    </row>
    <row r="303">
      <c r="A303">
        <f>INDEX(resultados!$A$2:$ZZ$1925, 297, MATCH($B$1, resultados!$A$1:$ZZ$1, 0))</f>
        <v/>
      </c>
      <c r="B303">
        <f>INDEX(resultados!$A$2:$ZZ$1925, 297, MATCH($B$2, resultados!$A$1:$ZZ$1, 0))</f>
        <v/>
      </c>
      <c r="C303">
        <f>INDEX(resultados!$A$2:$ZZ$1925, 297, MATCH($B$3, resultados!$A$1:$ZZ$1, 0))</f>
        <v/>
      </c>
    </row>
    <row r="304">
      <c r="A304">
        <f>INDEX(resultados!$A$2:$ZZ$1925, 298, MATCH($B$1, resultados!$A$1:$ZZ$1, 0))</f>
        <v/>
      </c>
      <c r="B304">
        <f>INDEX(resultados!$A$2:$ZZ$1925, 298, MATCH($B$2, resultados!$A$1:$ZZ$1, 0))</f>
        <v/>
      </c>
      <c r="C304">
        <f>INDEX(resultados!$A$2:$ZZ$1925, 298, MATCH($B$3, resultados!$A$1:$ZZ$1, 0))</f>
        <v/>
      </c>
    </row>
    <row r="305">
      <c r="A305">
        <f>INDEX(resultados!$A$2:$ZZ$1925, 299, MATCH($B$1, resultados!$A$1:$ZZ$1, 0))</f>
        <v/>
      </c>
      <c r="B305">
        <f>INDEX(resultados!$A$2:$ZZ$1925, 299, MATCH($B$2, resultados!$A$1:$ZZ$1, 0))</f>
        <v/>
      </c>
      <c r="C305">
        <f>INDEX(resultados!$A$2:$ZZ$1925, 299, MATCH($B$3, resultados!$A$1:$ZZ$1, 0))</f>
        <v/>
      </c>
    </row>
    <row r="306">
      <c r="A306">
        <f>INDEX(resultados!$A$2:$ZZ$1925, 300, MATCH($B$1, resultados!$A$1:$ZZ$1, 0))</f>
        <v/>
      </c>
      <c r="B306">
        <f>INDEX(resultados!$A$2:$ZZ$1925, 300, MATCH($B$2, resultados!$A$1:$ZZ$1, 0))</f>
        <v/>
      </c>
      <c r="C306">
        <f>INDEX(resultados!$A$2:$ZZ$1925, 300, MATCH($B$3, resultados!$A$1:$ZZ$1, 0))</f>
        <v/>
      </c>
    </row>
    <row r="307">
      <c r="A307">
        <f>INDEX(resultados!$A$2:$ZZ$1925, 301, MATCH($B$1, resultados!$A$1:$ZZ$1, 0))</f>
        <v/>
      </c>
      <c r="B307">
        <f>INDEX(resultados!$A$2:$ZZ$1925, 301, MATCH($B$2, resultados!$A$1:$ZZ$1, 0))</f>
        <v/>
      </c>
      <c r="C307">
        <f>INDEX(resultados!$A$2:$ZZ$1925, 301, MATCH($B$3, resultados!$A$1:$ZZ$1, 0))</f>
        <v/>
      </c>
    </row>
    <row r="308">
      <c r="A308">
        <f>INDEX(resultados!$A$2:$ZZ$1925, 302, MATCH($B$1, resultados!$A$1:$ZZ$1, 0))</f>
        <v/>
      </c>
      <c r="B308">
        <f>INDEX(resultados!$A$2:$ZZ$1925, 302, MATCH($B$2, resultados!$A$1:$ZZ$1, 0))</f>
        <v/>
      </c>
      <c r="C308">
        <f>INDEX(resultados!$A$2:$ZZ$1925, 302, MATCH($B$3, resultados!$A$1:$ZZ$1, 0))</f>
        <v/>
      </c>
    </row>
    <row r="309">
      <c r="A309">
        <f>INDEX(resultados!$A$2:$ZZ$1925, 303, MATCH($B$1, resultados!$A$1:$ZZ$1, 0))</f>
        <v/>
      </c>
      <c r="B309">
        <f>INDEX(resultados!$A$2:$ZZ$1925, 303, MATCH($B$2, resultados!$A$1:$ZZ$1, 0))</f>
        <v/>
      </c>
      <c r="C309">
        <f>INDEX(resultados!$A$2:$ZZ$1925, 303, MATCH($B$3, resultados!$A$1:$ZZ$1, 0))</f>
        <v/>
      </c>
    </row>
    <row r="310">
      <c r="A310">
        <f>INDEX(resultados!$A$2:$ZZ$1925, 304, MATCH($B$1, resultados!$A$1:$ZZ$1, 0))</f>
        <v/>
      </c>
      <c r="B310">
        <f>INDEX(resultados!$A$2:$ZZ$1925, 304, MATCH($B$2, resultados!$A$1:$ZZ$1, 0))</f>
        <v/>
      </c>
      <c r="C310">
        <f>INDEX(resultados!$A$2:$ZZ$1925, 304, MATCH($B$3, resultados!$A$1:$ZZ$1, 0))</f>
        <v/>
      </c>
    </row>
    <row r="311">
      <c r="A311">
        <f>INDEX(resultados!$A$2:$ZZ$1925, 305, MATCH($B$1, resultados!$A$1:$ZZ$1, 0))</f>
        <v/>
      </c>
      <c r="B311">
        <f>INDEX(resultados!$A$2:$ZZ$1925, 305, MATCH($B$2, resultados!$A$1:$ZZ$1, 0))</f>
        <v/>
      </c>
      <c r="C311">
        <f>INDEX(resultados!$A$2:$ZZ$1925, 305, MATCH($B$3, resultados!$A$1:$ZZ$1, 0))</f>
        <v/>
      </c>
    </row>
    <row r="312">
      <c r="A312">
        <f>INDEX(resultados!$A$2:$ZZ$1925, 306, MATCH($B$1, resultados!$A$1:$ZZ$1, 0))</f>
        <v/>
      </c>
      <c r="B312">
        <f>INDEX(resultados!$A$2:$ZZ$1925, 306, MATCH($B$2, resultados!$A$1:$ZZ$1, 0))</f>
        <v/>
      </c>
      <c r="C312">
        <f>INDEX(resultados!$A$2:$ZZ$1925, 306, MATCH($B$3, resultados!$A$1:$ZZ$1, 0))</f>
        <v/>
      </c>
    </row>
    <row r="313">
      <c r="A313">
        <f>INDEX(resultados!$A$2:$ZZ$1925, 307, MATCH($B$1, resultados!$A$1:$ZZ$1, 0))</f>
        <v/>
      </c>
      <c r="B313">
        <f>INDEX(resultados!$A$2:$ZZ$1925, 307, MATCH($B$2, resultados!$A$1:$ZZ$1, 0))</f>
        <v/>
      </c>
      <c r="C313">
        <f>INDEX(resultados!$A$2:$ZZ$1925, 307, MATCH($B$3, resultados!$A$1:$ZZ$1, 0))</f>
        <v/>
      </c>
    </row>
    <row r="314">
      <c r="A314">
        <f>INDEX(resultados!$A$2:$ZZ$1925, 308, MATCH($B$1, resultados!$A$1:$ZZ$1, 0))</f>
        <v/>
      </c>
      <c r="B314">
        <f>INDEX(resultados!$A$2:$ZZ$1925, 308, MATCH($B$2, resultados!$A$1:$ZZ$1, 0))</f>
        <v/>
      </c>
      <c r="C314">
        <f>INDEX(resultados!$A$2:$ZZ$1925, 308, MATCH($B$3, resultados!$A$1:$ZZ$1, 0))</f>
        <v/>
      </c>
    </row>
    <row r="315">
      <c r="A315">
        <f>INDEX(resultados!$A$2:$ZZ$1925, 309, MATCH($B$1, resultados!$A$1:$ZZ$1, 0))</f>
        <v/>
      </c>
      <c r="B315">
        <f>INDEX(resultados!$A$2:$ZZ$1925, 309, MATCH($B$2, resultados!$A$1:$ZZ$1, 0))</f>
        <v/>
      </c>
      <c r="C315">
        <f>INDEX(resultados!$A$2:$ZZ$1925, 309, MATCH($B$3, resultados!$A$1:$ZZ$1, 0))</f>
        <v/>
      </c>
    </row>
    <row r="316">
      <c r="A316">
        <f>INDEX(resultados!$A$2:$ZZ$1925, 310, MATCH($B$1, resultados!$A$1:$ZZ$1, 0))</f>
        <v/>
      </c>
      <c r="B316">
        <f>INDEX(resultados!$A$2:$ZZ$1925, 310, MATCH($B$2, resultados!$A$1:$ZZ$1, 0))</f>
        <v/>
      </c>
      <c r="C316">
        <f>INDEX(resultados!$A$2:$ZZ$1925, 310, MATCH($B$3, resultados!$A$1:$ZZ$1, 0))</f>
        <v/>
      </c>
    </row>
    <row r="317">
      <c r="A317">
        <f>INDEX(resultados!$A$2:$ZZ$1925, 311, MATCH($B$1, resultados!$A$1:$ZZ$1, 0))</f>
        <v/>
      </c>
      <c r="B317">
        <f>INDEX(resultados!$A$2:$ZZ$1925, 311, MATCH($B$2, resultados!$A$1:$ZZ$1, 0))</f>
        <v/>
      </c>
      <c r="C317">
        <f>INDEX(resultados!$A$2:$ZZ$1925, 311, MATCH($B$3, resultados!$A$1:$ZZ$1, 0))</f>
        <v/>
      </c>
    </row>
    <row r="318">
      <c r="A318">
        <f>INDEX(resultados!$A$2:$ZZ$1925, 312, MATCH($B$1, resultados!$A$1:$ZZ$1, 0))</f>
        <v/>
      </c>
      <c r="B318">
        <f>INDEX(resultados!$A$2:$ZZ$1925, 312, MATCH($B$2, resultados!$A$1:$ZZ$1, 0))</f>
        <v/>
      </c>
      <c r="C318">
        <f>INDEX(resultados!$A$2:$ZZ$1925, 312, MATCH($B$3, resultados!$A$1:$ZZ$1, 0))</f>
        <v/>
      </c>
    </row>
    <row r="319">
      <c r="A319">
        <f>INDEX(resultados!$A$2:$ZZ$1925, 313, MATCH($B$1, resultados!$A$1:$ZZ$1, 0))</f>
        <v/>
      </c>
      <c r="B319">
        <f>INDEX(resultados!$A$2:$ZZ$1925, 313, MATCH($B$2, resultados!$A$1:$ZZ$1, 0))</f>
        <v/>
      </c>
      <c r="C319">
        <f>INDEX(resultados!$A$2:$ZZ$1925, 313, MATCH($B$3, resultados!$A$1:$ZZ$1, 0))</f>
        <v/>
      </c>
    </row>
    <row r="320">
      <c r="A320">
        <f>INDEX(resultados!$A$2:$ZZ$1925, 314, MATCH($B$1, resultados!$A$1:$ZZ$1, 0))</f>
        <v/>
      </c>
      <c r="B320">
        <f>INDEX(resultados!$A$2:$ZZ$1925, 314, MATCH($B$2, resultados!$A$1:$ZZ$1, 0))</f>
        <v/>
      </c>
      <c r="C320">
        <f>INDEX(resultados!$A$2:$ZZ$1925, 314, MATCH($B$3, resultados!$A$1:$ZZ$1, 0))</f>
        <v/>
      </c>
    </row>
    <row r="321">
      <c r="A321">
        <f>INDEX(resultados!$A$2:$ZZ$1925, 315, MATCH($B$1, resultados!$A$1:$ZZ$1, 0))</f>
        <v/>
      </c>
      <c r="B321">
        <f>INDEX(resultados!$A$2:$ZZ$1925, 315, MATCH($B$2, resultados!$A$1:$ZZ$1, 0))</f>
        <v/>
      </c>
      <c r="C321">
        <f>INDEX(resultados!$A$2:$ZZ$1925, 315, MATCH($B$3, resultados!$A$1:$ZZ$1, 0))</f>
        <v/>
      </c>
    </row>
    <row r="322">
      <c r="A322">
        <f>INDEX(resultados!$A$2:$ZZ$1925, 316, MATCH($B$1, resultados!$A$1:$ZZ$1, 0))</f>
        <v/>
      </c>
      <c r="B322">
        <f>INDEX(resultados!$A$2:$ZZ$1925, 316, MATCH($B$2, resultados!$A$1:$ZZ$1, 0))</f>
        <v/>
      </c>
      <c r="C322">
        <f>INDEX(resultados!$A$2:$ZZ$1925, 316, MATCH($B$3, resultados!$A$1:$ZZ$1, 0))</f>
        <v/>
      </c>
    </row>
    <row r="323">
      <c r="A323">
        <f>INDEX(resultados!$A$2:$ZZ$1925, 317, MATCH($B$1, resultados!$A$1:$ZZ$1, 0))</f>
        <v/>
      </c>
      <c r="B323">
        <f>INDEX(resultados!$A$2:$ZZ$1925, 317, MATCH($B$2, resultados!$A$1:$ZZ$1, 0))</f>
        <v/>
      </c>
      <c r="C323">
        <f>INDEX(resultados!$A$2:$ZZ$1925, 317, MATCH($B$3, resultados!$A$1:$ZZ$1, 0))</f>
        <v/>
      </c>
    </row>
    <row r="324">
      <c r="A324">
        <f>INDEX(resultados!$A$2:$ZZ$1925, 318, MATCH($B$1, resultados!$A$1:$ZZ$1, 0))</f>
        <v/>
      </c>
      <c r="B324">
        <f>INDEX(resultados!$A$2:$ZZ$1925, 318, MATCH($B$2, resultados!$A$1:$ZZ$1, 0))</f>
        <v/>
      </c>
      <c r="C324">
        <f>INDEX(resultados!$A$2:$ZZ$1925, 318, MATCH($B$3, resultados!$A$1:$ZZ$1, 0))</f>
        <v/>
      </c>
    </row>
    <row r="325">
      <c r="A325">
        <f>INDEX(resultados!$A$2:$ZZ$1925, 319, MATCH($B$1, resultados!$A$1:$ZZ$1, 0))</f>
        <v/>
      </c>
      <c r="B325">
        <f>INDEX(resultados!$A$2:$ZZ$1925, 319, MATCH($B$2, resultados!$A$1:$ZZ$1, 0))</f>
        <v/>
      </c>
      <c r="C325">
        <f>INDEX(resultados!$A$2:$ZZ$1925, 319, MATCH($B$3, resultados!$A$1:$ZZ$1, 0))</f>
        <v/>
      </c>
    </row>
    <row r="326">
      <c r="A326">
        <f>INDEX(resultados!$A$2:$ZZ$1925, 320, MATCH($B$1, resultados!$A$1:$ZZ$1, 0))</f>
        <v/>
      </c>
      <c r="B326">
        <f>INDEX(resultados!$A$2:$ZZ$1925, 320, MATCH($B$2, resultados!$A$1:$ZZ$1, 0))</f>
        <v/>
      </c>
      <c r="C326">
        <f>INDEX(resultados!$A$2:$ZZ$1925, 320, MATCH($B$3, resultados!$A$1:$ZZ$1, 0))</f>
        <v/>
      </c>
    </row>
    <row r="327">
      <c r="A327">
        <f>INDEX(resultados!$A$2:$ZZ$1925, 321, MATCH($B$1, resultados!$A$1:$ZZ$1, 0))</f>
        <v/>
      </c>
      <c r="B327">
        <f>INDEX(resultados!$A$2:$ZZ$1925, 321, MATCH($B$2, resultados!$A$1:$ZZ$1, 0))</f>
        <v/>
      </c>
      <c r="C327">
        <f>INDEX(resultados!$A$2:$ZZ$1925, 321, MATCH($B$3, resultados!$A$1:$ZZ$1, 0))</f>
        <v/>
      </c>
    </row>
    <row r="328">
      <c r="A328">
        <f>INDEX(resultados!$A$2:$ZZ$1925, 322, MATCH($B$1, resultados!$A$1:$ZZ$1, 0))</f>
        <v/>
      </c>
      <c r="B328">
        <f>INDEX(resultados!$A$2:$ZZ$1925, 322, MATCH($B$2, resultados!$A$1:$ZZ$1, 0))</f>
        <v/>
      </c>
      <c r="C328">
        <f>INDEX(resultados!$A$2:$ZZ$1925, 322, MATCH($B$3, resultados!$A$1:$ZZ$1, 0))</f>
        <v/>
      </c>
    </row>
    <row r="329">
      <c r="A329">
        <f>INDEX(resultados!$A$2:$ZZ$1925, 323, MATCH($B$1, resultados!$A$1:$ZZ$1, 0))</f>
        <v/>
      </c>
      <c r="B329">
        <f>INDEX(resultados!$A$2:$ZZ$1925, 323, MATCH($B$2, resultados!$A$1:$ZZ$1, 0))</f>
        <v/>
      </c>
      <c r="C329">
        <f>INDEX(resultados!$A$2:$ZZ$1925, 323, MATCH($B$3, resultados!$A$1:$ZZ$1, 0))</f>
        <v/>
      </c>
    </row>
    <row r="330">
      <c r="A330">
        <f>INDEX(resultados!$A$2:$ZZ$1925, 324, MATCH($B$1, resultados!$A$1:$ZZ$1, 0))</f>
        <v/>
      </c>
      <c r="B330">
        <f>INDEX(resultados!$A$2:$ZZ$1925, 324, MATCH($B$2, resultados!$A$1:$ZZ$1, 0))</f>
        <v/>
      </c>
      <c r="C330">
        <f>INDEX(resultados!$A$2:$ZZ$1925, 324, MATCH($B$3, resultados!$A$1:$ZZ$1, 0))</f>
        <v/>
      </c>
    </row>
    <row r="331">
      <c r="A331">
        <f>INDEX(resultados!$A$2:$ZZ$1925, 325, MATCH($B$1, resultados!$A$1:$ZZ$1, 0))</f>
        <v/>
      </c>
      <c r="B331">
        <f>INDEX(resultados!$A$2:$ZZ$1925, 325, MATCH($B$2, resultados!$A$1:$ZZ$1, 0))</f>
        <v/>
      </c>
      <c r="C331">
        <f>INDEX(resultados!$A$2:$ZZ$1925, 325, MATCH($B$3, resultados!$A$1:$ZZ$1, 0))</f>
        <v/>
      </c>
    </row>
    <row r="332">
      <c r="A332">
        <f>INDEX(resultados!$A$2:$ZZ$1925, 326, MATCH($B$1, resultados!$A$1:$ZZ$1, 0))</f>
        <v/>
      </c>
      <c r="B332">
        <f>INDEX(resultados!$A$2:$ZZ$1925, 326, MATCH($B$2, resultados!$A$1:$ZZ$1, 0))</f>
        <v/>
      </c>
      <c r="C332">
        <f>INDEX(resultados!$A$2:$ZZ$1925, 326, MATCH($B$3, resultados!$A$1:$ZZ$1, 0))</f>
        <v/>
      </c>
    </row>
    <row r="333">
      <c r="A333">
        <f>INDEX(resultados!$A$2:$ZZ$1925, 327, MATCH($B$1, resultados!$A$1:$ZZ$1, 0))</f>
        <v/>
      </c>
      <c r="B333">
        <f>INDEX(resultados!$A$2:$ZZ$1925, 327, MATCH($B$2, resultados!$A$1:$ZZ$1, 0))</f>
        <v/>
      </c>
      <c r="C333">
        <f>INDEX(resultados!$A$2:$ZZ$1925, 327, MATCH($B$3, resultados!$A$1:$ZZ$1, 0))</f>
        <v/>
      </c>
    </row>
    <row r="334">
      <c r="A334">
        <f>INDEX(resultados!$A$2:$ZZ$1925, 328, MATCH($B$1, resultados!$A$1:$ZZ$1, 0))</f>
        <v/>
      </c>
      <c r="B334">
        <f>INDEX(resultados!$A$2:$ZZ$1925, 328, MATCH($B$2, resultados!$A$1:$ZZ$1, 0))</f>
        <v/>
      </c>
      <c r="C334">
        <f>INDEX(resultados!$A$2:$ZZ$1925, 328, MATCH($B$3, resultados!$A$1:$ZZ$1, 0))</f>
        <v/>
      </c>
    </row>
    <row r="335">
      <c r="A335">
        <f>INDEX(resultados!$A$2:$ZZ$1925, 329, MATCH($B$1, resultados!$A$1:$ZZ$1, 0))</f>
        <v/>
      </c>
      <c r="B335">
        <f>INDEX(resultados!$A$2:$ZZ$1925, 329, MATCH($B$2, resultados!$A$1:$ZZ$1, 0))</f>
        <v/>
      </c>
      <c r="C335">
        <f>INDEX(resultados!$A$2:$ZZ$1925, 329, MATCH($B$3, resultados!$A$1:$ZZ$1, 0))</f>
        <v/>
      </c>
    </row>
    <row r="336">
      <c r="A336">
        <f>INDEX(resultados!$A$2:$ZZ$1925, 330, MATCH($B$1, resultados!$A$1:$ZZ$1, 0))</f>
        <v/>
      </c>
      <c r="B336">
        <f>INDEX(resultados!$A$2:$ZZ$1925, 330, MATCH($B$2, resultados!$A$1:$ZZ$1, 0))</f>
        <v/>
      </c>
      <c r="C336">
        <f>INDEX(resultados!$A$2:$ZZ$1925, 330, MATCH($B$3, resultados!$A$1:$ZZ$1, 0))</f>
        <v/>
      </c>
    </row>
    <row r="337">
      <c r="A337">
        <f>INDEX(resultados!$A$2:$ZZ$1925, 331, MATCH($B$1, resultados!$A$1:$ZZ$1, 0))</f>
        <v/>
      </c>
      <c r="B337">
        <f>INDEX(resultados!$A$2:$ZZ$1925, 331, MATCH($B$2, resultados!$A$1:$ZZ$1, 0))</f>
        <v/>
      </c>
      <c r="C337">
        <f>INDEX(resultados!$A$2:$ZZ$1925, 331, MATCH($B$3, resultados!$A$1:$ZZ$1, 0))</f>
        <v/>
      </c>
    </row>
    <row r="338">
      <c r="A338">
        <f>INDEX(resultados!$A$2:$ZZ$1925, 332, MATCH($B$1, resultados!$A$1:$ZZ$1, 0))</f>
        <v/>
      </c>
      <c r="B338">
        <f>INDEX(resultados!$A$2:$ZZ$1925, 332, MATCH($B$2, resultados!$A$1:$ZZ$1, 0))</f>
        <v/>
      </c>
      <c r="C338">
        <f>INDEX(resultados!$A$2:$ZZ$1925, 332, MATCH($B$3, resultados!$A$1:$ZZ$1, 0))</f>
        <v/>
      </c>
    </row>
    <row r="339">
      <c r="A339">
        <f>INDEX(resultados!$A$2:$ZZ$1925, 333, MATCH($B$1, resultados!$A$1:$ZZ$1, 0))</f>
        <v/>
      </c>
      <c r="B339">
        <f>INDEX(resultados!$A$2:$ZZ$1925, 333, MATCH($B$2, resultados!$A$1:$ZZ$1, 0))</f>
        <v/>
      </c>
      <c r="C339">
        <f>INDEX(resultados!$A$2:$ZZ$1925, 333, MATCH($B$3, resultados!$A$1:$ZZ$1, 0))</f>
        <v/>
      </c>
    </row>
    <row r="340">
      <c r="A340">
        <f>INDEX(resultados!$A$2:$ZZ$1925, 334, MATCH($B$1, resultados!$A$1:$ZZ$1, 0))</f>
        <v/>
      </c>
      <c r="B340">
        <f>INDEX(resultados!$A$2:$ZZ$1925, 334, MATCH($B$2, resultados!$A$1:$ZZ$1, 0))</f>
        <v/>
      </c>
      <c r="C340">
        <f>INDEX(resultados!$A$2:$ZZ$1925, 334, MATCH($B$3, resultados!$A$1:$ZZ$1, 0))</f>
        <v/>
      </c>
    </row>
    <row r="341">
      <c r="A341">
        <f>INDEX(resultados!$A$2:$ZZ$1925, 335, MATCH($B$1, resultados!$A$1:$ZZ$1, 0))</f>
        <v/>
      </c>
      <c r="B341">
        <f>INDEX(resultados!$A$2:$ZZ$1925, 335, MATCH($B$2, resultados!$A$1:$ZZ$1, 0))</f>
        <v/>
      </c>
      <c r="C341">
        <f>INDEX(resultados!$A$2:$ZZ$1925, 335, MATCH($B$3, resultados!$A$1:$ZZ$1, 0))</f>
        <v/>
      </c>
    </row>
    <row r="342">
      <c r="A342">
        <f>INDEX(resultados!$A$2:$ZZ$1925, 336, MATCH($B$1, resultados!$A$1:$ZZ$1, 0))</f>
        <v/>
      </c>
      <c r="B342">
        <f>INDEX(resultados!$A$2:$ZZ$1925, 336, MATCH($B$2, resultados!$A$1:$ZZ$1, 0))</f>
        <v/>
      </c>
      <c r="C342">
        <f>INDEX(resultados!$A$2:$ZZ$1925, 336, MATCH($B$3, resultados!$A$1:$ZZ$1, 0))</f>
        <v/>
      </c>
    </row>
    <row r="343">
      <c r="A343">
        <f>INDEX(resultados!$A$2:$ZZ$1925, 337, MATCH($B$1, resultados!$A$1:$ZZ$1, 0))</f>
        <v/>
      </c>
      <c r="B343">
        <f>INDEX(resultados!$A$2:$ZZ$1925, 337, MATCH($B$2, resultados!$A$1:$ZZ$1, 0))</f>
        <v/>
      </c>
      <c r="C343">
        <f>INDEX(resultados!$A$2:$ZZ$1925, 337, MATCH($B$3, resultados!$A$1:$ZZ$1, 0))</f>
        <v/>
      </c>
    </row>
    <row r="344">
      <c r="A344">
        <f>INDEX(resultados!$A$2:$ZZ$1925, 338, MATCH($B$1, resultados!$A$1:$ZZ$1, 0))</f>
        <v/>
      </c>
      <c r="B344">
        <f>INDEX(resultados!$A$2:$ZZ$1925, 338, MATCH($B$2, resultados!$A$1:$ZZ$1, 0))</f>
        <v/>
      </c>
      <c r="C344">
        <f>INDEX(resultados!$A$2:$ZZ$1925, 338, MATCH($B$3, resultados!$A$1:$ZZ$1, 0))</f>
        <v/>
      </c>
    </row>
    <row r="345">
      <c r="A345">
        <f>INDEX(resultados!$A$2:$ZZ$1925, 339, MATCH($B$1, resultados!$A$1:$ZZ$1, 0))</f>
        <v/>
      </c>
      <c r="B345">
        <f>INDEX(resultados!$A$2:$ZZ$1925, 339, MATCH($B$2, resultados!$A$1:$ZZ$1, 0))</f>
        <v/>
      </c>
      <c r="C345">
        <f>INDEX(resultados!$A$2:$ZZ$1925, 339, MATCH($B$3, resultados!$A$1:$ZZ$1, 0))</f>
        <v/>
      </c>
    </row>
    <row r="346">
      <c r="A346">
        <f>INDEX(resultados!$A$2:$ZZ$1925, 340, MATCH($B$1, resultados!$A$1:$ZZ$1, 0))</f>
        <v/>
      </c>
      <c r="B346">
        <f>INDEX(resultados!$A$2:$ZZ$1925, 340, MATCH($B$2, resultados!$A$1:$ZZ$1, 0))</f>
        <v/>
      </c>
      <c r="C346">
        <f>INDEX(resultados!$A$2:$ZZ$1925, 340, MATCH($B$3, resultados!$A$1:$ZZ$1, 0))</f>
        <v/>
      </c>
    </row>
    <row r="347">
      <c r="A347">
        <f>INDEX(resultados!$A$2:$ZZ$1925, 341, MATCH($B$1, resultados!$A$1:$ZZ$1, 0))</f>
        <v/>
      </c>
      <c r="B347">
        <f>INDEX(resultados!$A$2:$ZZ$1925, 341, MATCH($B$2, resultados!$A$1:$ZZ$1, 0))</f>
        <v/>
      </c>
      <c r="C347">
        <f>INDEX(resultados!$A$2:$ZZ$1925, 341, MATCH($B$3, resultados!$A$1:$ZZ$1, 0))</f>
        <v/>
      </c>
    </row>
    <row r="348">
      <c r="A348">
        <f>INDEX(resultados!$A$2:$ZZ$1925, 342, MATCH($B$1, resultados!$A$1:$ZZ$1, 0))</f>
        <v/>
      </c>
      <c r="B348">
        <f>INDEX(resultados!$A$2:$ZZ$1925, 342, MATCH($B$2, resultados!$A$1:$ZZ$1, 0))</f>
        <v/>
      </c>
      <c r="C348">
        <f>INDEX(resultados!$A$2:$ZZ$1925, 342, MATCH($B$3, resultados!$A$1:$ZZ$1, 0))</f>
        <v/>
      </c>
    </row>
    <row r="349">
      <c r="A349">
        <f>INDEX(resultados!$A$2:$ZZ$1925, 343, MATCH($B$1, resultados!$A$1:$ZZ$1, 0))</f>
        <v/>
      </c>
      <c r="B349">
        <f>INDEX(resultados!$A$2:$ZZ$1925, 343, MATCH($B$2, resultados!$A$1:$ZZ$1, 0))</f>
        <v/>
      </c>
      <c r="C349">
        <f>INDEX(resultados!$A$2:$ZZ$1925, 343, MATCH($B$3, resultados!$A$1:$ZZ$1, 0))</f>
        <v/>
      </c>
    </row>
    <row r="350">
      <c r="A350">
        <f>INDEX(resultados!$A$2:$ZZ$1925, 344, MATCH($B$1, resultados!$A$1:$ZZ$1, 0))</f>
        <v/>
      </c>
      <c r="B350">
        <f>INDEX(resultados!$A$2:$ZZ$1925, 344, MATCH($B$2, resultados!$A$1:$ZZ$1, 0))</f>
        <v/>
      </c>
      <c r="C350">
        <f>INDEX(resultados!$A$2:$ZZ$1925, 344, MATCH($B$3, resultados!$A$1:$ZZ$1, 0))</f>
        <v/>
      </c>
    </row>
    <row r="351">
      <c r="A351">
        <f>INDEX(resultados!$A$2:$ZZ$1925, 345, MATCH($B$1, resultados!$A$1:$ZZ$1, 0))</f>
        <v/>
      </c>
      <c r="B351">
        <f>INDEX(resultados!$A$2:$ZZ$1925, 345, MATCH($B$2, resultados!$A$1:$ZZ$1, 0))</f>
        <v/>
      </c>
      <c r="C351">
        <f>INDEX(resultados!$A$2:$ZZ$1925, 345, MATCH($B$3, resultados!$A$1:$ZZ$1, 0))</f>
        <v/>
      </c>
    </row>
    <row r="352">
      <c r="A352">
        <f>INDEX(resultados!$A$2:$ZZ$1925, 346, MATCH($B$1, resultados!$A$1:$ZZ$1, 0))</f>
        <v/>
      </c>
      <c r="B352">
        <f>INDEX(resultados!$A$2:$ZZ$1925, 346, MATCH($B$2, resultados!$A$1:$ZZ$1, 0))</f>
        <v/>
      </c>
      <c r="C352">
        <f>INDEX(resultados!$A$2:$ZZ$1925, 346, MATCH($B$3, resultados!$A$1:$ZZ$1, 0))</f>
        <v/>
      </c>
    </row>
    <row r="353">
      <c r="A353">
        <f>INDEX(resultados!$A$2:$ZZ$1925, 347, MATCH($B$1, resultados!$A$1:$ZZ$1, 0))</f>
        <v/>
      </c>
      <c r="B353">
        <f>INDEX(resultados!$A$2:$ZZ$1925, 347, MATCH($B$2, resultados!$A$1:$ZZ$1, 0))</f>
        <v/>
      </c>
      <c r="C353">
        <f>INDEX(resultados!$A$2:$ZZ$1925, 347, MATCH($B$3, resultados!$A$1:$ZZ$1, 0))</f>
        <v/>
      </c>
    </row>
    <row r="354">
      <c r="A354">
        <f>INDEX(resultados!$A$2:$ZZ$1925, 348, MATCH($B$1, resultados!$A$1:$ZZ$1, 0))</f>
        <v/>
      </c>
      <c r="B354">
        <f>INDEX(resultados!$A$2:$ZZ$1925, 348, MATCH($B$2, resultados!$A$1:$ZZ$1, 0))</f>
        <v/>
      </c>
      <c r="C354">
        <f>INDEX(resultados!$A$2:$ZZ$1925, 348, MATCH($B$3, resultados!$A$1:$ZZ$1, 0))</f>
        <v/>
      </c>
    </row>
    <row r="355">
      <c r="A355">
        <f>INDEX(resultados!$A$2:$ZZ$1925, 349, MATCH($B$1, resultados!$A$1:$ZZ$1, 0))</f>
        <v/>
      </c>
      <c r="B355">
        <f>INDEX(resultados!$A$2:$ZZ$1925, 349, MATCH($B$2, resultados!$A$1:$ZZ$1, 0))</f>
        <v/>
      </c>
      <c r="C355">
        <f>INDEX(resultados!$A$2:$ZZ$1925, 349, MATCH($B$3, resultados!$A$1:$ZZ$1, 0))</f>
        <v/>
      </c>
    </row>
    <row r="356">
      <c r="A356">
        <f>INDEX(resultados!$A$2:$ZZ$1925, 350, MATCH($B$1, resultados!$A$1:$ZZ$1, 0))</f>
        <v/>
      </c>
      <c r="B356">
        <f>INDEX(resultados!$A$2:$ZZ$1925, 350, MATCH($B$2, resultados!$A$1:$ZZ$1, 0))</f>
        <v/>
      </c>
      <c r="C356">
        <f>INDEX(resultados!$A$2:$ZZ$1925, 350, MATCH($B$3, resultados!$A$1:$ZZ$1, 0))</f>
        <v/>
      </c>
    </row>
    <row r="357">
      <c r="A357">
        <f>INDEX(resultados!$A$2:$ZZ$1925, 351, MATCH($B$1, resultados!$A$1:$ZZ$1, 0))</f>
        <v/>
      </c>
      <c r="B357">
        <f>INDEX(resultados!$A$2:$ZZ$1925, 351, MATCH($B$2, resultados!$A$1:$ZZ$1, 0))</f>
        <v/>
      </c>
      <c r="C357">
        <f>INDEX(resultados!$A$2:$ZZ$1925, 351, MATCH($B$3, resultados!$A$1:$ZZ$1, 0))</f>
        <v/>
      </c>
    </row>
    <row r="358">
      <c r="A358">
        <f>INDEX(resultados!$A$2:$ZZ$1925, 352, MATCH($B$1, resultados!$A$1:$ZZ$1, 0))</f>
        <v/>
      </c>
      <c r="B358">
        <f>INDEX(resultados!$A$2:$ZZ$1925, 352, MATCH($B$2, resultados!$A$1:$ZZ$1, 0))</f>
        <v/>
      </c>
      <c r="C358">
        <f>INDEX(resultados!$A$2:$ZZ$1925, 352, MATCH($B$3, resultados!$A$1:$ZZ$1, 0))</f>
        <v/>
      </c>
    </row>
    <row r="359">
      <c r="A359">
        <f>INDEX(resultados!$A$2:$ZZ$1925, 353, MATCH($B$1, resultados!$A$1:$ZZ$1, 0))</f>
        <v/>
      </c>
      <c r="B359">
        <f>INDEX(resultados!$A$2:$ZZ$1925, 353, MATCH($B$2, resultados!$A$1:$ZZ$1, 0))</f>
        <v/>
      </c>
      <c r="C359">
        <f>INDEX(resultados!$A$2:$ZZ$1925, 353, MATCH($B$3, resultados!$A$1:$ZZ$1, 0))</f>
        <v/>
      </c>
    </row>
    <row r="360">
      <c r="A360">
        <f>INDEX(resultados!$A$2:$ZZ$1925, 354, MATCH($B$1, resultados!$A$1:$ZZ$1, 0))</f>
        <v/>
      </c>
      <c r="B360">
        <f>INDEX(resultados!$A$2:$ZZ$1925, 354, MATCH($B$2, resultados!$A$1:$ZZ$1, 0))</f>
        <v/>
      </c>
      <c r="C360">
        <f>INDEX(resultados!$A$2:$ZZ$1925, 354, MATCH($B$3, resultados!$A$1:$ZZ$1, 0))</f>
        <v/>
      </c>
    </row>
    <row r="361">
      <c r="A361">
        <f>INDEX(resultados!$A$2:$ZZ$1925, 355, MATCH($B$1, resultados!$A$1:$ZZ$1, 0))</f>
        <v/>
      </c>
      <c r="B361">
        <f>INDEX(resultados!$A$2:$ZZ$1925, 355, MATCH($B$2, resultados!$A$1:$ZZ$1, 0))</f>
        <v/>
      </c>
      <c r="C361">
        <f>INDEX(resultados!$A$2:$ZZ$1925, 355, MATCH($B$3, resultados!$A$1:$ZZ$1, 0))</f>
        <v/>
      </c>
    </row>
    <row r="362">
      <c r="A362">
        <f>INDEX(resultados!$A$2:$ZZ$1925, 356, MATCH($B$1, resultados!$A$1:$ZZ$1, 0))</f>
        <v/>
      </c>
      <c r="B362">
        <f>INDEX(resultados!$A$2:$ZZ$1925, 356, MATCH($B$2, resultados!$A$1:$ZZ$1, 0))</f>
        <v/>
      </c>
      <c r="C362">
        <f>INDEX(resultados!$A$2:$ZZ$1925, 356, MATCH($B$3, resultados!$A$1:$ZZ$1, 0))</f>
        <v/>
      </c>
    </row>
    <row r="363">
      <c r="A363">
        <f>INDEX(resultados!$A$2:$ZZ$1925, 357, MATCH($B$1, resultados!$A$1:$ZZ$1, 0))</f>
        <v/>
      </c>
      <c r="B363">
        <f>INDEX(resultados!$A$2:$ZZ$1925, 357, MATCH($B$2, resultados!$A$1:$ZZ$1, 0))</f>
        <v/>
      </c>
      <c r="C363">
        <f>INDEX(resultados!$A$2:$ZZ$1925, 357, MATCH($B$3, resultados!$A$1:$ZZ$1, 0))</f>
        <v/>
      </c>
    </row>
    <row r="364">
      <c r="A364">
        <f>INDEX(resultados!$A$2:$ZZ$1925, 358, MATCH($B$1, resultados!$A$1:$ZZ$1, 0))</f>
        <v/>
      </c>
      <c r="B364">
        <f>INDEX(resultados!$A$2:$ZZ$1925, 358, MATCH($B$2, resultados!$A$1:$ZZ$1, 0))</f>
        <v/>
      </c>
      <c r="C364">
        <f>INDEX(resultados!$A$2:$ZZ$1925, 358, MATCH($B$3, resultados!$A$1:$ZZ$1, 0))</f>
        <v/>
      </c>
    </row>
    <row r="365">
      <c r="A365">
        <f>INDEX(resultados!$A$2:$ZZ$1925, 359, MATCH($B$1, resultados!$A$1:$ZZ$1, 0))</f>
        <v/>
      </c>
      <c r="B365">
        <f>INDEX(resultados!$A$2:$ZZ$1925, 359, MATCH($B$2, resultados!$A$1:$ZZ$1, 0))</f>
        <v/>
      </c>
      <c r="C365">
        <f>INDEX(resultados!$A$2:$ZZ$1925, 359, MATCH($B$3, resultados!$A$1:$ZZ$1, 0))</f>
        <v/>
      </c>
    </row>
    <row r="366">
      <c r="A366">
        <f>INDEX(resultados!$A$2:$ZZ$1925, 360, MATCH($B$1, resultados!$A$1:$ZZ$1, 0))</f>
        <v/>
      </c>
      <c r="B366">
        <f>INDEX(resultados!$A$2:$ZZ$1925, 360, MATCH($B$2, resultados!$A$1:$ZZ$1, 0))</f>
        <v/>
      </c>
      <c r="C366">
        <f>INDEX(resultados!$A$2:$ZZ$1925, 360, MATCH($B$3, resultados!$A$1:$ZZ$1, 0))</f>
        <v/>
      </c>
    </row>
    <row r="367">
      <c r="A367">
        <f>INDEX(resultados!$A$2:$ZZ$1925, 361, MATCH($B$1, resultados!$A$1:$ZZ$1, 0))</f>
        <v/>
      </c>
      <c r="B367">
        <f>INDEX(resultados!$A$2:$ZZ$1925, 361, MATCH($B$2, resultados!$A$1:$ZZ$1, 0))</f>
        <v/>
      </c>
      <c r="C367">
        <f>INDEX(resultados!$A$2:$ZZ$1925, 361, MATCH($B$3, resultados!$A$1:$ZZ$1, 0))</f>
        <v/>
      </c>
    </row>
    <row r="368">
      <c r="A368">
        <f>INDEX(resultados!$A$2:$ZZ$1925, 362, MATCH($B$1, resultados!$A$1:$ZZ$1, 0))</f>
        <v/>
      </c>
      <c r="B368">
        <f>INDEX(resultados!$A$2:$ZZ$1925, 362, MATCH($B$2, resultados!$A$1:$ZZ$1, 0))</f>
        <v/>
      </c>
      <c r="C368">
        <f>INDEX(resultados!$A$2:$ZZ$1925, 362, MATCH($B$3, resultados!$A$1:$ZZ$1, 0))</f>
        <v/>
      </c>
    </row>
    <row r="369">
      <c r="A369">
        <f>INDEX(resultados!$A$2:$ZZ$1925, 363, MATCH($B$1, resultados!$A$1:$ZZ$1, 0))</f>
        <v/>
      </c>
      <c r="B369">
        <f>INDEX(resultados!$A$2:$ZZ$1925, 363, MATCH($B$2, resultados!$A$1:$ZZ$1, 0))</f>
        <v/>
      </c>
      <c r="C369">
        <f>INDEX(resultados!$A$2:$ZZ$1925, 363, MATCH($B$3, resultados!$A$1:$ZZ$1, 0))</f>
        <v/>
      </c>
    </row>
    <row r="370">
      <c r="A370">
        <f>INDEX(resultados!$A$2:$ZZ$1925, 364, MATCH($B$1, resultados!$A$1:$ZZ$1, 0))</f>
        <v/>
      </c>
      <c r="B370">
        <f>INDEX(resultados!$A$2:$ZZ$1925, 364, MATCH($B$2, resultados!$A$1:$ZZ$1, 0))</f>
        <v/>
      </c>
      <c r="C370">
        <f>INDEX(resultados!$A$2:$ZZ$1925, 364, MATCH($B$3, resultados!$A$1:$ZZ$1, 0))</f>
        <v/>
      </c>
    </row>
    <row r="371">
      <c r="A371">
        <f>INDEX(resultados!$A$2:$ZZ$1925, 365, MATCH($B$1, resultados!$A$1:$ZZ$1, 0))</f>
        <v/>
      </c>
      <c r="B371">
        <f>INDEX(resultados!$A$2:$ZZ$1925, 365, MATCH($B$2, resultados!$A$1:$ZZ$1, 0))</f>
        <v/>
      </c>
      <c r="C371">
        <f>INDEX(resultados!$A$2:$ZZ$1925, 365, MATCH($B$3, resultados!$A$1:$ZZ$1, 0))</f>
        <v/>
      </c>
    </row>
    <row r="372">
      <c r="A372">
        <f>INDEX(resultados!$A$2:$ZZ$1925, 366, MATCH($B$1, resultados!$A$1:$ZZ$1, 0))</f>
        <v/>
      </c>
      <c r="B372">
        <f>INDEX(resultados!$A$2:$ZZ$1925, 366, MATCH($B$2, resultados!$A$1:$ZZ$1, 0))</f>
        <v/>
      </c>
      <c r="C372">
        <f>INDEX(resultados!$A$2:$ZZ$1925, 366, MATCH($B$3, resultados!$A$1:$ZZ$1, 0))</f>
        <v/>
      </c>
    </row>
    <row r="373">
      <c r="A373">
        <f>INDEX(resultados!$A$2:$ZZ$1925, 367, MATCH($B$1, resultados!$A$1:$ZZ$1, 0))</f>
        <v/>
      </c>
      <c r="B373">
        <f>INDEX(resultados!$A$2:$ZZ$1925, 367, MATCH($B$2, resultados!$A$1:$ZZ$1, 0))</f>
        <v/>
      </c>
      <c r="C373">
        <f>INDEX(resultados!$A$2:$ZZ$1925, 367, MATCH($B$3, resultados!$A$1:$ZZ$1, 0))</f>
        <v/>
      </c>
    </row>
    <row r="374">
      <c r="A374">
        <f>INDEX(resultados!$A$2:$ZZ$1925, 368, MATCH($B$1, resultados!$A$1:$ZZ$1, 0))</f>
        <v/>
      </c>
      <c r="B374">
        <f>INDEX(resultados!$A$2:$ZZ$1925, 368, MATCH($B$2, resultados!$A$1:$ZZ$1, 0))</f>
        <v/>
      </c>
      <c r="C374">
        <f>INDEX(resultados!$A$2:$ZZ$1925, 368, MATCH($B$3, resultados!$A$1:$ZZ$1, 0))</f>
        <v/>
      </c>
    </row>
    <row r="375">
      <c r="A375">
        <f>INDEX(resultados!$A$2:$ZZ$1925, 369, MATCH($B$1, resultados!$A$1:$ZZ$1, 0))</f>
        <v/>
      </c>
      <c r="B375">
        <f>INDEX(resultados!$A$2:$ZZ$1925, 369, MATCH($B$2, resultados!$A$1:$ZZ$1, 0))</f>
        <v/>
      </c>
      <c r="C375">
        <f>INDEX(resultados!$A$2:$ZZ$1925, 369, MATCH($B$3, resultados!$A$1:$ZZ$1, 0))</f>
        <v/>
      </c>
    </row>
    <row r="376">
      <c r="A376">
        <f>INDEX(resultados!$A$2:$ZZ$1925, 370, MATCH($B$1, resultados!$A$1:$ZZ$1, 0))</f>
        <v/>
      </c>
      <c r="B376">
        <f>INDEX(resultados!$A$2:$ZZ$1925, 370, MATCH($B$2, resultados!$A$1:$ZZ$1, 0))</f>
        <v/>
      </c>
      <c r="C376">
        <f>INDEX(resultados!$A$2:$ZZ$1925, 370, MATCH($B$3, resultados!$A$1:$ZZ$1, 0))</f>
        <v/>
      </c>
    </row>
    <row r="377">
      <c r="A377">
        <f>INDEX(resultados!$A$2:$ZZ$1925, 371, MATCH($B$1, resultados!$A$1:$ZZ$1, 0))</f>
        <v/>
      </c>
      <c r="B377">
        <f>INDEX(resultados!$A$2:$ZZ$1925, 371, MATCH($B$2, resultados!$A$1:$ZZ$1, 0))</f>
        <v/>
      </c>
      <c r="C377">
        <f>INDEX(resultados!$A$2:$ZZ$1925, 371, MATCH($B$3, resultados!$A$1:$ZZ$1, 0))</f>
        <v/>
      </c>
    </row>
    <row r="378">
      <c r="A378">
        <f>INDEX(resultados!$A$2:$ZZ$1925, 372, MATCH($B$1, resultados!$A$1:$ZZ$1, 0))</f>
        <v/>
      </c>
      <c r="B378">
        <f>INDEX(resultados!$A$2:$ZZ$1925, 372, MATCH($B$2, resultados!$A$1:$ZZ$1, 0))</f>
        <v/>
      </c>
      <c r="C378">
        <f>INDEX(resultados!$A$2:$ZZ$1925, 372, MATCH($B$3, resultados!$A$1:$ZZ$1, 0))</f>
        <v/>
      </c>
    </row>
    <row r="379">
      <c r="A379">
        <f>INDEX(resultados!$A$2:$ZZ$1925, 373, MATCH($B$1, resultados!$A$1:$ZZ$1, 0))</f>
        <v/>
      </c>
      <c r="B379">
        <f>INDEX(resultados!$A$2:$ZZ$1925, 373, MATCH($B$2, resultados!$A$1:$ZZ$1, 0))</f>
        <v/>
      </c>
      <c r="C379">
        <f>INDEX(resultados!$A$2:$ZZ$1925, 373, MATCH($B$3, resultados!$A$1:$ZZ$1, 0))</f>
        <v/>
      </c>
    </row>
    <row r="380">
      <c r="A380">
        <f>INDEX(resultados!$A$2:$ZZ$1925, 374, MATCH($B$1, resultados!$A$1:$ZZ$1, 0))</f>
        <v/>
      </c>
      <c r="B380">
        <f>INDEX(resultados!$A$2:$ZZ$1925, 374, MATCH($B$2, resultados!$A$1:$ZZ$1, 0))</f>
        <v/>
      </c>
      <c r="C380">
        <f>INDEX(resultados!$A$2:$ZZ$1925, 374, MATCH($B$3, resultados!$A$1:$ZZ$1, 0))</f>
        <v/>
      </c>
    </row>
    <row r="381">
      <c r="A381">
        <f>INDEX(resultados!$A$2:$ZZ$1925, 375, MATCH($B$1, resultados!$A$1:$ZZ$1, 0))</f>
        <v/>
      </c>
      <c r="B381">
        <f>INDEX(resultados!$A$2:$ZZ$1925, 375, MATCH($B$2, resultados!$A$1:$ZZ$1, 0))</f>
        <v/>
      </c>
      <c r="C381">
        <f>INDEX(resultados!$A$2:$ZZ$1925, 375, MATCH($B$3, resultados!$A$1:$ZZ$1, 0))</f>
        <v/>
      </c>
    </row>
    <row r="382">
      <c r="A382">
        <f>INDEX(resultados!$A$2:$ZZ$1925, 376, MATCH($B$1, resultados!$A$1:$ZZ$1, 0))</f>
        <v/>
      </c>
      <c r="B382">
        <f>INDEX(resultados!$A$2:$ZZ$1925, 376, MATCH($B$2, resultados!$A$1:$ZZ$1, 0))</f>
        <v/>
      </c>
      <c r="C382">
        <f>INDEX(resultados!$A$2:$ZZ$1925, 376, MATCH($B$3, resultados!$A$1:$ZZ$1, 0))</f>
        <v/>
      </c>
    </row>
    <row r="383">
      <c r="A383">
        <f>INDEX(resultados!$A$2:$ZZ$1925, 377, MATCH($B$1, resultados!$A$1:$ZZ$1, 0))</f>
        <v/>
      </c>
      <c r="B383">
        <f>INDEX(resultados!$A$2:$ZZ$1925, 377, MATCH($B$2, resultados!$A$1:$ZZ$1, 0))</f>
        <v/>
      </c>
      <c r="C383">
        <f>INDEX(resultados!$A$2:$ZZ$1925, 377, MATCH($B$3, resultados!$A$1:$ZZ$1, 0))</f>
        <v/>
      </c>
    </row>
    <row r="384">
      <c r="A384">
        <f>INDEX(resultados!$A$2:$ZZ$1925, 378, MATCH($B$1, resultados!$A$1:$ZZ$1, 0))</f>
        <v/>
      </c>
      <c r="B384">
        <f>INDEX(resultados!$A$2:$ZZ$1925, 378, MATCH($B$2, resultados!$A$1:$ZZ$1, 0))</f>
        <v/>
      </c>
      <c r="C384">
        <f>INDEX(resultados!$A$2:$ZZ$1925, 378, MATCH($B$3, resultados!$A$1:$ZZ$1, 0))</f>
        <v/>
      </c>
    </row>
    <row r="385">
      <c r="A385">
        <f>INDEX(resultados!$A$2:$ZZ$1925, 379, MATCH($B$1, resultados!$A$1:$ZZ$1, 0))</f>
        <v/>
      </c>
      <c r="B385">
        <f>INDEX(resultados!$A$2:$ZZ$1925, 379, MATCH($B$2, resultados!$A$1:$ZZ$1, 0))</f>
        <v/>
      </c>
      <c r="C385">
        <f>INDEX(resultados!$A$2:$ZZ$1925, 379, MATCH($B$3, resultados!$A$1:$ZZ$1, 0))</f>
        <v/>
      </c>
    </row>
    <row r="386">
      <c r="A386">
        <f>INDEX(resultados!$A$2:$ZZ$1925, 380, MATCH($B$1, resultados!$A$1:$ZZ$1, 0))</f>
        <v/>
      </c>
      <c r="B386">
        <f>INDEX(resultados!$A$2:$ZZ$1925, 380, MATCH($B$2, resultados!$A$1:$ZZ$1, 0))</f>
        <v/>
      </c>
      <c r="C386">
        <f>INDEX(resultados!$A$2:$ZZ$1925, 380, MATCH($B$3, resultados!$A$1:$ZZ$1, 0))</f>
        <v/>
      </c>
    </row>
    <row r="387">
      <c r="A387">
        <f>INDEX(resultados!$A$2:$ZZ$1925, 381, MATCH($B$1, resultados!$A$1:$ZZ$1, 0))</f>
        <v/>
      </c>
      <c r="B387">
        <f>INDEX(resultados!$A$2:$ZZ$1925, 381, MATCH($B$2, resultados!$A$1:$ZZ$1, 0))</f>
        <v/>
      </c>
      <c r="C387">
        <f>INDEX(resultados!$A$2:$ZZ$1925, 381, MATCH($B$3, resultados!$A$1:$ZZ$1, 0))</f>
        <v/>
      </c>
    </row>
    <row r="388">
      <c r="A388">
        <f>INDEX(resultados!$A$2:$ZZ$1925, 382, MATCH($B$1, resultados!$A$1:$ZZ$1, 0))</f>
        <v/>
      </c>
      <c r="B388">
        <f>INDEX(resultados!$A$2:$ZZ$1925, 382, MATCH($B$2, resultados!$A$1:$ZZ$1, 0))</f>
        <v/>
      </c>
      <c r="C388">
        <f>INDEX(resultados!$A$2:$ZZ$1925, 382, MATCH($B$3, resultados!$A$1:$ZZ$1, 0))</f>
        <v/>
      </c>
    </row>
    <row r="389">
      <c r="A389">
        <f>INDEX(resultados!$A$2:$ZZ$1925, 383, MATCH($B$1, resultados!$A$1:$ZZ$1, 0))</f>
        <v/>
      </c>
      <c r="B389">
        <f>INDEX(resultados!$A$2:$ZZ$1925, 383, MATCH($B$2, resultados!$A$1:$ZZ$1, 0))</f>
        <v/>
      </c>
      <c r="C389">
        <f>INDEX(resultados!$A$2:$ZZ$1925, 383, MATCH($B$3, resultados!$A$1:$ZZ$1, 0))</f>
        <v/>
      </c>
    </row>
    <row r="390">
      <c r="A390">
        <f>INDEX(resultados!$A$2:$ZZ$1925, 384, MATCH($B$1, resultados!$A$1:$ZZ$1, 0))</f>
        <v/>
      </c>
      <c r="B390">
        <f>INDEX(resultados!$A$2:$ZZ$1925, 384, MATCH($B$2, resultados!$A$1:$ZZ$1, 0))</f>
        <v/>
      </c>
      <c r="C390">
        <f>INDEX(resultados!$A$2:$ZZ$1925, 384, MATCH($B$3, resultados!$A$1:$ZZ$1, 0))</f>
        <v/>
      </c>
    </row>
    <row r="391">
      <c r="A391">
        <f>INDEX(resultados!$A$2:$ZZ$1925, 385, MATCH($B$1, resultados!$A$1:$ZZ$1, 0))</f>
        <v/>
      </c>
      <c r="B391">
        <f>INDEX(resultados!$A$2:$ZZ$1925, 385, MATCH($B$2, resultados!$A$1:$ZZ$1, 0))</f>
        <v/>
      </c>
      <c r="C391">
        <f>INDEX(resultados!$A$2:$ZZ$1925, 385, MATCH($B$3, resultados!$A$1:$ZZ$1, 0))</f>
        <v/>
      </c>
    </row>
    <row r="392">
      <c r="A392">
        <f>INDEX(resultados!$A$2:$ZZ$1925, 386, MATCH($B$1, resultados!$A$1:$ZZ$1, 0))</f>
        <v/>
      </c>
      <c r="B392">
        <f>INDEX(resultados!$A$2:$ZZ$1925, 386, MATCH($B$2, resultados!$A$1:$ZZ$1, 0))</f>
        <v/>
      </c>
      <c r="C392">
        <f>INDEX(resultados!$A$2:$ZZ$1925, 386, MATCH($B$3, resultados!$A$1:$ZZ$1, 0))</f>
        <v/>
      </c>
    </row>
    <row r="393">
      <c r="A393">
        <f>INDEX(resultados!$A$2:$ZZ$1925, 387, MATCH($B$1, resultados!$A$1:$ZZ$1, 0))</f>
        <v/>
      </c>
      <c r="B393">
        <f>INDEX(resultados!$A$2:$ZZ$1925, 387, MATCH($B$2, resultados!$A$1:$ZZ$1, 0))</f>
        <v/>
      </c>
      <c r="C393">
        <f>INDEX(resultados!$A$2:$ZZ$1925, 387, MATCH($B$3, resultados!$A$1:$ZZ$1, 0))</f>
        <v/>
      </c>
    </row>
    <row r="394">
      <c r="A394">
        <f>INDEX(resultados!$A$2:$ZZ$1925, 388, MATCH($B$1, resultados!$A$1:$ZZ$1, 0))</f>
        <v/>
      </c>
      <c r="B394">
        <f>INDEX(resultados!$A$2:$ZZ$1925, 388, MATCH($B$2, resultados!$A$1:$ZZ$1, 0))</f>
        <v/>
      </c>
      <c r="C394">
        <f>INDEX(resultados!$A$2:$ZZ$1925, 388, MATCH($B$3, resultados!$A$1:$ZZ$1, 0))</f>
        <v/>
      </c>
    </row>
    <row r="395">
      <c r="A395">
        <f>INDEX(resultados!$A$2:$ZZ$1925, 389, MATCH($B$1, resultados!$A$1:$ZZ$1, 0))</f>
        <v/>
      </c>
      <c r="B395">
        <f>INDEX(resultados!$A$2:$ZZ$1925, 389, MATCH($B$2, resultados!$A$1:$ZZ$1, 0))</f>
        <v/>
      </c>
      <c r="C395">
        <f>INDEX(resultados!$A$2:$ZZ$1925, 389, MATCH($B$3, resultados!$A$1:$ZZ$1, 0))</f>
        <v/>
      </c>
    </row>
    <row r="396">
      <c r="A396">
        <f>INDEX(resultados!$A$2:$ZZ$1925, 390, MATCH($B$1, resultados!$A$1:$ZZ$1, 0))</f>
        <v/>
      </c>
      <c r="B396">
        <f>INDEX(resultados!$A$2:$ZZ$1925, 390, MATCH($B$2, resultados!$A$1:$ZZ$1, 0))</f>
        <v/>
      </c>
      <c r="C396">
        <f>INDEX(resultados!$A$2:$ZZ$1925, 390, MATCH($B$3, resultados!$A$1:$ZZ$1, 0))</f>
        <v/>
      </c>
    </row>
    <row r="397">
      <c r="A397">
        <f>INDEX(resultados!$A$2:$ZZ$1925, 391, MATCH($B$1, resultados!$A$1:$ZZ$1, 0))</f>
        <v/>
      </c>
      <c r="B397">
        <f>INDEX(resultados!$A$2:$ZZ$1925, 391, MATCH($B$2, resultados!$A$1:$ZZ$1, 0))</f>
        <v/>
      </c>
      <c r="C397">
        <f>INDEX(resultados!$A$2:$ZZ$1925, 391, MATCH($B$3, resultados!$A$1:$ZZ$1, 0))</f>
        <v/>
      </c>
    </row>
    <row r="398">
      <c r="A398">
        <f>INDEX(resultados!$A$2:$ZZ$1925, 392, MATCH($B$1, resultados!$A$1:$ZZ$1, 0))</f>
        <v/>
      </c>
      <c r="B398">
        <f>INDEX(resultados!$A$2:$ZZ$1925, 392, MATCH($B$2, resultados!$A$1:$ZZ$1, 0))</f>
        <v/>
      </c>
      <c r="C398">
        <f>INDEX(resultados!$A$2:$ZZ$1925, 392, MATCH($B$3, resultados!$A$1:$ZZ$1, 0))</f>
        <v/>
      </c>
    </row>
    <row r="399">
      <c r="A399">
        <f>INDEX(resultados!$A$2:$ZZ$1925, 393, MATCH($B$1, resultados!$A$1:$ZZ$1, 0))</f>
        <v/>
      </c>
      <c r="B399">
        <f>INDEX(resultados!$A$2:$ZZ$1925, 393, MATCH($B$2, resultados!$A$1:$ZZ$1, 0))</f>
        <v/>
      </c>
      <c r="C399">
        <f>INDEX(resultados!$A$2:$ZZ$1925, 393, MATCH($B$3, resultados!$A$1:$ZZ$1, 0))</f>
        <v/>
      </c>
    </row>
    <row r="400">
      <c r="A400">
        <f>INDEX(resultados!$A$2:$ZZ$1925, 394, MATCH($B$1, resultados!$A$1:$ZZ$1, 0))</f>
        <v/>
      </c>
      <c r="B400">
        <f>INDEX(resultados!$A$2:$ZZ$1925, 394, MATCH($B$2, resultados!$A$1:$ZZ$1, 0))</f>
        <v/>
      </c>
      <c r="C400">
        <f>INDEX(resultados!$A$2:$ZZ$1925, 394, MATCH($B$3, resultados!$A$1:$ZZ$1, 0))</f>
        <v/>
      </c>
    </row>
    <row r="401">
      <c r="A401">
        <f>INDEX(resultados!$A$2:$ZZ$1925, 395, MATCH($B$1, resultados!$A$1:$ZZ$1, 0))</f>
        <v/>
      </c>
      <c r="B401">
        <f>INDEX(resultados!$A$2:$ZZ$1925, 395, MATCH($B$2, resultados!$A$1:$ZZ$1, 0))</f>
        <v/>
      </c>
      <c r="C401">
        <f>INDEX(resultados!$A$2:$ZZ$1925, 395, MATCH($B$3, resultados!$A$1:$ZZ$1, 0))</f>
        <v/>
      </c>
    </row>
    <row r="402">
      <c r="A402">
        <f>INDEX(resultados!$A$2:$ZZ$1925, 396, MATCH($B$1, resultados!$A$1:$ZZ$1, 0))</f>
        <v/>
      </c>
      <c r="B402">
        <f>INDEX(resultados!$A$2:$ZZ$1925, 396, MATCH($B$2, resultados!$A$1:$ZZ$1, 0))</f>
        <v/>
      </c>
      <c r="C402">
        <f>INDEX(resultados!$A$2:$ZZ$1925, 396, MATCH($B$3, resultados!$A$1:$ZZ$1, 0))</f>
        <v/>
      </c>
    </row>
    <row r="403">
      <c r="A403">
        <f>INDEX(resultados!$A$2:$ZZ$1925, 397, MATCH($B$1, resultados!$A$1:$ZZ$1, 0))</f>
        <v/>
      </c>
      <c r="B403">
        <f>INDEX(resultados!$A$2:$ZZ$1925, 397, MATCH($B$2, resultados!$A$1:$ZZ$1, 0))</f>
        <v/>
      </c>
      <c r="C403">
        <f>INDEX(resultados!$A$2:$ZZ$1925, 397, MATCH($B$3, resultados!$A$1:$ZZ$1, 0))</f>
        <v/>
      </c>
    </row>
    <row r="404">
      <c r="A404">
        <f>INDEX(resultados!$A$2:$ZZ$1925, 398, MATCH($B$1, resultados!$A$1:$ZZ$1, 0))</f>
        <v/>
      </c>
      <c r="B404">
        <f>INDEX(resultados!$A$2:$ZZ$1925, 398, MATCH($B$2, resultados!$A$1:$ZZ$1, 0))</f>
        <v/>
      </c>
      <c r="C404">
        <f>INDEX(resultados!$A$2:$ZZ$1925, 398, MATCH($B$3, resultados!$A$1:$ZZ$1, 0))</f>
        <v/>
      </c>
    </row>
    <row r="405">
      <c r="A405">
        <f>INDEX(resultados!$A$2:$ZZ$1925, 399, MATCH($B$1, resultados!$A$1:$ZZ$1, 0))</f>
        <v/>
      </c>
      <c r="B405">
        <f>INDEX(resultados!$A$2:$ZZ$1925, 399, MATCH($B$2, resultados!$A$1:$ZZ$1, 0))</f>
        <v/>
      </c>
      <c r="C405">
        <f>INDEX(resultados!$A$2:$ZZ$1925, 399, MATCH($B$3, resultados!$A$1:$ZZ$1, 0))</f>
        <v/>
      </c>
    </row>
    <row r="406">
      <c r="A406">
        <f>INDEX(resultados!$A$2:$ZZ$1925, 400, MATCH($B$1, resultados!$A$1:$ZZ$1, 0))</f>
        <v/>
      </c>
      <c r="B406">
        <f>INDEX(resultados!$A$2:$ZZ$1925, 400, MATCH($B$2, resultados!$A$1:$ZZ$1, 0))</f>
        <v/>
      </c>
      <c r="C406">
        <f>INDEX(resultados!$A$2:$ZZ$1925, 400, MATCH($B$3, resultados!$A$1:$ZZ$1, 0))</f>
        <v/>
      </c>
    </row>
    <row r="407">
      <c r="A407">
        <f>INDEX(resultados!$A$2:$ZZ$1925, 401, MATCH($B$1, resultados!$A$1:$ZZ$1, 0))</f>
        <v/>
      </c>
      <c r="B407">
        <f>INDEX(resultados!$A$2:$ZZ$1925, 401, MATCH($B$2, resultados!$A$1:$ZZ$1, 0))</f>
        <v/>
      </c>
      <c r="C407">
        <f>INDEX(resultados!$A$2:$ZZ$1925, 401, MATCH($B$3, resultados!$A$1:$ZZ$1, 0))</f>
        <v/>
      </c>
    </row>
    <row r="408">
      <c r="A408">
        <f>INDEX(resultados!$A$2:$ZZ$1925, 402, MATCH($B$1, resultados!$A$1:$ZZ$1, 0))</f>
        <v/>
      </c>
      <c r="B408">
        <f>INDEX(resultados!$A$2:$ZZ$1925, 402, MATCH($B$2, resultados!$A$1:$ZZ$1, 0))</f>
        <v/>
      </c>
      <c r="C408">
        <f>INDEX(resultados!$A$2:$ZZ$1925, 402, MATCH($B$3, resultados!$A$1:$ZZ$1, 0))</f>
        <v/>
      </c>
    </row>
    <row r="409">
      <c r="A409">
        <f>INDEX(resultados!$A$2:$ZZ$1925, 403, MATCH($B$1, resultados!$A$1:$ZZ$1, 0))</f>
        <v/>
      </c>
      <c r="B409">
        <f>INDEX(resultados!$A$2:$ZZ$1925, 403, MATCH($B$2, resultados!$A$1:$ZZ$1, 0))</f>
        <v/>
      </c>
      <c r="C409">
        <f>INDEX(resultados!$A$2:$ZZ$1925, 403, MATCH($B$3, resultados!$A$1:$ZZ$1, 0))</f>
        <v/>
      </c>
    </row>
    <row r="410">
      <c r="A410">
        <f>INDEX(resultados!$A$2:$ZZ$1925, 404, MATCH($B$1, resultados!$A$1:$ZZ$1, 0))</f>
        <v/>
      </c>
      <c r="B410">
        <f>INDEX(resultados!$A$2:$ZZ$1925, 404, MATCH($B$2, resultados!$A$1:$ZZ$1, 0))</f>
        <v/>
      </c>
      <c r="C410">
        <f>INDEX(resultados!$A$2:$ZZ$1925, 404, MATCH($B$3, resultados!$A$1:$ZZ$1, 0))</f>
        <v/>
      </c>
    </row>
    <row r="411">
      <c r="A411">
        <f>INDEX(resultados!$A$2:$ZZ$1925, 405, MATCH($B$1, resultados!$A$1:$ZZ$1, 0))</f>
        <v/>
      </c>
      <c r="B411">
        <f>INDEX(resultados!$A$2:$ZZ$1925, 405, MATCH($B$2, resultados!$A$1:$ZZ$1, 0))</f>
        <v/>
      </c>
      <c r="C411">
        <f>INDEX(resultados!$A$2:$ZZ$1925, 405, MATCH($B$3, resultados!$A$1:$ZZ$1, 0))</f>
        <v/>
      </c>
    </row>
    <row r="412">
      <c r="A412">
        <f>INDEX(resultados!$A$2:$ZZ$1925, 406, MATCH($B$1, resultados!$A$1:$ZZ$1, 0))</f>
        <v/>
      </c>
      <c r="B412">
        <f>INDEX(resultados!$A$2:$ZZ$1925, 406, MATCH($B$2, resultados!$A$1:$ZZ$1, 0))</f>
        <v/>
      </c>
      <c r="C412">
        <f>INDEX(resultados!$A$2:$ZZ$1925, 406, MATCH($B$3, resultados!$A$1:$ZZ$1, 0))</f>
        <v/>
      </c>
    </row>
    <row r="413">
      <c r="A413">
        <f>INDEX(resultados!$A$2:$ZZ$1925, 407, MATCH($B$1, resultados!$A$1:$ZZ$1, 0))</f>
        <v/>
      </c>
      <c r="B413">
        <f>INDEX(resultados!$A$2:$ZZ$1925, 407, MATCH($B$2, resultados!$A$1:$ZZ$1, 0))</f>
        <v/>
      </c>
      <c r="C413">
        <f>INDEX(resultados!$A$2:$ZZ$1925, 407, MATCH($B$3, resultados!$A$1:$ZZ$1, 0))</f>
        <v/>
      </c>
    </row>
    <row r="414">
      <c r="A414">
        <f>INDEX(resultados!$A$2:$ZZ$1925, 408, MATCH($B$1, resultados!$A$1:$ZZ$1, 0))</f>
        <v/>
      </c>
      <c r="B414">
        <f>INDEX(resultados!$A$2:$ZZ$1925, 408, MATCH($B$2, resultados!$A$1:$ZZ$1, 0))</f>
        <v/>
      </c>
      <c r="C414">
        <f>INDEX(resultados!$A$2:$ZZ$1925, 408, MATCH($B$3, resultados!$A$1:$ZZ$1, 0))</f>
        <v/>
      </c>
    </row>
    <row r="415">
      <c r="A415">
        <f>INDEX(resultados!$A$2:$ZZ$1925, 409, MATCH($B$1, resultados!$A$1:$ZZ$1, 0))</f>
        <v/>
      </c>
      <c r="B415">
        <f>INDEX(resultados!$A$2:$ZZ$1925, 409, MATCH($B$2, resultados!$A$1:$ZZ$1, 0))</f>
        <v/>
      </c>
      <c r="C415">
        <f>INDEX(resultados!$A$2:$ZZ$1925, 409, MATCH($B$3, resultados!$A$1:$ZZ$1, 0))</f>
        <v/>
      </c>
    </row>
    <row r="416">
      <c r="A416">
        <f>INDEX(resultados!$A$2:$ZZ$1925, 410, MATCH($B$1, resultados!$A$1:$ZZ$1, 0))</f>
        <v/>
      </c>
      <c r="B416">
        <f>INDEX(resultados!$A$2:$ZZ$1925, 410, MATCH($B$2, resultados!$A$1:$ZZ$1, 0))</f>
        <v/>
      </c>
      <c r="C416">
        <f>INDEX(resultados!$A$2:$ZZ$1925, 410, MATCH($B$3, resultados!$A$1:$ZZ$1, 0))</f>
        <v/>
      </c>
    </row>
    <row r="417">
      <c r="A417">
        <f>INDEX(resultados!$A$2:$ZZ$1925, 411, MATCH($B$1, resultados!$A$1:$ZZ$1, 0))</f>
        <v/>
      </c>
      <c r="B417">
        <f>INDEX(resultados!$A$2:$ZZ$1925, 411, MATCH($B$2, resultados!$A$1:$ZZ$1, 0))</f>
        <v/>
      </c>
      <c r="C417">
        <f>INDEX(resultados!$A$2:$ZZ$1925, 411, MATCH($B$3, resultados!$A$1:$ZZ$1, 0))</f>
        <v/>
      </c>
    </row>
    <row r="418">
      <c r="A418">
        <f>INDEX(resultados!$A$2:$ZZ$1925, 412, MATCH($B$1, resultados!$A$1:$ZZ$1, 0))</f>
        <v/>
      </c>
      <c r="B418">
        <f>INDEX(resultados!$A$2:$ZZ$1925, 412, MATCH($B$2, resultados!$A$1:$ZZ$1, 0))</f>
        <v/>
      </c>
      <c r="C418">
        <f>INDEX(resultados!$A$2:$ZZ$1925, 412, MATCH($B$3, resultados!$A$1:$ZZ$1, 0))</f>
        <v/>
      </c>
    </row>
    <row r="419">
      <c r="A419">
        <f>INDEX(resultados!$A$2:$ZZ$1925, 413, MATCH($B$1, resultados!$A$1:$ZZ$1, 0))</f>
        <v/>
      </c>
      <c r="B419">
        <f>INDEX(resultados!$A$2:$ZZ$1925, 413, MATCH($B$2, resultados!$A$1:$ZZ$1, 0))</f>
        <v/>
      </c>
      <c r="C419">
        <f>INDEX(resultados!$A$2:$ZZ$1925, 413, MATCH($B$3, resultados!$A$1:$ZZ$1, 0))</f>
        <v/>
      </c>
    </row>
    <row r="420">
      <c r="A420">
        <f>INDEX(resultados!$A$2:$ZZ$1925, 414, MATCH($B$1, resultados!$A$1:$ZZ$1, 0))</f>
        <v/>
      </c>
      <c r="B420">
        <f>INDEX(resultados!$A$2:$ZZ$1925, 414, MATCH($B$2, resultados!$A$1:$ZZ$1, 0))</f>
        <v/>
      </c>
      <c r="C420">
        <f>INDEX(resultados!$A$2:$ZZ$1925, 414, MATCH($B$3, resultados!$A$1:$ZZ$1, 0))</f>
        <v/>
      </c>
    </row>
    <row r="421">
      <c r="A421">
        <f>INDEX(resultados!$A$2:$ZZ$1925, 415, MATCH($B$1, resultados!$A$1:$ZZ$1, 0))</f>
        <v/>
      </c>
      <c r="B421">
        <f>INDEX(resultados!$A$2:$ZZ$1925, 415, MATCH($B$2, resultados!$A$1:$ZZ$1, 0))</f>
        <v/>
      </c>
      <c r="C421">
        <f>INDEX(resultados!$A$2:$ZZ$1925, 415, MATCH($B$3, resultados!$A$1:$ZZ$1, 0))</f>
        <v/>
      </c>
    </row>
    <row r="422">
      <c r="A422">
        <f>INDEX(resultados!$A$2:$ZZ$1925, 416, MATCH($B$1, resultados!$A$1:$ZZ$1, 0))</f>
        <v/>
      </c>
      <c r="B422">
        <f>INDEX(resultados!$A$2:$ZZ$1925, 416, MATCH($B$2, resultados!$A$1:$ZZ$1, 0))</f>
        <v/>
      </c>
      <c r="C422">
        <f>INDEX(resultados!$A$2:$ZZ$1925, 416, MATCH($B$3, resultados!$A$1:$ZZ$1, 0))</f>
        <v/>
      </c>
    </row>
    <row r="423">
      <c r="A423">
        <f>INDEX(resultados!$A$2:$ZZ$1925, 417, MATCH($B$1, resultados!$A$1:$ZZ$1, 0))</f>
        <v/>
      </c>
      <c r="B423">
        <f>INDEX(resultados!$A$2:$ZZ$1925, 417, MATCH($B$2, resultados!$A$1:$ZZ$1, 0))</f>
        <v/>
      </c>
      <c r="C423">
        <f>INDEX(resultados!$A$2:$ZZ$1925, 417, MATCH($B$3, resultados!$A$1:$ZZ$1, 0))</f>
        <v/>
      </c>
    </row>
    <row r="424">
      <c r="A424">
        <f>INDEX(resultados!$A$2:$ZZ$1925, 418, MATCH($B$1, resultados!$A$1:$ZZ$1, 0))</f>
        <v/>
      </c>
      <c r="B424">
        <f>INDEX(resultados!$A$2:$ZZ$1925, 418, MATCH($B$2, resultados!$A$1:$ZZ$1, 0))</f>
        <v/>
      </c>
      <c r="C424">
        <f>INDEX(resultados!$A$2:$ZZ$1925, 418, MATCH($B$3, resultados!$A$1:$ZZ$1, 0))</f>
        <v/>
      </c>
    </row>
    <row r="425">
      <c r="A425">
        <f>INDEX(resultados!$A$2:$ZZ$1925, 419, MATCH($B$1, resultados!$A$1:$ZZ$1, 0))</f>
        <v/>
      </c>
      <c r="B425">
        <f>INDEX(resultados!$A$2:$ZZ$1925, 419, MATCH($B$2, resultados!$A$1:$ZZ$1, 0))</f>
        <v/>
      </c>
      <c r="C425">
        <f>INDEX(resultados!$A$2:$ZZ$1925, 419, MATCH($B$3, resultados!$A$1:$ZZ$1, 0))</f>
        <v/>
      </c>
    </row>
    <row r="426">
      <c r="A426">
        <f>INDEX(resultados!$A$2:$ZZ$1925, 420, MATCH($B$1, resultados!$A$1:$ZZ$1, 0))</f>
        <v/>
      </c>
      <c r="B426">
        <f>INDEX(resultados!$A$2:$ZZ$1925, 420, MATCH($B$2, resultados!$A$1:$ZZ$1, 0))</f>
        <v/>
      </c>
      <c r="C426">
        <f>INDEX(resultados!$A$2:$ZZ$1925, 420, MATCH($B$3, resultados!$A$1:$ZZ$1, 0))</f>
        <v/>
      </c>
    </row>
    <row r="427">
      <c r="A427">
        <f>INDEX(resultados!$A$2:$ZZ$1925, 421, MATCH($B$1, resultados!$A$1:$ZZ$1, 0))</f>
        <v/>
      </c>
      <c r="B427">
        <f>INDEX(resultados!$A$2:$ZZ$1925, 421, MATCH($B$2, resultados!$A$1:$ZZ$1, 0))</f>
        <v/>
      </c>
      <c r="C427">
        <f>INDEX(resultados!$A$2:$ZZ$1925, 421, MATCH($B$3, resultados!$A$1:$ZZ$1, 0))</f>
        <v/>
      </c>
    </row>
    <row r="428">
      <c r="A428">
        <f>INDEX(resultados!$A$2:$ZZ$1925, 422, MATCH($B$1, resultados!$A$1:$ZZ$1, 0))</f>
        <v/>
      </c>
      <c r="B428">
        <f>INDEX(resultados!$A$2:$ZZ$1925, 422, MATCH($B$2, resultados!$A$1:$ZZ$1, 0))</f>
        <v/>
      </c>
      <c r="C428">
        <f>INDEX(resultados!$A$2:$ZZ$1925, 422, MATCH($B$3, resultados!$A$1:$ZZ$1, 0))</f>
        <v/>
      </c>
    </row>
    <row r="429">
      <c r="A429">
        <f>INDEX(resultados!$A$2:$ZZ$1925, 423, MATCH($B$1, resultados!$A$1:$ZZ$1, 0))</f>
        <v/>
      </c>
      <c r="B429">
        <f>INDEX(resultados!$A$2:$ZZ$1925, 423, MATCH($B$2, resultados!$A$1:$ZZ$1, 0))</f>
        <v/>
      </c>
      <c r="C429">
        <f>INDEX(resultados!$A$2:$ZZ$1925, 423, MATCH($B$3, resultados!$A$1:$ZZ$1, 0))</f>
        <v/>
      </c>
    </row>
    <row r="430">
      <c r="A430">
        <f>INDEX(resultados!$A$2:$ZZ$1925, 424, MATCH($B$1, resultados!$A$1:$ZZ$1, 0))</f>
        <v/>
      </c>
      <c r="B430">
        <f>INDEX(resultados!$A$2:$ZZ$1925, 424, MATCH($B$2, resultados!$A$1:$ZZ$1, 0))</f>
        <v/>
      </c>
      <c r="C430">
        <f>INDEX(resultados!$A$2:$ZZ$1925, 424, MATCH($B$3, resultados!$A$1:$ZZ$1, 0))</f>
        <v/>
      </c>
    </row>
    <row r="431">
      <c r="A431">
        <f>INDEX(resultados!$A$2:$ZZ$1925, 425, MATCH($B$1, resultados!$A$1:$ZZ$1, 0))</f>
        <v/>
      </c>
      <c r="B431">
        <f>INDEX(resultados!$A$2:$ZZ$1925, 425, MATCH($B$2, resultados!$A$1:$ZZ$1, 0))</f>
        <v/>
      </c>
      <c r="C431">
        <f>INDEX(resultados!$A$2:$ZZ$1925, 425, MATCH($B$3, resultados!$A$1:$ZZ$1, 0))</f>
        <v/>
      </c>
    </row>
    <row r="432">
      <c r="A432">
        <f>INDEX(resultados!$A$2:$ZZ$1925, 426, MATCH($B$1, resultados!$A$1:$ZZ$1, 0))</f>
        <v/>
      </c>
      <c r="B432">
        <f>INDEX(resultados!$A$2:$ZZ$1925, 426, MATCH($B$2, resultados!$A$1:$ZZ$1, 0))</f>
        <v/>
      </c>
      <c r="C432">
        <f>INDEX(resultados!$A$2:$ZZ$1925, 426, MATCH($B$3, resultados!$A$1:$ZZ$1, 0))</f>
        <v/>
      </c>
    </row>
    <row r="433">
      <c r="A433">
        <f>INDEX(resultados!$A$2:$ZZ$1925, 427, MATCH($B$1, resultados!$A$1:$ZZ$1, 0))</f>
        <v/>
      </c>
      <c r="B433">
        <f>INDEX(resultados!$A$2:$ZZ$1925, 427, MATCH($B$2, resultados!$A$1:$ZZ$1, 0))</f>
        <v/>
      </c>
      <c r="C433">
        <f>INDEX(resultados!$A$2:$ZZ$1925, 427, MATCH($B$3, resultados!$A$1:$ZZ$1, 0))</f>
        <v/>
      </c>
    </row>
    <row r="434">
      <c r="A434">
        <f>INDEX(resultados!$A$2:$ZZ$1925, 428, MATCH($B$1, resultados!$A$1:$ZZ$1, 0))</f>
        <v/>
      </c>
      <c r="B434">
        <f>INDEX(resultados!$A$2:$ZZ$1925, 428, MATCH($B$2, resultados!$A$1:$ZZ$1, 0))</f>
        <v/>
      </c>
      <c r="C434">
        <f>INDEX(resultados!$A$2:$ZZ$1925, 428, MATCH($B$3, resultados!$A$1:$ZZ$1, 0))</f>
        <v/>
      </c>
    </row>
    <row r="435">
      <c r="A435">
        <f>INDEX(resultados!$A$2:$ZZ$1925, 429, MATCH($B$1, resultados!$A$1:$ZZ$1, 0))</f>
        <v/>
      </c>
      <c r="B435">
        <f>INDEX(resultados!$A$2:$ZZ$1925, 429, MATCH($B$2, resultados!$A$1:$ZZ$1, 0))</f>
        <v/>
      </c>
      <c r="C435">
        <f>INDEX(resultados!$A$2:$ZZ$1925, 429, MATCH($B$3, resultados!$A$1:$ZZ$1, 0))</f>
        <v/>
      </c>
    </row>
    <row r="436">
      <c r="A436">
        <f>INDEX(resultados!$A$2:$ZZ$1925, 430, MATCH($B$1, resultados!$A$1:$ZZ$1, 0))</f>
        <v/>
      </c>
      <c r="B436">
        <f>INDEX(resultados!$A$2:$ZZ$1925, 430, MATCH($B$2, resultados!$A$1:$ZZ$1, 0))</f>
        <v/>
      </c>
      <c r="C436">
        <f>INDEX(resultados!$A$2:$ZZ$1925, 430, MATCH($B$3, resultados!$A$1:$ZZ$1, 0))</f>
        <v/>
      </c>
    </row>
    <row r="437">
      <c r="A437">
        <f>INDEX(resultados!$A$2:$ZZ$1925, 431, MATCH($B$1, resultados!$A$1:$ZZ$1, 0))</f>
        <v/>
      </c>
      <c r="B437">
        <f>INDEX(resultados!$A$2:$ZZ$1925, 431, MATCH($B$2, resultados!$A$1:$ZZ$1, 0))</f>
        <v/>
      </c>
      <c r="C437">
        <f>INDEX(resultados!$A$2:$ZZ$1925, 431, MATCH($B$3, resultados!$A$1:$ZZ$1, 0))</f>
        <v/>
      </c>
    </row>
    <row r="438">
      <c r="A438">
        <f>INDEX(resultados!$A$2:$ZZ$1925, 432, MATCH($B$1, resultados!$A$1:$ZZ$1, 0))</f>
        <v/>
      </c>
      <c r="B438">
        <f>INDEX(resultados!$A$2:$ZZ$1925, 432, MATCH($B$2, resultados!$A$1:$ZZ$1, 0))</f>
        <v/>
      </c>
      <c r="C438">
        <f>INDEX(resultados!$A$2:$ZZ$1925, 432, MATCH($B$3, resultados!$A$1:$ZZ$1, 0))</f>
        <v/>
      </c>
    </row>
    <row r="439">
      <c r="A439">
        <f>INDEX(resultados!$A$2:$ZZ$1925, 433, MATCH($B$1, resultados!$A$1:$ZZ$1, 0))</f>
        <v/>
      </c>
      <c r="B439">
        <f>INDEX(resultados!$A$2:$ZZ$1925, 433, MATCH($B$2, resultados!$A$1:$ZZ$1, 0))</f>
        <v/>
      </c>
      <c r="C439">
        <f>INDEX(resultados!$A$2:$ZZ$1925, 433, MATCH($B$3, resultados!$A$1:$ZZ$1, 0))</f>
        <v/>
      </c>
    </row>
    <row r="440">
      <c r="A440">
        <f>INDEX(resultados!$A$2:$ZZ$1925, 434, MATCH($B$1, resultados!$A$1:$ZZ$1, 0))</f>
        <v/>
      </c>
      <c r="B440">
        <f>INDEX(resultados!$A$2:$ZZ$1925, 434, MATCH($B$2, resultados!$A$1:$ZZ$1, 0))</f>
        <v/>
      </c>
      <c r="C440">
        <f>INDEX(resultados!$A$2:$ZZ$1925, 434, MATCH($B$3, resultados!$A$1:$ZZ$1, 0))</f>
        <v/>
      </c>
    </row>
    <row r="441">
      <c r="A441">
        <f>INDEX(resultados!$A$2:$ZZ$1925, 435, MATCH($B$1, resultados!$A$1:$ZZ$1, 0))</f>
        <v/>
      </c>
      <c r="B441">
        <f>INDEX(resultados!$A$2:$ZZ$1925, 435, MATCH($B$2, resultados!$A$1:$ZZ$1, 0))</f>
        <v/>
      </c>
      <c r="C441">
        <f>INDEX(resultados!$A$2:$ZZ$1925, 435, MATCH($B$3, resultados!$A$1:$ZZ$1, 0))</f>
        <v/>
      </c>
    </row>
    <row r="442">
      <c r="A442">
        <f>INDEX(resultados!$A$2:$ZZ$1925, 436, MATCH($B$1, resultados!$A$1:$ZZ$1, 0))</f>
        <v/>
      </c>
      <c r="B442">
        <f>INDEX(resultados!$A$2:$ZZ$1925, 436, MATCH($B$2, resultados!$A$1:$ZZ$1, 0))</f>
        <v/>
      </c>
      <c r="C442">
        <f>INDEX(resultados!$A$2:$ZZ$1925, 436, MATCH($B$3, resultados!$A$1:$ZZ$1, 0))</f>
        <v/>
      </c>
    </row>
    <row r="443">
      <c r="A443">
        <f>INDEX(resultados!$A$2:$ZZ$1925, 437, MATCH($B$1, resultados!$A$1:$ZZ$1, 0))</f>
        <v/>
      </c>
      <c r="B443">
        <f>INDEX(resultados!$A$2:$ZZ$1925, 437, MATCH($B$2, resultados!$A$1:$ZZ$1, 0))</f>
        <v/>
      </c>
      <c r="C443">
        <f>INDEX(resultados!$A$2:$ZZ$1925, 437, MATCH($B$3, resultados!$A$1:$ZZ$1, 0))</f>
        <v/>
      </c>
    </row>
    <row r="444">
      <c r="A444">
        <f>INDEX(resultados!$A$2:$ZZ$1925, 438, MATCH($B$1, resultados!$A$1:$ZZ$1, 0))</f>
        <v/>
      </c>
      <c r="B444">
        <f>INDEX(resultados!$A$2:$ZZ$1925, 438, MATCH($B$2, resultados!$A$1:$ZZ$1, 0))</f>
        <v/>
      </c>
      <c r="C444">
        <f>INDEX(resultados!$A$2:$ZZ$1925, 438, MATCH($B$3, resultados!$A$1:$ZZ$1, 0))</f>
        <v/>
      </c>
    </row>
    <row r="445">
      <c r="A445">
        <f>INDEX(resultados!$A$2:$ZZ$1925, 439, MATCH($B$1, resultados!$A$1:$ZZ$1, 0))</f>
        <v/>
      </c>
      <c r="B445">
        <f>INDEX(resultados!$A$2:$ZZ$1925, 439, MATCH($B$2, resultados!$A$1:$ZZ$1, 0))</f>
        <v/>
      </c>
      <c r="C445">
        <f>INDEX(resultados!$A$2:$ZZ$1925, 439, MATCH($B$3, resultados!$A$1:$ZZ$1, 0))</f>
        <v/>
      </c>
    </row>
    <row r="446">
      <c r="A446">
        <f>INDEX(resultados!$A$2:$ZZ$1925, 440, MATCH($B$1, resultados!$A$1:$ZZ$1, 0))</f>
        <v/>
      </c>
      <c r="B446">
        <f>INDEX(resultados!$A$2:$ZZ$1925, 440, MATCH($B$2, resultados!$A$1:$ZZ$1, 0))</f>
        <v/>
      </c>
      <c r="C446">
        <f>INDEX(resultados!$A$2:$ZZ$1925, 440, MATCH($B$3, resultados!$A$1:$ZZ$1, 0))</f>
        <v/>
      </c>
    </row>
    <row r="447">
      <c r="A447">
        <f>INDEX(resultados!$A$2:$ZZ$1925, 441, MATCH($B$1, resultados!$A$1:$ZZ$1, 0))</f>
        <v/>
      </c>
      <c r="B447">
        <f>INDEX(resultados!$A$2:$ZZ$1925, 441, MATCH($B$2, resultados!$A$1:$ZZ$1, 0))</f>
        <v/>
      </c>
      <c r="C447">
        <f>INDEX(resultados!$A$2:$ZZ$1925, 441, MATCH($B$3, resultados!$A$1:$ZZ$1, 0))</f>
        <v/>
      </c>
    </row>
    <row r="448">
      <c r="A448">
        <f>INDEX(resultados!$A$2:$ZZ$1925, 442, MATCH($B$1, resultados!$A$1:$ZZ$1, 0))</f>
        <v/>
      </c>
      <c r="B448">
        <f>INDEX(resultados!$A$2:$ZZ$1925, 442, MATCH($B$2, resultados!$A$1:$ZZ$1, 0))</f>
        <v/>
      </c>
      <c r="C448">
        <f>INDEX(resultados!$A$2:$ZZ$1925, 442, MATCH($B$3, resultados!$A$1:$ZZ$1, 0))</f>
        <v/>
      </c>
    </row>
    <row r="449">
      <c r="A449">
        <f>INDEX(resultados!$A$2:$ZZ$1925, 443, MATCH($B$1, resultados!$A$1:$ZZ$1, 0))</f>
        <v/>
      </c>
      <c r="B449">
        <f>INDEX(resultados!$A$2:$ZZ$1925, 443, MATCH($B$2, resultados!$A$1:$ZZ$1, 0))</f>
        <v/>
      </c>
      <c r="C449">
        <f>INDEX(resultados!$A$2:$ZZ$1925, 443, MATCH($B$3, resultados!$A$1:$ZZ$1, 0))</f>
        <v/>
      </c>
    </row>
    <row r="450">
      <c r="A450">
        <f>INDEX(resultados!$A$2:$ZZ$1925, 444, MATCH($B$1, resultados!$A$1:$ZZ$1, 0))</f>
        <v/>
      </c>
      <c r="B450">
        <f>INDEX(resultados!$A$2:$ZZ$1925, 444, MATCH($B$2, resultados!$A$1:$ZZ$1, 0))</f>
        <v/>
      </c>
      <c r="C450">
        <f>INDEX(resultados!$A$2:$ZZ$1925, 444, MATCH($B$3, resultados!$A$1:$ZZ$1, 0))</f>
        <v/>
      </c>
    </row>
    <row r="451">
      <c r="A451">
        <f>INDEX(resultados!$A$2:$ZZ$1925, 445, MATCH($B$1, resultados!$A$1:$ZZ$1, 0))</f>
        <v/>
      </c>
      <c r="B451">
        <f>INDEX(resultados!$A$2:$ZZ$1925, 445, MATCH($B$2, resultados!$A$1:$ZZ$1, 0))</f>
        <v/>
      </c>
      <c r="C451">
        <f>INDEX(resultados!$A$2:$ZZ$1925, 445, MATCH($B$3, resultados!$A$1:$ZZ$1, 0))</f>
        <v/>
      </c>
    </row>
    <row r="452">
      <c r="A452">
        <f>INDEX(resultados!$A$2:$ZZ$1925, 446, MATCH($B$1, resultados!$A$1:$ZZ$1, 0))</f>
        <v/>
      </c>
      <c r="B452">
        <f>INDEX(resultados!$A$2:$ZZ$1925, 446, MATCH($B$2, resultados!$A$1:$ZZ$1, 0))</f>
        <v/>
      </c>
      <c r="C452">
        <f>INDEX(resultados!$A$2:$ZZ$1925, 446, MATCH($B$3, resultados!$A$1:$ZZ$1, 0))</f>
        <v/>
      </c>
    </row>
    <row r="453">
      <c r="A453">
        <f>INDEX(resultados!$A$2:$ZZ$1925, 447, MATCH($B$1, resultados!$A$1:$ZZ$1, 0))</f>
        <v/>
      </c>
      <c r="B453">
        <f>INDEX(resultados!$A$2:$ZZ$1925, 447, MATCH($B$2, resultados!$A$1:$ZZ$1, 0))</f>
        <v/>
      </c>
      <c r="C453">
        <f>INDEX(resultados!$A$2:$ZZ$1925, 447, MATCH($B$3, resultados!$A$1:$ZZ$1, 0))</f>
        <v/>
      </c>
    </row>
    <row r="454">
      <c r="A454">
        <f>INDEX(resultados!$A$2:$ZZ$1925, 448, MATCH($B$1, resultados!$A$1:$ZZ$1, 0))</f>
        <v/>
      </c>
      <c r="B454">
        <f>INDEX(resultados!$A$2:$ZZ$1925, 448, MATCH($B$2, resultados!$A$1:$ZZ$1, 0))</f>
        <v/>
      </c>
      <c r="C454">
        <f>INDEX(resultados!$A$2:$ZZ$1925, 448, MATCH($B$3, resultados!$A$1:$ZZ$1, 0))</f>
        <v/>
      </c>
    </row>
    <row r="455">
      <c r="A455">
        <f>INDEX(resultados!$A$2:$ZZ$1925, 449, MATCH($B$1, resultados!$A$1:$ZZ$1, 0))</f>
        <v/>
      </c>
      <c r="B455">
        <f>INDEX(resultados!$A$2:$ZZ$1925, 449, MATCH($B$2, resultados!$A$1:$ZZ$1, 0))</f>
        <v/>
      </c>
      <c r="C455">
        <f>INDEX(resultados!$A$2:$ZZ$1925, 449, MATCH($B$3, resultados!$A$1:$ZZ$1, 0))</f>
        <v/>
      </c>
    </row>
    <row r="456">
      <c r="A456">
        <f>INDEX(resultados!$A$2:$ZZ$1925, 450, MATCH($B$1, resultados!$A$1:$ZZ$1, 0))</f>
        <v/>
      </c>
      <c r="B456">
        <f>INDEX(resultados!$A$2:$ZZ$1925, 450, MATCH($B$2, resultados!$A$1:$ZZ$1, 0))</f>
        <v/>
      </c>
      <c r="C456">
        <f>INDEX(resultados!$A$2:$ZZ$1925, 450, MATCH($B$3, resultados!$A$1:$ZZ$1, 0))</f>
        <v/>
      </c>
    </row>
    <row r="457">
      <c r="A457">
        <f>INDEX(resultados!$A$2:$ZZ$1925, 451, MATCH($B$1, resultados!$A$1:$ZZ$1, 0))</f>
        <v/>
      </c>
      <c r="B457">
        <f>INDEX(resultados!$A$2:$ZZ$1925, 451, MATCH($B$2, resultados!$A$1:$ZZ$1, 0))</f>
        <v/>
      </c>
      <c r="C457">
        <f>INDEX(resultados!$A$2:$ZZ$1925, 451, MATCH($B$3, resultados!$A$1:$ZZ$1, 0))</f>
        <v/>
      </c>
    </row>
    <row r="458">
      <c r="A458">
        <f>INDEX(resultados!$A$2:$ZZ$1925, 452, MATCH($B$1, resultados!$A$1:$ZZ$1, 0))</f>
        <v/>
      </c>
      <c r="B458">
        <f>INDEX(resultados!$A$2:$ZZ$1925, 452, MATCH($B$2, resultados!$A$1:$ZZ$1, 0))</f>
        <v/>
      </c>
      <c r="C458">
        <f>INDEX(resultados!$A$2:$ZZ$1925, 452, MATCH($B$3, resultados!$A$1:$ZZ$1, 0))</f>
        <v/>
      </c>
    </row>
    <row r="459">
      <c r="A459">
        <f>INDEX(resultados!$A$2:$ZZ$1925, 453, MATCH($B$1, resultados!$A$1:$ZZ$1, 0))</f>
        <v/>
      </c>
      <c r="B459">
        <f>INDEX(resultados!$A$2:$ZZ$1925, 453, MATCH($B$2, resultados!$A$1:$ZZ$1, 0))</f>
        <v/>
      </c>
      <c r="C459">
        <f>INDEX(resultados!$A$2:$ZZ$1925, 453, MATCH($B$3, resultados!$A$1:$ZZ$1, 0))</f>
        <v/>
      </c>
    </row>
    <row r="460">
      <c r="A460">
        <f>INDEX(resultados!$A$2:$ZZ$1925, 454, MATCH($B$1, resultados!$A$1:$ZZ$1, 0))</f>
        <v/>
      </c>
      <c r="B460">
        <f>INDEX(resultados!$A$2:$ZZ$1925, 454, MATCH($B$2, resultados!$A$1:$ZZ$1, 0))</f>
        <v/>
      </c>
      <c r="C460">
        <f>INDEX(resultados!$A$2:$ZZ$1925, 454, MATCH($B$3, resultados!$A$1:$ZZ$1, 0))</f>
        <v/>
      </c>
    </row>
    <row r="461">
      <c r="A461">
        <f>INDEX(resultados!$A$2:$ZZ$1925, 455, MATCH($B$1, resultados!$A$1:$ZZ$1, 0))</f>
        <v/>
      </c>
      <c r="B461">
        <f>INDEX(resultados!$A$2:$ZZ$1925, 455, MATCH($B$2, resultados!$A$1:$ZZ$1, 0))</f>
        <v/>
      </c>
      <c r="C461">
        <f>INDEX(resultados!$A$2:$ZZ$1925, 455, MATCH($B$3, resultados!$A$1:$ZZ$1, 0))</f>
        <v/>
      </c>
    </row>
    <row r="462">
      <c r="A462">
        <f>INDEX(resultados!$A$2:$ZZ$1925, 456, MATCH($B$1, resultados!$A$1:$ZZ$1, 0))</f>
        <v/>
      </c>
      <c r="B462">
        <f>INDEX(resultados!$A$2:$ZZ$1925, 456, MATCH($B$2, resultados!$A$1:$ZZ$1, 0))</f>
        <v/>
      </c>
      <c r="C462">
        <f>INDEX(resultados!$A$2:$ZZ$1925, 456, MATCH($B$3, resultados!$A$1:$ZZ$1, 0))</f>
        <v/>
      </c>
    </row>
    <row r="463">
      <c r="A463">
        <f>INDEX(resultados!$A$2:$ZZ$1925, 457, MATCH($B$1, resultados!$A$1:$ZZ$1, 0))</f>
        <v/>
      </c>
      <c r="B463">
        <f>INDEX(resultados!$A$2:$ZZ$1925, 457, MATCH($B$2, resultados!$A$1:$ZZ$1, 0))</f>
        <v/>
      </c>
      <c r="C463">
        <f>INDEX(resultados!$A$2:$ZZ$1925, 457, MATCH($B$3, resultados!$A$1:$ZZ$1, 0))</f>
        <v/>
      </c>
    </row>
    <row r="464">
      <c r="A464">
        <f>INDEX(resultados!$A$2:$ZZ$1925, 458, MATCH($B$1, resultados!$A$1:$ZZ$1, 0))</f>
        <v/>
      </c>
      <c r="B464">
        <f>INDEX(resultados!$A$2:$ZZ$1925, 458, MATCH($B$2, resultados!$A$1:$ZZ$1, 0))</f>
        <v/>
      </c>
      <c r="C464">
        <f>INDEX(resultados!$A$2:$ZZ$1925, 458, MATCH($B$3, resultados!$A$1:$ZZ$1, 0))</f>
        <v/>
      </c>
    </row>
    <row r="465">
      <c r="A465">
        <f>INDEX(resultados!$A$2:$ZZ$1925, 459, MATCH($B$1, resultados!$A$1:$ZZ$1, 0))</f>
        <v/>
      </c>
      <c r="B465">
        <f>INDEX(resultados!$A$2:$ZZ$1925, 459, MATCH($B$2, resultados!$A$1:$ZZ$1, 0))</f>
        <v/>
      </c>
      <c r="C465">
        <f>INDEX(resultados!$A$2:$ZZ$1925, 459, MATCH($B$3, resultados!$A$1:$ZZ$1, 0))</f>
        <v/>
      </c>
    </row>
    <row r="466">
      <c r="A466">
        <f>INDEX(resultados!$A$2:$ZZ$1925, 460, MATCH($B$1, resultados!$A$1:$ZZ$1, 0))</f>
        <v/>
      </c>
      <c r="B466">
        <f>INDEX(resultados!$A$2:$ZZ$1925, 460, MATCH($B$2, resultados!$A$1:$ZZ$1, 0))</f>
        <v/>
      </c>
      <c r="C466">
        <f>INDEX(resultados!$A$2:$ZZ$1925, 460, MATCH($B$3, resultados!$A$1:$ZZ$1, 0))</f>
        <v/>
      </c>
    </row>
    <row r="467">
      <c r="A467">
        <f>INDEX(resultados!$A$2:$ZZ$1925, 461, MATCH($B$1, resultados!$A$1:$ZZ$1, 0))</f>
        <v/>
      </c>
      <c r="B467">
        <f>INDEX(resultados!$A$2:$ZZ$1925, 461, MATCH($B$2, resultados!$A$1:$ZZ$1, 0))</f>
        <v/>
      </c>
      <c r="C467">
        <f>INDEX(resultados!$A$2:$ZZ$1925, 461, MATCH($B$3, resultados!$A$1:$ZZ$1, 0))</f>
        <v/>
      </c>
    </row>
    <row r="468">
      <c r="A468">
        <f>INDEX(resultados!$A$2:$ZZ$1925, 462, MATCH($B$1, resultados!$A$1:$ZZ$1, 0))</f>
        <v/>
      </c>
      <c r="B468">
        <f>INDEX(resultados!$A$2:$ZZ$1925, 462, MATCH($B$2, resultados!$A$1:$ZZ$1, 0))</f>
        <v/>
      </c>
      <c r="C468">
        <f>INDEX(resultados!$A$2:$ZZ$1925, 462, MATCH($B$3, resultados!$A$1:$ZZ$1, 0))</f>
        <v/>
      </c>
    </row>
    <row r="469">
      <c r="A469">
        <f>INDEX(resultados!$A$2:$ZZ$1925, 463, MATCH($B$1, resultados!$A$1:$ZZ$1, 0))</f>
        <v/>
      </c>
      <c r="B469">
        <f>INDEX(resultados!$A$2:$ZZ$1925, 463, MATCH($B$2, resultados!$A$1:$ZZ$1, 0))</f>
        <v/>
      </c>
      <c r="C469">
        <f>INDEX(resultados!$A$2:$ZZ$1925, 463, MATCH($B$3, resultados!$A$1:$ZZ$1, 0))</f>
        <v/>
      </c>
    </row>
    <row r="470">
      <c r="A470">
        <f>INDEX(resultados!$A$2:$ZZ$1925, 464, MATCH($B$1, resultados!$A$1:$ZZ$1, 0))</f>
        <v/>
      </c>
      <c r="B470">
        <f>INDEX(resultados!$A$2:$ZZ$1925, 464, MATCH($B$2, resultados!$A$1:$ZZ$1, 0))</f>
        <v/>
      </c>
      <c r="C470">
        <f>INDEX(resultados!$A$2:$ZZ$1925, 464, MATCH($B$3, resultados!$A$1:$ZZ$1, 0))</f>
        <v/>
      </c>
    </row>
    <row r="471">
      <c r="A471">
        <f>INDEX(resultados!$A$2:$ZZ$1925, 465, MATCH($B$1, resultados!$A$1:$ZZ$1, 0))</f>
        <v/>
      </c>
      <c r="B471">
        <f>INDEX(resultados!$A$2:$ZZ$1925, 465, MATCH($B$2, resultados!$A$1:$ZZ$1, 0))</f>
        <v/>
      </c>
      <c r="C471">
        <f>INDEX(resultados!$A$2:$ZZ$1925, 465, MATCH($B$3, resultados!$A$1:$ZZ$1, 0))</f>
        <v/>
      </c>
    </row>
    <row r="472">
      <c r="A472">
        <f>INDEX(resultados!$A$2:$ZZ$1925, 466, MATCH($B$1, resultados!$A$1:$ZZ$1, 0))</f>
        <v/>
      </c>
      <c r="B472">
        <f>INDEX(resultados!$A$2:$ZZ$1925, 466, MATCH($B$2, resultados!$A$1:$ZZ$1, 0))</f>
        <v/>
      </c>
      <c r="C472">
        <f>INDEX(resultados!$A$2:$ZZ$1925, 466, MATCH($B$3, resultados!$A$1:$ZZ$1, 0))</f>
        <v/>
      </c>
    </row>
    <row r="473">
      <c r="A473">
        <f>INDEX(resultados!$A$2:$ZZ$1925, 467, MATCH($B$1, resultados!$A$1:$ZZ$1, 0))</f>
        <v/>
      </c>
      <c r="B473">
        <f>INDEX(resultados!$A$2:$ZZ$1925, 467, MATCH($B$2, resultados!$A$1:$ZZ$1, 0))</f>
        <v/>
      </c>
      <c r="C473">
        <f>INDEX(resultados!$A$2:$ZZ$1925, 467, MATCH($B$3, resultados!$A$1:$ZZ$1, 0))</f>
        <v/>
      </c>
    </row>
    <row r="474">
      <c r="A474">
        <f>INDEX(resultados!$A$2:$ZZ$1925, 468, MATCH($B$1, resultados!$A$1:$ZZ$1, 0))</f>
        <v/>
      </c>
      <c r="B474">
        <f>INDEX(resultados!$A$2:$ZZ$1925, 468, MATCH($B$2, resultados!$A$1:$ZZ$1, 0))</f>
        <v/>
      </c>
      <c r="C474">
        <f>INDEX(resultados!$A$2:$ZZ$1925, 468, MATCH($B$3, resultados!$A$1:$ZZ$1, 0))</f>
        <v/>
      </c>
    </row>
    <row r="475">
      <c r="A475">
        <f>INDEX(resultados!$A$2:$ZZ$1925, 469, MATCH($B$1, resultados!$A$1:$ZZ$1, 0))</f>
        <v/>
      </c>
      <c r="B475">
        <f>INDEX(resultados!$A$2:$ZZ$1925, 469, MATCH($B$2, resultados!$A$1:$ZZ$1, 0))</f>
        <v/>
      </c>
      <c r="C475">
        <f>INDEX(resultados!$A$2:$ZZ$1925, 469, MATCH($B$3, resultados!$A$1:$ZZ$1, 0))</f>
        <v/>
      </c>
    </row>
    <row r="476">
      <c r="A476">
        <f>INDEX(resultados!$A$2:$ZZ$1925, 470, MATCH($B$1, resultados!$A$1:$ZZ$1, 0))</f>
        <v/>
      </c>
      <c r="B476">
        <f>INDEX(resultados!$A$2:$ZZ$1925, 470, MATCH($B$2, resultados!$A$1:$ZZ$1, 0))</f>
        <v/>
      </c>
      <c r="C476">
        <f>INDEX(resultados!$A$2:$ZZ$1925, 470, MATCH($B$3, resultados!$A$1:$ZZ$1, 0))</f>
        <v/>
      </c>
    </row>
    <row r="477">
      <c r="A477">
        <f>INDEX(resultados!$A$2:$ZZ$1925, 471, MATCH($B$1, resultados!$A$1:$ZZ$1, 0))</f>
        <v/>
      </c>
      <c r="B477">
        <f>INDEX(resultados!$A$2:$ZZ$1925, 471, MATCH($B$2, resultados!$A$1:$ZZ$1, 0))</f>
        <v/>
      </c>
      <c r="C477">
        <f>INDEX(resultados!$A$2:$ZZ$1925, 471, MATCH($B$3, resultados!$A$1:$ZZ$1, 0))</f>
        <v/>
      </c>
    </row>
    <row r="478">
      <c r="A478">
        <f>INDEX(resultados!$A$2:$ZZ$1925, 472, MATCH($B$1, resultados!$A$1:$ZZ$1, 0))</f>
        <v/>
      </c>
      <c r="B478">
        <f>INDEX(resultados!$A$2:$ZZ$1925, 472, MATCH($B$2, resultados!$A$1:$ZZ$1, 0))</f>
        <v/>
      </c>
      <c r="C478">
        <f>INDEX(resultados!$A$2:$ZZ$1925, 472, MATCH($B$3, resultados!$A$1:$ZZ$1, 0))</f>
        <v/>
      </c>
    </row>
    <row r="479">
      <c r="A479">
        <f>INDEX(resultados!$A$2:$ZZ$1925, 473, MATCH($B$1, resultados!$A$1:$ZZ$1, 0))</f>
        <v/>
      </c>
      <c r="B479">
        <f>INDEX(resultados!$A$2:$ZZ$1925, 473, MATCH($B$2, resultados!$A$1:$ZZ$1, 0))</f>
        <v/>
      </c>
      <c r="C479">
        <f>INDEX(resultados!$A$2:$ZZ$1925, 473, MATCH($B$3, resultados!$A$1:$ZZ$1, 0))</f>
        <v/>
      </c>
    </row>
    <row r="480">
      <c r="A480">
        <f>INDEX(resultados!$A$2:$ZZ$1925, 474, MATCH($B$1, resultados!$A$1:$ZZ$1, 0))</f>
        <v/>
      </c>
      <c r="B480">
        <f>INDEX(resultados!$A$2:$ZZ$1925, 474, MATCH($B$2, resultados!$A$1:$ZZ$1, 0))</f>
        <v/>
      </c>
      <c r="C480">
        <f>INDEX(resultados!$A$2:$ZZ$1925, 474, MATCH($B$3, resultados!$A$1:$ZZ$1, 0))</f>
        <v/>
      </c>
    </row>
    <row r="481">
      <c r="A481">
        <f>INDEX(resultados!$A$2:$ZZ$1925, 475, MATCH($B$1, resultados!$A$1:$ZZ$1, 0))</f>
        <v/>
      </c>
      <c r="B481">
        <f>INDEX(resultados!$A$2:$ZZ$1925, 475, MATCH($B$2, resultados!$A$1:$ZZ$1, 0))</f>
        <v/>
      </c>
      <c r="C481">
        <f>INDEX(resultados!$A$2:$ZZ$1925, 475, MATCH($B$3, resultados!$A$1:$ZZ$1, 0))</f>
        <v/>
      </c>
    </row>
    <row r="482">
      <c r="A482">
        <f>INDEX(resultados!$A$2:$ZZ$1925, 476, MATCH($B$1, resultados!$A$1:$ZZ$1, 0))</f>
        <v/>
      </c>
      <c r="B482">
        <f>INDEX(resultados!$A$2:$ZZ$1925, 476, MATCH($B$2, resultados!$A$1:$ZZ$1, 0))</f>
        <v/>
      </c>
      <c r="C482">
        <f>INDEX(resultados!$A$2:$ZZ$1925, 476, MATCH($B$3, resultados!$A$1:$ZZ$1, 0))</f>
        <v/>
      </c>
    </row>
    <row r="483">
      <c r="A483">
        <f>INDEX(resultados!$A$2:$ZZ$1925, 477, MATCH($B$1, resultados!$A$1:$ZZ$1, 0))</f>
        <v/>
      </c>
      <c r="B483">
        <f>INDEX(resultados!$A$2:$ZZ$1925, 477, MATCH($B$2, resultados!$A$1:$ZZ$1, 0))</f>
        <v/>
      </c>
      <c r="C483">
        <f>INDEX(resultados!$A$2:$ZZ$1925, 477, MATCH($B$3, resultados!$A$1:$ZZ$1, 0))</f>
        <v/>
      </c>
    </row>
    <row r="484">
      <c r="A484">
        <f>INDEX(resultados!$A$2:$ZZ$1925, 478, MATCH($B$1, resultados!$A$1:$ZZ$1, 0))</f>
        <v/>
      </c>
      <c r="B484">
        <f>INDEX(resultados!$A$2:$ZZ$1925, 478, MATCH($B$2, resultados!$A$1:$ZZ$1, 0))</f>
        <v/>
      </c>
      <c r="C484">
        <f>INDEX(resultados!$A$2:$ZZ$1925, 478, MATCH($B$3, resultados!$A$1:$ZZ$1, 0))</f>
        <v/>
      </c>
    </row>
    <row r="485">
      <c r="A485">
        <f>INDEX(resultados!$A$2:$ZZ$1925, 479, MATCH($B$1, resultados!$A$1:$ZZ$1, 0))</f>
        <v/>
      </c>
      <c r="B485">
        <f>INDEX(resultados!$A$2:$ZZ$1925, 479, MATCH($B$2, resultados!$A$1:$ZZ$1, 0))</f>
        <v/>
      </c>
      <c r="C485">
        <f>INDEX(resultados!$A$2:$ZZ$1925, 479, MATCH($B$3, resultados!$A$1:$ZZ$1, 0))</f>
        <v/>
      </c>
    </row>
    <row r="486">
      <c r="A486">
        <f>INDEX(resultados!$A$2:$ZZ$1925, 480, MATCH($B$1, resultados!$A$1:$ZZ$1, 0))</f>
        <v/>
      </c>
      <c r="B486">
        <f>INDEX(resultados!$A$2:$ZZ$1925, 480, MATCH($B$2, resultados!$A$1:$ZZ$1, 0))</f>
        <v/>
      </c>
      <c r="C486">
        <f>INDEX(resultados!$A$2:$ZZ$1925, 480, MATCH($B$3, resultados!$A$1:$ZZ$1, 0))</f>
        <v/>
      </c>
    </row>
    <row r="487">
      <c r="A487">
        <f>INDEX(resultados!$A$2:$ZZ$1925, 481, MATCH($B$1, resultados!$A$1:$ZZ$1, 0))</f>
        <v/>
      </c>
      <c r="B487">
        <f>INDEX(resultados!$A$2:$ZZ$1925, 481, MATCH($B$2, resultados!$A$1:$ZZ$1, 0))</f>
        <v/>
      </c>
      <c r="C487">
        <f>INDEX(resultados!$A$2:$ZZ$1925, 481, MATCH($B$3, resultados!$A$1:$ZZ$1, 0))</f>
        <v/>
      </c>
    </row>
    <row r="488">
      <c r="A488">
        <f>INDEX(resultados!$A$2:$ZZ$1925, 482, MATCH($B$1, resultados!$A$1:$ZZ$1, 0))</f>
        <v/>
      </c>
      <c r="B488">
        <f>INDEX(resultados!$A$2:$ZZ$1925, 482, MATCH($B$2, resultados!$A$1:$ZZ$1, 0))</f>
        <v/>
      </c>
      <c r="C488">
        <f>INDEX(resultados!$A$2:$ZZ$1925, 482, MATCH($B$3, resultados!$A$1:$ZZ$1, 0))</f>
        <v/>
      </c>
    </row>
    <row r="489">
      <c r="A489">
        <f>INDEX(resultados!$A$2:$ZZ$1925, 483, MATCH($B$1, resultados!$A$1:$ZZ$1, 0))</f>
        <v/>
      </c>
      <c r="B489">
        <f>INDEX(resultados!$A$2:$ZZ$1925, 483, MATCH($B$2, resultados!$A$1:$ZZ$1, 0))</f>
        <v/>
      </c>
      <c r="C489">
        <f>INDEX(resultados!$A$2:$ZZ$1925, 483, MATCH($B$3, resultados!$A$1:$ZZ$1, 0))</f>
        <v/>
      </c>
    </row>
    <row r="490">
      <c r="A490">
        <f>INDEX(resultados!$A$2:$ZZ$1925, 484, MATCH($B$1, resultados!$A$1:$ZZ$1, 0))</f>
        <v/>
      </c>
      <c r="B490">
        <f>INDEX(resultados!$A$2:$ZZ$1925, 484, MATCH($B$2, resultados!$A$1:$ZZ$1, 0))</f>
        <v/>
      </c>
      <c r="C490">
        <f>INDEX(resultados!$A$2:$ZZ$1925, 484, MATCH($B$3, resultados!$A$1:$ZZ$1, 0))</f>
        <v/>
      </c>
    </row>
    <row r="491">
      <c r="A491">
        <f>INDEX(resultados!$A$2:$ZZ$1925, 485, MATCH($B$1, resultados!$A$1:$ZZ$1, 0))</f>
        <v/>
      </c>
      <c r="B491">
        <f>INDEX(resultados!$A$2:$ZZ$1925, 485, MATCH($B$2, resultados!$A$1:$ZZ$1, 0))</f>
        <v/>
      </c>
      <c r="C491">
        <f>INDEX(resultados!$A$2:$ZZ$1925, 485, MATCH($B$3, resultados!$A$1:$ZZ$1, 0))</f>
        <v/>
      </c>
    </row>
    <row r="492">
      <c r="A492">
        <f>INDEX(resultados!$A$2:$ZZ$1925, 486, MATCH($B$1, resultados!$A$1:$ZZ$1, 0))</f>
        <v/>
      </c>
      <c r="B492">
        <f>INDEX(resultados!$A$2:$ZZ$1925, 486, MATCH($B$2, resultados!$A$1:$ZZ$1, 0))</f>
        <v/>
      </c>
      <c r="C492">
        <f>INDEX(resultados!$A$2:$ZZ$1925, 486, MATCH($B$3, resultados!$A$1:$ZZ$1, 0))</f>
        <v/>
      </c>
    </row>
    <row r="493">
      <c r="A493">
        <f>INDEX(resultados!$A$2:$ZZ$1925, 487, MATCH($B$1, resultados!$A$1:$ZZ$1, 0))</f>
        <v/>
      </c>
      <c r="B493">
        <f>INDEX(resultados!$A$2:$ZZ$1925, 487, MATCH($B$2, resultados!$A$1:$ZZ$1, 0))</f>
        <v/>
      </c>
      <c r="C493">
        <f>INDEX(resultados!$A$2:$ZZ$1925, 487, MATCH($B$3, resultados!$A$1:$ZZ$1, 0))</f>
        <v/>
      </c>
    </row>
    <row r="494">
      <c r="A494">
        <f>INDEX(resultados!$A$2:$ZZ$1925, 488, MATCH($B$1, resultados!$A$1:$ZZ$1, 0))</f>
        <v/>
      </c>
      <c r="B494">
        <f>INDEX(resultados!$A$2:$ZZ$1925, 488, MATCH($B$2, resultados!$A$1:$ZZ$1, 0))</f>
        <v/>
      </c>
      <c r="C494">
        <f>INDEX(resultados!$A$2:$ZZ$1925, 488, MATCH($B$3, resultados!$A$1:$ZZ$1, 0))</f>
        <v/>
      </c>
    </row>
    <row r="495">
      <c r="A495">
        <f>INDEX(resultados!$A$2:$ZZ$1925, 489, MATCH($B$1, resultados!$A$1:$ZZ$1, 0))</f>
        <v/>
      </c>
      <c r="B495">
        <f>INDEX(resultados!$A$2:$ZZ$1925, 489, MATCH($B$2, resultados!$A$1:$ZZ$1, 0))</f>
        <v/>
      </c>
      <c r="C495">
        <f>INDEX(resultados!$A$2:$ZZ$1925, 489, MATCH($B$3, resultados!$A$1:$ZZ$1, 0))</f>
        <v/>
      </c>
    </row>
    <row r="496">
      <c r="A496">
        <f>INDEX(resultados!$A$2:$ZZ$1925, 490, MATCH($B$1, resultados!$A$1:$ZZ$1, 0))</f>
        <v/>
      </c>
      <c r="B496">
        <f>INDEX(resultados!$A$2:$ZZ$1925, 490, MATCH($B$2, resultados!$A$1:$ZZ$1, 0))</f>
        <v/>
      </c>
      <c r="C496">
        <f>INDEX(resultados!$A$2:$ZZ$1925, 490, MATCH($B$3, resultados!$A$1:$ZZ$1, 0))</f>
        <v/>
      </c>
    </row>
    <row r="497">
      <c r="A497">
        <f>INDEX(resultados!$A$2:$ZZ$1925, 491, MATCH($B$1, resultados!$A$1:$ZZ$1, 0))</f>
        <v/>
      </c>
      <c r="B497">
        <f>INDEX(resultados!$A$2:$ZZ$1925, 491, MATCH($B$2, resultados!$A$1:$ZZ$1, 0))</f>
        <v/>
      </c>
      <c r="C497">
        <f>INDEX(resultados!$A$2:$ZZ$1925, 491, MATCH($B$3, resultados!$A$1:$ZZ$1, 0))</f>
        <v/>
      </c>
    </row>
    <row r="498">
      <c r="A498">
        <f>INDEX(resultados!$A$2:$ZZ$1925, 492, MATCH($B$1, resultados!$A$1:$ZZ$1, 0))</f>
        <v/>
      </c>
      <c r="B498">
        <f>INDEX(resultados!$A$2:$ZZ$1925, 492, MATCH($B$2, resultados!$A$1:$ZZ$1, 0))</f>
        <v/>
      </c>
      <c r="C498">
        <f>INDEX(resultados!$A$2:$ZZ$1925, 492, MATCH($B$3, resultados!$A$1:$ZZ$1, 0))</f>
        <v/>
      </c>
    </row>
    <row r="499">
      <c r="A499">
        <f>INDEX(resultados!$A$2:$ZZ$1925, 493, MATCH($B$1, resultados!$A$1:$ZZ$1, 0))</f>
        <v/>
      </c>
      <c r="B499">
        <f>INDEX(resultados!$A$2:$ZZ$1925, 493, MATCH($B$2, resultados!$A$1:$ZZ$1, 0))</f>
        <v/>
      </c>
      <c r="C499">
        <f>INDEX(resultados!$A$2:$ZZ$1925, 493, MATCH($B$3, resultados!$A$1:$ZZ$1, 0))</f>
        <v/>
      </c>
    </row>
    <row r="500">
      <c r="A500">
        <f>INDEX(resultados!$A$2:$ZZ$1925, 494, MATCH($B$1, resultados!$A$1:$ZZ$1, 0))</f>
        <v/>
      </c>
      <c r="B500">
        <f>INDEX(resultados!$A$2:$ZZ$1925, 494, MATCH($B$2, resultados!$A$1:$ZZ$1, 0))</f>
        <v/>
      </c>
      <c r="C500">
        <f>INDEX(resultados!$A$2:$ZZ$1925, 494, MATCH($B$3, resultados!$A$1:$ZZ$1, 0))</f>
        <v/>
      </c>
    </row>
    <row r="501">
      <c r="A501">
        <f>INDEX(resultados!$A$2:$ZZ$1925, 495, MATCH($B$1, resultados!$A$1:$ZZ$1, 0))</f>
        <v/>
      </c>
      <c r="B501">
        <f>INDEX(resultados!$A$2:$ZZ$1925, 495, MATCH($B$2, resultados!$A$1:$ZZ$1, 0))</f>
        <v/>
      </c>
      <c r="C501">
        <f>INDEX(resultados!$A$2:$ZZ$1925, 495, MATCH($B$3, resultados!$A$1:$ZZ$1, 0))</f>
        <v/>
      </c>
    </row>
    <row r="502">
      <c r="A502">
        <f>INDEX(resultados!$A$2:$ZZ$1925, 496, MATCH($B$1, resultados!$A$1:$ZZ$1, 0))</f>
        <v/>
      </c>
      <c r="B502">
        <f>INDEX(resultados!$A$2:$ZZ$1925, 496, MATCH($B$2, resultados!$A$1:$ZZ$1, 0))</f>
        <v/>
      </c>
      <c r="C502">
        <f>INDEX(resultados!$A$2:$ZZ$1925, 496, MATCH($B$3, resultados!$A$1:$ZZ$1, 0))</f>
        <v/>
      </c>
    </row>
    <row r="503">
      <c r="A503">
        <f>INDEX(resultados!$A$2:$ZZ$1925, 497, MATCH($B$1, resultados!$A$1:$ZZ$1, 0))</f>
        <v/>
      </c>
      <c r="B503">
        <f>INDEX(resultados!$A$2:$ZZ$1925, 497, MATCH($B$2, resultados!$A$1:$ZZ$1, 0))</f>
        <v/>
      </c>
      <c r="C503">
        <f>INDEX(resultados!$A$2:$ZZ$1925, 497, MATCH($B$3, resultados!$A$1:$ZZ$1, 0))</f>
        <v/>
      </c>
    </row>
    <row r="504">
      <c r="A504">
        <f>INDEX(resultados!$A$2:$ZZ$1925, 498, MATCH($B$1, resultados!$A$1:$ZZ$1, 0))</f>
        <v/>
      </c>
      <c r="B504">
        <f>INDEX(resultados!$A$2:$ZZ$1925, 498, MATCH($B$2, resultados!$A$1:$ZZ$1, 0))</f>
        <v/>
      </c>
      <c r="C504">
        <f>INDEX(resultados!$A$2:$ZZ$1925, 498, MATCH($B$3, resultados!$A$1:$ZZ$1, 0))</f>
        <v/>
      </c>
    </row>
    <row r="505">
      <c r="A505">
        <f>INDEX(resultados!$A$2:$ZZ$1925, 499, MATCH($B$1, resultados!$A$1:$ZZ$1, 0))</f>
        <v/>
      </c>
      <c r="B505">
        <f>INDEX(resultados!$A$2:$ZZ$1925, 499, MATCH($B$2, resultados!$A$1:$ZZ$1, 0))</f>
        <v/>
      </c>
      <c r="C505">
        <f>INDEX(resultados!$A$2:$ZZ$1925, 499, MATCH($B$3, resultados!$A$1:$ZZ$1, 0))</f>
        <v/>
      </c>
    </row>
    <row r="506">
      <c r="A506">
        <f>INDEX(resultados!$A$2:$ZZ$1925, 500, MATCH($B$1, resultados!$A$1:$ZZ$1, 0))</f>
        <v/>
      </c>
      <c r="B506">
        <f>INDEX(resultados!$A$2:$ZZ$1925, 500, MATCH($B$2, resultados!$A$1:$ZZ$1, 0))</f>
        <v/>
      </c>
      <c r="C506">
        <f>INDEX(resultados!$A$2:$ZZ$1925, 500, MATCH($B$3, resultados!$A$1:$ZZ$1, 0))</f>
        <v/>
      </c>
    </row>
    <row r="507">
      <c r="A507">
        <f>INDEX(resultados!$A$2:$ZZ$1925, 501, MATCH($B$1, resultados!$A$1:$ZZ$1, 0))</f>
        <v/>
      </c>
      <c r="B507">
        <f>INDEX(resultados!$A$2:$ZZ$1925, 501, MATCH($B$2, resultados!$A$1:$ZZ$1, 0))</f>
        <v/>
      </c>
      <c r="C507">
        <f>INDEX(resultados!$A$2:$ZZ$1925, 501, MATCH($B$3, resultados!$A$1:$ZZ$1, 0))</f>
        <v/>
      </c>
    </row>
    <row r="508">
      <c r="A508">
        <f>INDEX(resultados!$A$2:$ZZ$1925, 502, MATCH($B$1, resultados!$A$1:$ZZ$1, 0))</f>
        <v/>
      </c>
      <c r="B508">
        <f>INDEX(resultados!$A$2:$ZZ$1925, 502, MATCH($B$2, resultados!$A$1:$ZZ$1, 0))</f>
        <v/>
      </c>
      <c r="C508">
        <f>INDEX(resultados!$A$2:$ZZ$1925, 502, MATCH($B$3, resultados!$A$1:$ZZ$1, 0))</f>
        <v/>
      </c>
    </row>
    <row r="509">
      <c r="A509">
        <f>INDEX(resultados!$A$2:$ZZ$1925, 503, MATCH($B$1, resultados!$A$1:$ZZ$1, 0))</f>
        <v/>
      </c>
      <c r="B509">
        <f>INDEX(resultados!$A$2:$ZZ$1925, 503, MATCH($B$2, resultados!$A$1:$ZZ$1, 0))</f>
        <v/>
      </c>
      <c r="C509">
        <f>INDEX(resultados!$A$2:$ZZ$1925, 503, MATCH($B$3, resultados!$A$1:$ZZ$1, 0))</f>
        <v/>
      </c>
    </row>
    <row r="510">
      <c r="A510">
        <f>INDEX(resultados!$A$2:$ZZ$1925, 504, MATCH($B$1, resultados!$A$1:$ZZ$1, 0))</f>
        <v/>
      </c>
      <c r="B510">
        <f>INDEX(resultados!$A$2:$ZZ$1925, 504, MATCH($B$2, resultados!$A$1:$ZZ$1, 0))</f>
        <v/>
      </c>
      <c r="C510">
        <f>INDEX(resultados!$A$2:$ZZ$1925, 504, MATCH($B$3, resultados!$A$1:$ZZ$1, 0))</f>
        <v/>
      </c>
    </row>
    <row r="511">
      <c r="A511">
        <f>INDEX(resultados!$A$2:$ZZ$1925, 505, MATCH($B$1, resultados!$A$1:$ZZ$1, 0))</f>
        <v/>
      </c>
      <c r="B511">
        <f>INDEX(resultados!$A$2:$ZZ$1925, 505, MATCH($B$2, resultados!$A$1:$ZZ$1, 0))</f>
        <v/>
      </c>
      <c r="C511">
        <f>INDEX(resultados!$A$2:$ZZ$1925, 505, MATCH($B$3, resultados!$A$1:$ZZ$1, 0))</f>
        <v/>
      </c>
    </row>
    <row r="512">
      <c r="A512">
        <f>INDEX(resultados!$A$2:$ZZ$1925, 506, MATCH($B$1, resultados!$A$1:$ZZ$1, 0))</f>
        <v/>
      </c>
      <c r="B512">
        <f>INDEX(resultados!$A$2:$ZZ$1925, 506, MATCH($B$2, resultados!$A$1:$ZZ$1, 0))</f>
        <v/>
      </c>
      <c r="C512">
        <f>INDEX(resultados!$A$2:$ZZ$1925, 506, MATCH($B$3, resultados!$A$1:$ZZ$1, 0))</f>
        <v/>
      </c>
    </row>
    <row r="513">
      <c r="A513">
        <f>INDEX(resultados!$A$2:$ZZ$1925, 507, MATCH($B$1, resultados!$A$1:$ZZ$1, 0))</f>
        <v/>
      </c>
      <c r="B513">
        <f>INDEX(resultados!$A$2:$ZZ$1925, 507, MATCH($B$2, resultados!$A$1:$ZZ$1, 0))</f>
        <v/>
      </c>
      <c r="C513">
        <f>INDEX(resultados!$A$2:$ZZ$1925, 507, MATCH($B$3, resultados!$A$1:$ZZ$1, 0))</f>
        <v/>
      </c>
    </row>
    <row r="514">
      <c r="A514">
        <f>INDEX(resultados!$A$2:$ZZ$1925, 508, MATCH($B$1, resultados!$A$1:$ZZ$1, 0))</f>
        <v/>
      </c>
      <c r="B514">
        <f>INDEX(resultados!$A$2:$ZZ$1925, 508, MATCH($B$2, resultados!$A$1:$ZZ$1, 0))</f>
        <v/>
      </c>
      <c r="C514">
        <f>INDEX(resultados!$A$2:$ZZ$1925, 508, MATCH($B$3, resultados!$A$1:$ZZ$1, 0))</f>
        <v/>
      </c>
    </row>
    <row r="515">
      <c r="A515">
        <f>INDEX(resultados!$A$2:$ZZ$1925, 509, MATCH($B$1, resultados!$A$1:$ZZ$1, 0))</f>
        <v/>
      </c>
      <c r="B515">
        <f>INDEX(resultados!$A$2:$ZZ$1925, 509, MATCH($B$2, resultados!$A$1:$ZZ$1, 0))</f>
        <v/>
      </c>
      <c r="C515">
        <f>INDEX(resultados!$A$2:$ZZ$1925, 509, MATCH($B$3, resultados!$A$1:$ZZ$1, 0))</f>
        <v/>
      </c>
    </row>
    <row r="516">
      <c r="A516">
        <f>INDEX(resultados!$A$2:$ZZ$1925, 510, MATCH($B$1, resultados!$A$1:$ZZ$1, 0))</f>
        <v/>
      </c>
      <c r="B516">
        <f>INDEX(resultados!$A$2:$ZZ$1925, 510, MATCH($B$2, resultados!$A$1:$ZZ$1, 0))</f>
        <v/>
      </c>
      <c r="C516">
        <f>INDEX(resultados!$A$2:$ZZ$1925, 510, MATCH($B$3, resultados!$A$1:$ZZ$1, 0))</f>
        <v/>
      </c>
    </row>
    <row r="517">
      <c r="A517">
        <f>INDEX(resultados!$A$2:$ZZ$1925, 511, MATCH($B$1, resultados!$A$1:$ZZ$1, 0))</f>
        <v/>
      </c>
      <c r="B517">
        <f>INDEX(resultados!$A$2:$ZZ$1925, 511, MATCH($B$2, resultados!$A$1:$ZZ$1, 0))</f>
        <v/>
      </c>
      <c r="C517">
        <f>INDEX(resultados!$A$2:$ZZ$1925, 511, MATCH($B$3, resultados!$A$1:$ZZ$1, 0))</f>
        <v/>
      </c>
    </row>
    <row r="518">
      <c r="A518">
        <f>INDEX(resultados!$A$2:$ZZ$1925, 512, MATCH($B$1, resultados!$A$1:$ZZ$1, 0))</f>
        <v/>
      </c>
      <c r="B518">
        <f>INDEX(resultados!$A$2:$ZZ$1925, 512, MATCH($B$2, resultados!$A$1:$ZZ$1, 0))</f>
        <v/>
      </c>
      <c r="C518">
        <f>INDEX(resultados!$A$2:$ZZ$1925, 512, MATCH($B$3, resultados!$A$1:$ZZ$1, 0))</f>
        <v/>
      </c>
    </row>
    <row r="519">
      <c r="A519">
        <f>INDEX(resultados!$A$2:$ZZ$1925, 513, MATCH($B$1, resultados!$A$1:$ZZ$1, 0))</f>
        <v/>
      </c>
      <c r="B519">
        <f>INDEX(resultados!$A$2:$ZZ$1925, 513, MATCH($B$2, resultados!$A$1:$ZZ$1, 0))</f>
        <v/>
      </c>
      <c r="C519">
        <f>INDEX(resultados!$A$2:$ZZ$1925, 513, MATCH($B$3, resultados!$A$1:$ZZ$1, 0))</f>
        <v/>
      </c>
    </row>
    <row r="520">
      <c r="A520">
        <f>INDEX(resultados!$A$2:$ZZ$1925, 514, MATCH($B$1, resultados!$A$1:$ZZ$1, 0))</f>
        <v/>
      </c>
      <c r="B520">
        <f>INDEX(resultados!$A$2:$ZZ$1925, 514, MATCH($B$2, resultados!$A$1:$ZZ$1, 0))</f>
        <v/>
      </c>
      <c r="C520">
        <f>INDEX(resultados!$A$2:$ZZ$1925, 514, MATCH($B$3, resultados!$A$1:$ZZ$1, 0))</f>
        <v/>
      </c>
    </row>
    <row r="521">
      <c r="A521">
        <f>INDEX(resultados!$A$2:$ZZ$1925, 515, MATCH($B$1, resultados!$A$1:$ZZ$1, 0))</f>
        <v/>
      </c>
      <c r="B521">
        <f>INDEX(resultados!$A$2:$ZZ$1925, 515, MATCH($B$2, resultados!$A$1:$ZZ$1, 0))</f>
        <v/>
      </c>
      <c r="C521">
        <f>INDEX(resultados!$A$2:$ZZ$1925, 515, MATCH($B$3, resultados!$A$1:$ZZ$1, 0))</f>
        <v/>
      </c>
    </row>
    <row r="522">
      <c r="A522">
        <f>INDEX(resultados!$A$2:$ZZ$1925, 516, MATCH($B$1, resultados!$A$1:$ZZ$1, 0))</f>
        <v/>
      </c>
      <c r="B522">
        <f>INDEX(resultados!$A$2:$ZZ$1925, 516, MATCH($B$2, resultados!$A$1:$ZZ$1, 0))</f>
        <v/>
      </c>
      <c r="C522">
        <f>INDEX(resultados!$A$2:$ZZ$1925, 516, MATCH($B$3, resultados!$A$1:$ZZ$1, 0))</f>
        <v/>
      </c>
    </row>
    <row r="523">
      <c r="A523">
        <f>INDEX(resultados!$A$2:$ZZ$1925, 517, MATCH($B$1, resultados!$A$1:$ZZ$1, 0))</f>
        <v/>
      </c>
      <c r="B523">
        <f>INDEX(resultados!$A$2:$ZZ$1925, 517, MATCH($B$2, resultados!$A$1:$ZZ$1, 0))</f>
        <v/>
      </c>
      <c r="C523">
        <f>INDEX(resultados!$A$2:$ZZ$1925, 517, MATCH($B$3, resultados!$A$1:$ZZ$1, 0))</f>
        <v/>
      </c>
    </row>
    <row r="524">
      <c r="A524">
        <f>INDEX(resultados!$A$2:$ZZ$1925, 518, MATCH($B$1, resultados!$A$1:$ZZ$1, 0))</f>
        <v/>
      </c>
      <c r="B524">
        <f>INDEX(resultados!$A$2:$ZZ$1925, 518, MATCH($B$2, resultados!$A$1:$ZZ$1, 0))</f>
        <v/>
      </c>
      <c r="C524">
        <f>INDEX(resultados!$A$2:$ZZ$1925, 518, MATCH($B$3, resultados!$A$1:$ZZ$1, 0))</f>
        <v/>
      </c>
    </row>
    <row r="525">
      <c r="A525">
        <f>INDEX(resultados!$A$2:$ZZ$1925, 519, MATCH($B$1, resultados!$A$1:$ZZ$1, 0))</f>
        <v/>
      </c>
      <c r="B525">
        <f>INDEX(resultados!$A$2:$ZZ$1925, 519, MATCH($B$2, resultados!$A$1:$ZZ$1, 0))</f>
        <v/>
      </c>
      <c r="C525">
        <f>INDEX(resultados!$A$2:$ZZ$1925, 519, MATCH($B$3, resultados!$A$1:$ZZ$1, 0))</f>
        <v/>
      </c>
    </row>
    <row r="526">
      <c r="A526">
        <f>INDEX(resultados!$A$2:$ZZ$1925, 520, MATCH($B$1, resultados!$A$1:$ZZ$1, 0))</f>
        <v/>
      </c>
      <c r="B526">
        <f>INDEX(resultados!$A$2:$ZZ$1925, 520, MATCH($B$2, resultados!$A$1:$ZZ$1, 0))</f>
        <v/>
      </c>
      <c r="C526">
        <f>INDEX(resultados!$A$2:$ZZ$1925, 520, MATCH($B$3, resultados!$A$1:$ZZ$1, 0))</f>
        <v/>
      </c>
    </row>
    <row r="527">
      <c r="A527">
        <f>INDEX(resultados!$A$2:$ZZ$1925, 521, MATCH($B$1, resultados!$A$1:$ZZ$1, 0))</f>
        <v/>
      </c>
      <c r="B527">
        <f>INDEX(resultados!$A$2:$ZZ$1925, 521, MATCH($B$2, resultados!$A$1:$ZZ$1, 0))</f>
        <v/>
      </c>
      <c r="C527">
        <f>INDEX(resultados!$A$2:$ZZ$1925, 521, MATCH($B$3, resultados!$A$1:$ZZ$1, 0))</f>
        <v/>
      </c>
    </row>
    <row r="528">
      <c r="A528">
        <f>INDEX(resultados!$A$2:$ZZ$1925, 522, MATCH($B$1, resultados!$A$1:$ZZ$1, 0))</f>
        <v/>
      </c>
      <c r="B528">
        <f>INDEX(resultados!$A$2:$ZZ$1925, 522, MATCH($B$2, resultados!$A$1:$ZZ$1, 0))</f>
        <v/>
      </c>
      <c r="C528">
        <f>INDEX(resultados!$A$2:$ZZ$1925, 522, MATCH($B$3, resultados!$A$1:$ZZ$1, 0))</f>
        <v/>
      </c>
    </row>
    <row r="529">
      <c r="A529">
        <f>INDEX(resultados!$A$2:$ZZ$1925, 523, MATCH($B$1, resultados!$A$1:$ZZ$1, 0))</f>
        <v/>
      </c>
      <c r="B529">
        <f>INDEX(resultados!$A$2:$ZZ$1925, 523, MATCH($B$2, resultados!$A$1:$ZZ$1, 0))</f>
        <v/>
      </c>
      <c r="C529">
        <f>INDEX(resultados!$A$2:$ZZ$1925, 523, MATCH($B$3, resultados!$A$1:$ZZ$1, 0))</f>
        <v/>
      </c>
    </row>
    <row r="530">
      <c r="A530">
        <f>INDEX(resultados!$A$2:$ZZ$1925, 524, MATCH($B$1, resultados!$A$1:$ZZ$1, 0))</f>
        <v/>
      </c>
      <c r="B530">
        <f>INDEX(resultados!$A$2:$ZZ$1925, 524, MATCH($B$2, resultados!$A$1:$ZZ$1, 0))</f>
        <v/>
      </c>
      <c r="C530">
        <f>INDEX(resultados!$A$2:$ZZ$1925, 524, MATCH($B$3, resultados!$A$1:$ZZ$1, 0))</f>
        <v/>
      </c>
    </row>
    <row r="531">
      <c r="A531">
        <f>INDEX(resultados!$A$2:$ZZ$1925, 525, MATCH($B$1, resultados!$A$1:$ZZ$1, 0))</f>
        <v/>
      </c>
      <c r="B531">
        <f>INDEX(resultados!$A$2:$ZZ$1925, 525, MATCH($B$2, resultados!$A$1:$ZZ$1, 0))</f>
        <v/>
      </c>
      <c r="C531">
        <f>INDEX(resultados!$A$2:$ZZ$1925, 525, MATCH($B$3, resultados!$A$1:$ZZ$1, 0))</f>
        <v/>
      </c>
    </row>
    <row r="532">
      <c r="A532">
        <f>INDEX(resultados!$A$2:$ZZ$1925, 526, MATCH($B$1, resultados!$A$1:$ZZ$1, 0))</f>
        <v/>
      </c>
      <c r="B532">
        <f>INDEX(resultados!$A$2:$ZZ$1925, 526, MATCH($B$2, resultados!$A$1:$ZZ$1, 0))</f>
        <v/>
      </c>
      <c r="C532">
        <f>INDEX(resultados!$A$2:$ZZ$1925, 526, MATCH($B$3, resultados!$A$1:$ZZ$1, 0))</f>
        <v/>
      </c>
    </row>
    <row r="533">
      <c r="A533">
        <f>INDEX(resultados!$A$2:$ZZ$1925, 527, MATCH($B$1, resultados!$A$1:$ZZ$1, 0))</f>
        <v/>
      </c>
      <c r="B533">
        <f>INDEX(resultados!$A$2:$ZZ$1925, 527, MATCH($B$2, resultados!$A$1:$ZZ$1, 0))</f>
        <v/>
      </c>
      <c r="C533">
        <f>INDEX(resultados!$A$2:$ZZ$1925, 527, MATCH($B$3, resultados!$A$1:$ZZ$1, 0))</f>
        <v/>
      </c>
    </row>
    <row r="534">
      <c r="A534">
        <f>INDEX(resultados!$A$2:$ZZ$1925, 528, MATCH($B$1, resultados!$A$1:$ZZ$1, 0))</f>
        <v/>
      </c>
      <c r="B534">
        <f>INDEX(resultados!$A$2:$ZZ$1925, 528, MATCH($B$2, resultados!$A$1:$ZZ$1, 0))</f>
        <v/>
      </c>
      <c r="C534">
        <f>INDEX(resultados!$A$2:$ZZ$1925, 528, MATCH($B$3, resultados!$A$1:$ZZ$1, 0))</f>
        <v/>
      </c>
    </row>
    <row r="535">
      <c r="A535">
        <f>INDEX(resultados!$A$2:$ZZ$1925, 529, MATCH($B$1, resultados!$A$1:$ZZ$1, 0))</f>
        <v/>
      </c>
      <c r="B535">
        <f>INDEX(resultados!$A$2:$ZZ$1925, 529, MATCH($B$2, resultados!$A$1:$ZZ$1, 0))</f>
        <v/>
      </c>
      <c r="C535">
        <f>INDEX(resultados!$A$2:$ZZ$1925, 529, MATCH($B$3, resultados!$A$1:$ZZ$1, 0))</f>
        <v/>
      </c>
    </row>
    <row r="536">
      <c r="A536">
        <f>INDEX(resultados!$A$2:$ZZ$1925, 530, MATCH($B$1, resultados!$A$1:$ZZ$1, 0))</f>
        <v/>
      </c>
      <c r="B536">
        <f>INDEX(resultados!$A$2:$ZZ$1925, 530, MATCH($B$2, resultados!$A$1:$ZZ$1, 0))</f>
        <v/>
      </c>
      <c r="C536">
        <f>INDEX(resultados!$A$2:$ZZ$1925, 530, MATCH($B$3, resultados!$A$1:$ZZ$1, 0))</f>
        <v/>
      </c>
    </row>
    <row r="537">
      <c r="A537">
        <f>INDEX(resultados!$A$2:$ZZ$1925, 531, MATCH($B$1, resultados!$A$1:$ZZ$1, 0))</f>
        <v/>
      </c>
      <c r="B537">
        <f>INDEX(resultados!$A$2:$ZZ$1925, 531, MATCH($B$2, resultados!$A$1:$ZZ$1, 0))</f>
        <v/>
      </c>
      <c r="C537">
        <f>INDEX(resultados!$A$2:$ZZ$1925, 531, MATCH($B$3, resultados!$A$1:$ZZ$1, 0))</f>
        <v/>
      </c>
    </row>
    <row r="538">
      <c r="A538">
        <f>INDEX(resultados!$A$2:$ZZ$1925, 532, MATCH($B$1, resultados!$A$1:$ZZ$1, 0))</f>
        <v/>
      </c>
      <c r="B538">
        <f>INDEX(resultados!$A$2:$ZZ$1925, 532, MATCH($B$2, resultados!$A$1:$ZZ$1, 0))</f>
        <v/>
      </c>
      <c r="C538">
        <f>INDEX(resultados!$A$2:$ZZ$1925, 532, MATCH($B$3, resultados!$A$1:$ZZ$1, 0))</f>
        <v/>
      </c>
    </row>
    <row r="539">
      <c r="A539">
        <f>INDEX(resultados!$A$2:$ZZ$1925, 533, MATCH($B$1, resultados!$A$1:$ZZ$1, 0))</f>
        <v/>
      </c>
      <c r="B539">
        <f>INDEX(resultados!$A$2:$ZZ$1925, 533, MATCH($B$2, resultados!$A$1:$ZZ$1, 0))</f>
        <v/>
      </c>
      <c r="C539">
        <f>INDEX(resultados!$A$2:$ZZ$1925, 533, MATCH($B$3, resultados!$A$1:$ZZ$1, 0))</f>
        <v/>
      </c>
    </row>
    <row r="540">
      <c r="A540">
        <f>INDEX(resultados!$A$2:$ZZ$1925, 534, MATCH($B$1, resultados!$A$1:$ZZ$1, 0))</f>
        <v/>
      </c>
      <c r="B540">
        <f>INDEX(resultados!$A$2:$ZZ$1925, 534, MATCH($B$2, resultados!$A$1:$ZZ$1, 0))</f>
        <v/>
      </c>
      <c r="C540">
        <f>INDEX(resultados!$A$2:$ZZ$1925, 534, MATCH($B$3, resultados!$A$1:$ZZ$1, 0))</f>
        <v/>
      </c>
    </row>
    <row r="541">
      <c r="A541">
        <f>INDEX(resultados!$A$2:$ZZ$1925, 535, MATCH($B$1, resultados!$A$1:$ZZ$1, 0))</f>
        <v/>
      </c>
      <c r="B541">
        <f>INDEX(resultados!$A$2:$ZZ$1925, 535, MATCH($B$2, resultados!$A$1:$ZZ$1, 0))</f>
        <v/>
      </c>
      <c r="C541">
        <f>INDEX(resultados!$A$2:$ZZ$1925, 535, MATCH($B$3, resultados!$A$1:$ZZ$1, 0))</f>
        <v/>
      </c>
    </row>
    <row r="542">
      <c r="A542">
        <f>INDEX(resultados!$A$2:$ZZ$1925, 536, MATCH($B$1, resultados!$A$1:$ZZ$1, 0))</f>
        <v/>
      </c>
      <c r="B542">
        <f>INDEX(resultados!$A$2:$ZZ$1925, 536, MATCH($B$2, resultados!$A$1:$ZZ$1, 0))</f>
        <v/>
      </c>
      <c r="C542">
        <f>INDEX(resultados!$A$2:$ZZ$1925, 536, MATCH($B$3, resultados!$A$1:$ZZ$1, 0))</f>
        <v/>
      </c>
    </row>
    <row r="543">
      <c r="A543">
        <f>INDEX(resultados!$A$2:$ZZ$1925, 537, MATCH($B$1, resultados!$A$1:$ZZ$1, 0))</f>
        <v/>
      </c>
      <c r="B543">
        <f>INDEX(resultados!$A$2:$ZZ$1925, 537, MATCH($B$2, resultados!$A$1:$ZZ$1, 0))</f>
        <v/>
      </c>
      <c r="C543">
        <f>INDEX(resultados!$A$2:$ZZ$1925, 537, MATCH($B$3, resultados!$A$1:$ZZ$1, 0))</f>
        <v/>
      </c>
    </row>
    <row r="544">
      <c r="A544">
        <f>INDEX(resultados!$A$2:$ZZ$1925, 538, MATCH($B$1, resultados!$A$1:$ZZ$1, 0))</f>
        <v/>
      </c>
      <c r="B544">
        <f>INDEX(resultados!$A$2:$ZZ$1925, 538, MATCH($B$2, resultados!$A$1:$ZZ$1, 0))</f>
        <v/>
      </c>
      <c r="C544">
        <f>INDEX(resultados!$A$2:$ZZ$1925, 538, MATCH($B$3, resultados!$A$1:$ZZ$1, 0))</f>
        <v/>
      </c>
    </row>
    <row r="545">
      <c r="A545">
        <f>INDEX(resultados!$A$2:$ZZ$1925, 539, MATCH($B$1, resultados!$A$1:$ZZ$1, 0))</f>
        <v/>
      </c>
      <c r="B545">
        <f>INDEX(resultados!$A$2:$ZZ$1925, 539, MATCH($B$2, resultados!$A$1:$ZZ$1, 0))</f>
        <v/>
      </c>
      <c r="C545">
        <f>INDEX(resultados!$A$2:$ZZ$1925, 539, MATCH($B$3, resultados!$A$1:$ZZ$1, 0))</f>
        <v/>
      </c>
    </row>
    <row r="546">
      <c r="A546">
        <f>INDEX(resultados!$A$2:$ZZ$1925, 540, MATCH($B$1, resultados!$A$1:$ZZ$1, 0))</f>
        <v/>
      </c>
      <c r="B546">
        <f>INDEX(resultados!$A$2:$ZZ$1925, 540, MATCH($B$2, resultados!$A$1:$ZZ$1, 0))</f>
        <v/>
      </c>
      <c r="C546">
        <f>INDEX(resultados!$A$2:$ZZ$1925, 540, MATCH($B$3, resultados!$A$1:$ZZ$1, 0))</f>
        <v/>
      </c>
    </row>
    <row r="547">
      <c r="A547">
        <f>INDEX(resultados!$A$2:$ZZ$1925, 541, MATCH($B$1, resultados!$A$1:$ZZ$1, 0))</f>
        <v/>
      </c>
      <c r="B547">
        <f>INDEX(resultados!$A$2:$ZZ$1925, 541, MATCH($B$2, resultados!$A$1:$ZZ$1, 0))</f>
        <v/>
      </c>
      <c r="C547">
        <f>INDEX(resultados!$A$2:$ZZ$1925, 541, MATCH($B$3, resultados!$A$1:$ZZ$1, 0))</f>
        <v/>
      </c>
    </row>
    <row r="548">
      <c r="A548">
        <f>INDEX(resultados!$A$2:$ZZ$1925, 542, MATCH($B$1, resultados!$A$1:$ZZ$1, 0))</f>
        <v/>
      </c>
      <c r="B548">
        <f>INDEX(resultados!$A$2:$ZZ$1925, 542, MATCH($B$2, resultados!$A$1:$ZZ$1, 0))</f>
        <v/>
      </c>
      <c r="C548">
        <f>INDEX(resultados!$A$2:$ZZ$1925, 542, MATCH($B$3, resultados!$A$1:$ZZ$1, 0))</f>
        <v/>
      </c>
    </row>
    <row r="549">
      <c r="A549">
        <f>INDEX(resultados!$A$2:$ZZ$1925, 543, MATCH($B$1, resultados!$A$1:$ZZ$1, 0))</f>
        <v/>
      </c>
      <c r="B549">
        <f>INDEX(resultados!$A$2:$ZZ$1925, 543, MATCH($B$2, resultados!$A$1:$ZZ$1, 0))</f>
        <v/>
      </c>
      <c r="C549">
        <f>INDEX(resultados!$A$2:$ZZ$1925, 543, MATCH($B$3, resultados!$A$1:$ZZ$1, 0))</f>
        <v/>
      </c>
    </row>
    <row r="550">
      <c r="A550">
        <f>INDEX(resultados!$A$2:$ZZ$1925, 544, MATCH($B$1, resultados!$A$1:$ZZ$1, 0))</f>
        <v/>
      </c>
      <c r="B550">
        <f>INDEX(resultados!$A$2:$ZZ$1925, 544, MATCH($B$2, resultados!$A$1:$ZZ$1, 0))</f>
        <v/>
      </c>
      <c r="C550">
        <f>INDEX(resultados!$A$2:$ZZ$1925, 544, MATCH($B$3, resultados!$A$1:$ZZ$1, 0))</f>
        <v/>
      </c>
    </row>
    <row r="551">
      <c r="A551">
        <f>INDEX(resultados!$A$2:$ZZ$1925, 545, MATCH($B$1, resultados!$A$1:$ZZ$1, 0))</f>
        <v/>
      </c>
      <c r="B551">
        <f>INDEX(resultados!$A$2:$ZZ$1925, 545, MATCH($B$2, resultados!$A$1:$ZZ$1, 0))</f>
        <v/>
      </c>
      <c r="C551">
        <f>INDEX(resultados!$A$2:$ZZ$1925, 545, MATCH($B$3, resultados!$A$1:$ZZ$1, 0))</f>
        <v/>
      </c>
    </row>
    <row r="552">
      <c r="A552">
        <f>INDEX(resultados!$A$2:$ZZ$1925, 546, MATCH($B$1, resultados!$A$1:$ZZ$1, 0))</f>
        <v/>
      </c>
      <c r="B552">
        <f>INDEX(resultados!$A$2:$ZZ$1925, 546, MATCH($B$2, resultados!$A$1:$ZZ$1, 0))</f>
        <v/>
      </c>
      <c r="C552">
        <f>INDEX(resultados!$A$2:$ZZ$1925, 546, MATCH($B$3, resultados!$A$1:$ZZ$1, 0))</f>
        <v/>
      </c>
    </row>
    <row r="553">
      <c r="A553">
        <f>INDEX(resultados!$A$2:$ZZ$1925, 547, MATCH($B$1, resultados!$A$1:$ZZ$1, 0))</f>
        <v/>
      </c>
      <c r="B553">
        <f>INDEX(resultados!$A$2:$ZZ$1925, 547, MATCH($B$2, resultados!$A$1:$ZZ$1, 0))</f>
        <v/>
      </c>
      <c r="C553">
        <f>INDEX(resultados!$A$2:$ZZ$1925, 547, MATCH($B$3, resultados!$A$1:$ZZ$1, 0))</f>
        <v/>
      </c>
    </row>
    <row r="554">
      <c r="A554">
        <f>INDEX(resultados!$A$2:$ZZ$1925, 548, MATCH($B$1, resultados!$A$1:$ZZ$1, 0))</f>
        <v/>
      </c>
      <c r="B554">
        <f>INDEX(resultados!$A$2:$ZZ$1925, 548, MATCH($B$2, resultados!$A$1:$ZZ$1, 0))</f>
        <v/>
      </c>
      <c r="C554">
        <f>INDEX(resultados!$A$2:$ZZ$1925, 548, MATCH($B$3, resultados!$A$1:$ZZ$1, 0))</f>
        <v/>
      </c>
    </row>
    <row r="555">
      <c r="A555">
        <f>INDEX(resultados!$A$2:$ZZ$1925, 549, MATCH($B$1, resultados!$A$1:$ZZ$1, 0))</f>
        <v/>
      </c>
      <c r="B555">
        <f>INDEX(resultados!$A$2:$ZZ$1925, 549, MATCH($B$2, resultados!$A$1:$ZZ$1, 0))</f>
        <v/>
      </c>
      <c r="C555">
        <f>INDEX(resultados!$A$2:$ZZ$1925, 549, MATCH($B$3, resultados!$A$1:$ZZ$1, 0))</f>
        <v/>
      </c>
    </row>
    <row r="556">
      <c r="A556">
        <f>INDEX(resultados!$A$2:$ZZ$1925, 550, MATCH($B$1, resultados!$A$1:$ZZ$1, 0))</f>
        <v/>
      </c>
      <c r="B556">
        <f>INDEX(resultados!$A$2:$ZZ$1925, 550, MATCH($B$2, resultados!$A$1:$ZZ$1, 0))</f>
        <v/>
      </c>
      <c r="C556">
        <f>INDEX(resultados!$A$2:$ZZ$1925, 550, MATCH($B$3, resultados!$A$1:$ZZ$1, 0))</f>
        <v/>
      </c>
    </row>
    <row r="557">
      <c r="A557">
        <f>INDEX(resultados!$A$2:$ZZ$1925, 551, MATCH($B$1, resultados!$A$1:$ZZ$1, 0))</f>
        <v/>
      </c>
      <c r="B557">
        <f>INDEX(resultados!$A$2:$ZZ$1925, 551, MATCH($B$2, resultados!$A$1:$ZZ$1, 0))</f>
        <v/>
      </c>
      <c r="C557">
        <f>INDEX(resultados!$A$2:$ZZ$1925, 551, MATCH($B$3, resultados!$A$1:$ZZ$1, 0))</f>
        <v/>
      </c>
    </row>
    <row r="558">
      <c r="A558">
        <f>INDEX(resultados!$A$2:$ZZ$1925, 552, MATCH($B$1, resultados!$A$1:$ZZ$1, 0))</f>
        <v/>
      </c>
      <c r="B558">
        <f>INDEX(resultados!$A$2:$ZZ$1925, 552, MATCH($B$2, resultados!$A$1:$ZZ$1, 0))</f>
        <v/>
      </c>
      <c r="C558">
        <f>INDEX(resultados!$A$2:$ZZ$1925, 552, MATCH($B$3, resultados!$A$1:$ZZ$1, 0))</f>
        <v/>
      </c>
    </row>
    <row r="559">
      <c r="A559">
        <f>INDEX(resultados!$A$2:$ZZ$1925, 553, MATCH($B$1, resultados!$A$1:$ZZ$1, 0))</f>
        <v/>
      </c>
      <c r="B559">
        <f>INDEX(resultados!$A$2:$ZZ$1925, 553, MATCH($B$2, resultados!$A$1:$ZZ$1, 0))</f>
        <v/>
      </c>
      <c r="C559">
        <f>INDEX(resultados!$A$2:$ZZ$1925, 553, MATCH($B$3, resultados!$A$1:$ZZ$1, 0))</f>
        <v/>
      </c>
    </row>
    <row r="560">
      <c r="A560">
        <f>INDEX(resultados!$A$2:$ZZ$1925, 554, MATCH($B$1, resultados!$A$1:$ZZ$1, 0))</f>
        <v/>
      </c>
      <c r="B560">
        <f>INDEX(resultados!$A$2:$ZZ$1925, 554, MATCH($B$2, resultados!$A$1:$ZZ$1, 0))</f>
        <v/>
      </c>
      <c r="C560">
        <f>INDEX(resultados!$A$2:$ZZ$1925, 554, MATCH($B$3, resultados!$A$1:$ZZ$1, 0))</f>
        <v/>
      </c>
    </row>
    <row r="561">
      <c r="A561">
        <f>INDEX(resultados!$A$2:$ZZ$1925, 555, MATCH($B$1, resultados!$A$1:$ZZ$1, 0))</f>
        <v/>
      </c>
      <c r="B561">
        <f>INDEX(resultados!$A$2:$ZZ$1925, 555, MATCH($B$2, resultados!$A$1:$ZZ$1, 0))</f>
        <v/>
      </c>
      <c r="C561">
        <f>INDEX(resultados!$A$2:$ZZ$1925, 555, MATCH($B$3, resultados!$A$1:$ZZ$1, 0))</f>
        <v/>
      </c>
    </row>
    <row r="562">
      <c r="A562">
        <f>INDEX(resultados!$A$2:$ZZ$1925, 556, MATCH($B$1, resultados!$A$1:$ZZ$1, 0))</f>
        <v/>
      </c>
      <c r="B562">
        <f>INDEX(resultados!$A$2:$ZZ$1925, 556, MATCH($B$2, resultados!$A$1:$ZZ$1, 0))</f>
        <v/>
      </c>
      <c r="C562">
        <f>INDEX(resultados!$A$2:$ZZ$1925, 556, MATCH($B$3, resultados!$A$1:$ZZ$1, 0))</f>
        <v/>
      </c>
    </row>
    <row r="563">
      <c r="A563">
        <f>INDEX(resultados!$A$2:$ZZ$1925, 557, MATCH($B$1, resultados!$A$1:$ZZ$1, 0))</f>
        <v/>
      </c>
      <c r="B563">
        <f>INDEX(resultados!$A$2:$ZZ$1925, 557, MATCH($B$2, resultados!$A$1:$ZZ$1, 0))</f>
        <v/>
      </c>
      <c r="C563">
        <f>INDEX(resultados!$A$2:$ZZ$1925, 557, MATCH($B$3, resultados!$A$1:$ZZ$1, 0))</f>
        <v/>
      </c>
    </row>
    <row r="564">
      <c r="A564">
        <f>INDEX(resultados!$A$2:$ZZ$1925, 558, MATCH($B$1, resultados!$A$1:$ZZ$1, 0))</f>
        <v/>
      </c>
      <c r="B564">
        <f>INDEX(resultados!$A$2:$ZZ$1925, 558, MATCH($B$2, resultados!$A$1:$ZZ$1, 0))</f>
        <v/>
      </c>
      <c r="C564">
        <f>INDEX(resultados!$A$2:$ZZ$1925, 558, MATCH($B$3, resultados!$A$1:$ZZ$1, 0))</f>
        <v/>
      </c>
    </row>
    <row r="565">
      <c r="A565">
        <f>INDEX(resultados!$A$2:$ZZ$1925, 559, MATCH($B$1, resultados!$A$1:$ZZ$1, 0))</f>
        <v/>
      </c>
      <c r="B565">
        <f>INDEX(resultados!$A$2:$ZZ$1925, 559, MATCH($B$2, resultados!$A$1:$ZZ$1, 0))</f>
        <v/>
      </c>
      <c r="C565">
        <f>INDEX(resultados!$A$2:$ZZ$1925, 559, MATCH($B$3, resultados!$A$1:$ZZ$1, 0))</f>
        <v/>
      </c>
    </row>
    <row r="566">
      <c r="A566">
        <f>INDEX(resultados!$A$2:$ZZ$1925, 560, MATCH($B$1, resultados!$A$1:$ZZ$1, 0))</f>
        <v/>
      </c>
      <c r="B566">
        <f>INDEX(resultados!$A$2:$ZZ$1925, 560, MATCH($B$2, resultados!$A$1:$ZZ$1, 0))</f>
        <v/>
      </c>
      <c r="C566">
        <f>INDEX(resultados!$A$2:$ZZ$1925, 560, MATCH($B$3, resultados!$A$1:$ZZ$1, 0))</f>
        <v/>
      </c>
    </row>
    <row r="567">
      <c r="A567">
        <f>INDEX(resultados!$A$2:$ZZ$1925, 561, MATCH($B$1, resultados!$A$1:$ZZ$1, 0))</f>
        <v/>
      </c>
      <c r="B567">
        <f>INDEX(resultados!$A$2:$ZZ$1925, 561, MATCH($B$2, resultados!$A$1:$ZZ$1, 0))</f>
        <v/>
      </c>
      <c r="C567">
        <f>INDEX(resultados!$A$2:$ZZ$1925, 561, MATCH($B$3, resultados!$A$1:$ZZ$1, 0))</f>
        <v/>
      </c>
    </row>
    <row r="568">
      <c r="A568">
        <f>INDEX(resultados!$A$2:$ZZ$1925, 562, MATCH($B$1, resultados!$A$1:$ZZ$1, 0))</f>
        <v/>
      </c>
      <c r="B568">
        <f>INDEX(resultados!$A$2:$ZZ$1925, 562, MATCH($B$2, resultados!$A$1:$ZZ$1, 0))</f>
        <v/>
      </c>
      <c r="C568">
        <f>INDEX(resultados!$A$2:$ZZ$1925, 562, MATCH($B$3, resultados!$A$1:$ZZ$1, 0))</f>
        <v/>
      </c>
    </row>
    <row r="569">
      <c r="A569">
        <f>INDEX(resultados!$A$2:$ZZ$1925, 563, MATCH($B$1, resultados!$A$1:$ZZ$1, 0))</f>
        <v/>
      </c>
      <c r="B569">
        <f>INDEX(resultados!$A$2:$ZZ$1925, 563, MATCH($B$2, resultados!$A$1:$ZZ$1, 0))</f>
        <v/>
      </c>
      <c r="C569">
        <f>INDEX(resultados!$A$2:$ZZ$1925, 563, MATCH($B$3, resultados!$A$1:$ZZ$1, 0))</f>
        <v/>
      </c>
    </row>
    <row r="570">
      <c r="A570">
        <f>INDEX(resultados!$A$2:$ZZ$1925, 564, MATCH($B$1, resultados!$A$1:$ZZ$1, 0))</f>
        <v/>
      </c>
      <c r="B570">
        <f>INDEX(resultados!$A$2:$ZZ$1925, 564, MATCH($B$2, resultados!$A$1:$ZZ$1, 0))</f>
        <v/>
      </c>
      <c r="C570">
        <f>INDEX(resultados!$A$2:$ZZ$1925, 564, MATCH($B$3, resultados!$A$1:$ZZ$1, 0))</f>
        <v/>
      </c>
    </row>
    <row r="571">
      <c r="A571">
        <f>INDEX(resultados!$A$2:$ZZ$1925, 565, MATCH($B$1, resultados!$A$1:$ZZ$1, 0))</f>
        <v/>
      </c>
      <c r="B571">
        <f>INDEX(resultados!$A$2:$ZZ$1925, 565, MATCH($B$2, resultados!$A$1:$ZZ$1, 0))</f>
        <v/>
      </c>
      <c r="C571">
        <f>INDEX(resultados!$A$2:$ZZ$1925, 565, MATCH($B$3, resultados!$A$1:$ZZ$1, 0))</f>
        <v/>
      </c>
    </row>
    <row r="572">
      <c r="A572">
        <f>INDEX(resultados!$A$2:$ZZ$1925, 566, MATCH($B$1, resultados!$A$1:$ZZ$1, 0))</f>
        <v/>
      </c>
      <c r="B572">
        <f>INDEX(resultados!$A$2:$ZZ$1925, 566, MATCH($B$2, resultados!$A$1:$ZZ$1, 0))</f>
        <v/>
      </c>
      <c r="C572">
        <f>INDEX(resultados!$A$2:$ZZ$1925, 566, MATCH($B$3, resultados!$A$1:$ZZ$1, 0))</f>
        <v/>
      </c>
    </row>
    <row r="573">
      <c r="A573">
        <f>INDEX(resultados!$A$2:$ZZ$1925, 567, MATCH($B$1, resultados!$A$1:$ZZ$1, 0))</f>
        <v/>
      </c>
      <c r="B573">
        <f>INDEX(resultados!$A$2:$ZZ$1925, 567, MATCH($B$2, resultados!$A$1:$ZZ$1, 0))</f>
        <v/>
      </c>
      <c r="C573">
        <f>INDEX(resultados!$A$2:$ZZ$1925, 567, MATCH($B$3, resultados!$A$1:$ZZ$1, 0))</f>
        <v/>
      </c>
    </row>
    <row r="574">
      <c r="A574">
        <f>INDEX(resultados!$A$2:$ZZ$1925, 568, MATCH($B$1, resultados!$A$1:$ZZ$1, 0))</f>
        <v/>
      </c>
      <c r="B574">
        <f>INDEX(resultados!$A$2:$ZZ$1925, 568, MATCH($B$2, resultados!$A$1:$ZZ$1, 0))</f>
        <v/>
      </c>
      <c r="C574">
        <f>INDEX(resultados!$A$2:$ZZ$1925, 568, MATCH($B$3, resultados!$A$1:$ZZ$1, 0))</f>
        <v/>
      </c>
    </row>
    <row r="575">
      <c r="A575">
        <f>INDEX(resultados!$A$2:$ZZ$1925, 569, MATCH($B$1, resultados!$A$1:$ZZ$1, 0))</f>
        <v/>
      </c>
      <c r="B575">
        <f>INDEX(resultados!$A$2:$ZZ$1925, 569, MATCH($B$2, resultados!$A$1:$ZZ$1, 0))</f>
        <v/>
      </c>
      <c r="C575">
        <f>INDEX(resultados!$A$2:$ZZ$1925, 569, MATCH($B$3, resultados!$A$1:$ZZ$1, 0))</f>
        <v/>
      </c>
    </row>
    <row r="576">
      <c r="A576">
        <f>INDEX(resultados!$A$2:$ZZ$1925, 570, MATCH($B$1, resultados!$A$1:$ZZ$1, 0))</f>
        <v/>
      </c>
      <c r="B576">
        <f>INDEX(resultados!$A$2:$ZZ$1925, 570, MATCH($B$2, resultados!$A$1:$ZZ$1, 0))</f>
        <v/>
      </c>
      <c r="C576">
        <f>INDEX(resultados!$A$2:$ZZ$1925, 570, MATCH($B$3, resultados!$A$1:$ZZ$1, 0))</f>
        <v/>
      </c>
    </row>
    <row r="577">
      <c r="A577">
        <f>INDEX(resultados!$A$2:$ZZ$1925, 571, MATCH($B$1, resultados!$A$1:$ZZ$1, 0))</f>
        <v/>
      </c>
      <c r="B577">
        <f>INDEX(resultados!$A$2:$ZZ$1925, 571, MATCH($B$2, resultados!$A$1:$ZZ$1, 0))</f>
        <v/>
      </c>
      <c r="C577">
        <f>INDEX(resultados!$A$2:$ZZ$1925, 571, MATCH($B$3, resultados!$A$1:$ZZ$1, 0))</f>
        <v/>
      </c>
    </row>
    <row r="578">
      <c r="A578">
        <f>INDEX(resultados!$A$2:$ZZ$1925, 572, MATCH($B$1, resultados!$A$1:$ZZ$1, 0))</f>
        <v/>
      </c>
      <c r="B578">
        <f>INDEX(resultados!$A$2:$ZZ$1925, 572, MATCH($B$2, resultados!$A$1:$ZZ$1, 0))</f>
        <v/>
      </c>
      <c r="C578">
        <f>INDEX(resultados!$A$2:$ZZ$1925, 572, MATCH($B$3, resultados!$A$1:$ZZ$1, 0))</f>
        <v/>
      </c>
    </row>
    <row r="579">
      <c r="A579">
        <f>INDEX(resultados!$A$2:$ZZ$1925, 573, MATCH($B$1, resultados!$A$1:$ZZ$1, 0))</f>
        <v/>
      </c>
      <c r="B579">
        <f>INDEX(resultados!$A$2:$ZZ$1925, 573, MATCH($B$2, resultados!$A$1:$ZZ$1, 0))</f>
        <v/>
      </c>
      <c r="C579">
        <f>INDEX(resultados!$A$2:$ZZ$1925, 573, MATCH($B$3, resultados!$A$1:$ZZ$1, 0))</f>
        <v/>
      </c>
    </row>
    <row r="580">
      <c r="A580">
        <f>INDEX(resultados!$A$2:$ZZ$1925, 574, MATCH($B$1, resultados!$A$1:$ZZ$1, 0))</f>
        <v/>
      </c>
      <c r="B580">
        <f>INDEX(resultados!$A$2:$ZZ$1925, 574, MATCH($B$2, resultados!$A$1:$ZZ$1, 0))</f>
        <v/>
      </c>
      <c r="C580">
        <f>INDEX(resultados!$A$2:$ZZ$1925, 574, MATCH($B$3, resultados!$A$1:$ZZ$1, 0))</f>
        <v/>
      </c>
    </row>
    <row r="581">
      <c r="A581">
        <f>INDEX(resultados!$A$2:$ZZ$1925, 575, MATCH($B$1, resultados!$A$1:$ZZ$1, 0))</f>
        <v/>
      </c>
      <c r="B581">
        <f>INDEX(resultados!$A$2:$ZZ$1925, 575, MATCH($B$2, resultados!$A$1:$ZZ$1, 0))</f>
        <v/>
      </c>
      <c r="C581">
        <f>INDEX(resultados!$A$2:$ZZ$1925, 575, MATCH($B$3, resultados!$A$1:$ZZ$1, 0))</f>
        <v/>
      </c>
    </row>
    <row r="582">
      <c r="A582">
        <f>INDEX(resultados!$A$2:$ZZ$1925, 576, MATCH($B$1, resultados!$A$1:$ZZ$1, 0))</f>
        <v/>
      </c>
      <c r="B582">
        <f>INDEX(resultados!$A$2:$ZZ$1925, 576, MATCH($B$2, resultados!$A$1:$ZZ$1, 0))</f>
        <v/>
      </c>
      <c r="C582">
        <f>INDEX(resultados!$A$2:$ZZ$1925, 576, MATCH($B$3, resultados!$A$1:$ZZ$1, 0))</f>
        <v/>
      </c>
    </row>
    <row r="583">
      <c r="A583">
        <f>INDEX(resultados!$A$2:$ZZ$1925, 577, MATCH($B$1, resultados!$A$1:$ZZ$1, 0))</f>
        <v/>
      </c>
      <c r="B583">
        <f>INDEX(resultados!$A$2:$ZZ$1925, 577, MATCH($B$2, resultados!$A$1:$ZZ$1, 0))</f>
        <v/>
      </c>
      <c r="C583">
        <f>INDEX(resultados!$A$2:$ZZ$1925, 577, MATCH($B$3, resultados!$A$1:$ZZ$1, 0))</f>
        <v/>
      </c>
    </row>
    <row r="584">
      <c r="A584">
        <f>INDEX(resultados!$A$2:$ZZ$1925, 578, MATCH($B$1, resultados!$A$1:$ZZ$1, 0))</f>
        <v/>
      </c>
      <c r="B584">
        <f>INDEX(resultados!$A$2:$ZZ$1925, 578, MATCH($B$2, resultados!$A$1:$ZZ$1, 0))</f>
        <v/>
      </c>
      <c r="C584">
        <f>INDEX(resultados!$A$2:$ZZ$1925, 578, MATCH($B$3, resultados!$A$1:$ZZ$1, 0))</f>
        <v/>
      </c>
    </row>
    <row r="585">
      <c r="A585">
        <f>INDEX(resultados!$A$2:$ZZ$1925, 579, MATCH($B$1, resultados!$A$1:$ZZ$1, 0))</f>
        <v/>
      </c>
      <c r="B585">
        <f>INDEX(resultados!$A$2:$ZZ$1925, 579, MATCH($B$2, resultados!$A$1:$ZZ$1, 0))</f>
        <v/>
      </c>
      <c r="C585">
        <f>INDEX(resultados!$A$2:$ZZ$1925, 579, MATCH($B$3, resultados!$A$1:$ZZ$1, 0))</f>
        <v/>
      </c>
    </row>
    <row r="586">
      <c r="A586">
        <f>INDEX(resultados!$A$2:$ZZ$1925, 580, MATCH($B$1, resultados!$A$1:$ZZ$1, 0))</f>
        <v/>
      </c>
      <c r="B586">
        <f>INDEX(resultados!$A$2:$ZZ$1925, 580, MATCH($B$2, resultados!$A$1:$ZZ$1, 0))</f>
        <v/>
      </c>
      <c r="C586">
        <f>INDEX(resultados!$A$2:$ZZ$1925, 580, MATCH($B$3, resultados!$A$1:$ZZ$1, 0))</f>
        <v/>
      </c>
    </row>
    <row r="587">
      <c r="A587">
        <f>INDEX(resultados!$A$2:$ZZ$1925, 581, MATCH($B$1, resultados!$A$1:$ZZ$1, 0))</f>
        <v/>
      </c>
      <c r="B587">
        <f>INDEX(resultados!$A$2:$ZZ$1925, 581, MATCH($B$2, resultados!$A$1:$ZZ$1, 0))</f>
        <v/>
      </c>
      <c r="C587">
        <f>INDEX(resultados!$A$2:$ZZ$1925, 581, MATCH($B$3, resultados!$A$1:$ZZ$1, 0))</f>
        <v/>
      </c>
    </row>
    <row r="588">
      <c r="A588">
        <f>INDEX(resultados!$A$2:$ZZ$1925, 582, MATCH($B$1, resultados!$A$1:$ZZ$1, 0))</f>
        <v/>
      </c>
      <c r="B588">
        <f>INDEX(resultados!$A$2:$ZZ$1925, 582, MATCH($B$2, resultados!$A$1:$ZZ$1, 0))</f>
        <v/>
      </c>
      <c r="C588">
        <f>INDEX(resultados!$A$2:$ZZ$1925, 582, MATCH($B$3, resultados!$A$1:$ZZ$1, 0))</f>
        <v/>
      </c>
    </row>
    <row r="589">
      <c r="A589">
        <f>INDEX(resultados!$A$2:$ZZ$1925, 583, MATCH($B$1, resultados!$A$1:$ZZ$1, 0))</f>
        <v/>
      </c>
      <c r="B589">
        <f>INDEX(resultados!$A$2:$ZZ$1925, 583, MATCH($B$2, resultados!$A$1:$ZZ$1, 0))</f>
        <v/>
      </c>
      <c r="C589">
        <f>INDEX(resultados!$A$2:$ZZ$1925, 583, MATCH($B$3, resultados!$A$1:$ZZ$1, 0))</f>
        <v/>
      </c>
    </row>
    <row r="590">
      <c r="A590">
        <f>INDEX(resultados!$A$2:$ZZ$1925, 584, MATCH($B$1, resultados!$A$1:$ZZ$1, 0))</f>
        <v/>
      </c>
      <c r="B590">
        <f>INDEX(resultados!$A$2:$ZZ$1925, 584, MATCH($B$2, resultados!$A$1:$ZZ$1, 0))</f>
        <v/>
      </c>
      <c r="C590">
        <f>INDEX(resultados!$A$2:$ZZ$1925, 584, MATCH($B$3, resultados!$A$1:$ZZ$1, 0))</f>
        <v/>
      </c>
    </row>
    <row r="591">
      <c r="A591">
        <f>INDEX(resultados!$A$2:$ZZ$1925, 585, MATCH($B$1, resultados!$A$1:$ZZ$1, 0))</f>
        <v/>
      </c>
      <c r="B591">
        <f>INDEX(resultados!$A$2:$ZZ$1925, 585, MATCH($B$2, resultados!$A$1:$ZZ$1, 0))</f>
        <v/>
      </c>
      <c r="C591">
        <f>INDEX(resultados!$A$2:$ZZ$1925, 585, MATCH($B$3, resultados!$A$1:$ZZ$1, 0))</f>
        <v/>
      </c>
    </row>
    <row r="592">
      <c r="A592">
        <f>INDEX(resultados!$A$2:$ZZ$1925, 586, MATCH($B$1, resultados!$A$1:$ZZ$1, 0))</f>
        <v/>
      </c>
      <c r="B592">
        <f>INDEX(resultados!$A$2:$ZZ$1925, 586, MATCH($B$2, resultados!$A$1:$ZZ$1, 0))</f>
        <v/>
      </c>
      <c r="C592">
        <f>INDEX(resultados!$A$2:$ZZ$1925, 586, MATCH($B$3, resultados!$A$1:$ZZ$1, 0))</f>
        <v/>
      </c>
    </row>
    <row r="593">
      <c r="A593">
        <f>INDEX(resultados!$A$2:$ZZ$1925, 587, MATCH($B$1, resultados!$A$1:$ZZ$1, 0))</f>
        <v/>
      </c>
      <c r="B593">
        <f>INDEX(resultados!$A$2:$ZZ$1925, 587, MATCH($B$2, resultados!$A$1:$ZZ$1, 0))</f>
        <v/>
      </c>
      <c r="C593">
        <f>INDEX(resultados!$A$2:$ZZ$1925, 587, MATCH($B$3, resultados!$A$1:$ZZ$1, 0))</f>
        <v/>
      </c>
    </row>
    <row r="594">
      <c r="A594">
        <f>INDEX(resultados!$A$2:$ZZ$1925, 588, MATCH($B$1, resultados!$A$1:$ZZ$1, 0))</f>
        <v/>
      </c>
      <c r="B594">
        <f>INDEX(resultados!$A$2:$ZZ$1925, 588, MATCH($B$2, resultados!$A$1:$ZZ$1, 0))</f>
        <v/>
      </c>
      <c r="C594">
        <f>INDEX(resultados!$A$2:$ZZ$1925, 588, MATCH($B$3, resultados!$A$1:$ZZ$1, 0))</f>
        <v/>
      </c>
    </row>
    <row r="595">
      <c r="A595">
        <f>INDEX(resultados!$A$2:$ZZ$1925, 589, MATCH($B$1, resultados!$A$1:$ZZ$1, 0))</f>
        <v/>
      </c>
      <c r="B595">
        <f>INDEX(resultados!$A$2:$ZZ$1925, 589, MATCH($B$2, resultados!$A$1:$ZZ$1, 0))</f>
        <v/>
      </c>
      <c r="C595">
        <f>INDEX(resultados!$A$2:$ZZ$1925, 589, MATCH($B$3, resultados!$A$1:$ZZ$1, 0))</f>
        <v/>
      </c>
    </row>
    <row r="596">
      <c r="A596">
        <f>INDEX(resultados!$A$2:$ZZ$1925, 590, MATCH($B$1, resultados!$A$1:$ZZ$1, 0))</f>
        <v/>
      </c>
      <c r="B596">
        <f>INDEX(resultados!$A$2:$ZZ$1925, 590, MATCH($B$2, resultados!$A$1:$ZZ$1, 0))</f>
        <v/>
      </c>
      <c r="C596">
        <f>INDEX(resultados!$A$2:$ZZ$1925, 590, MATCH($B$3, resultados!$A$1:$ZZ$1, 0))</f>
        <v/>
      </c>
    </row>
    <row r="597">
      <c r="A597">
        <f>INDEX(resultados!$A$2:$ZZ$1925, 591, MATCH($B$1, resultados!$A$1:$ZZ$1, 0))</f>
        <v/>
      </c>
      <c r="B597">
        <f>INDEX(resultados!$A$2:$ZZ$1925, 591, MATCH($B$2, resultados!$A$1:$ZZ$1, 0))</f>
        <v/>
      </c>
      <c r="C597">
        <f>INDEX(resultados!$A$2:$ZZ$1925, 591, MATCH($B$3, resultados!$A$1:$ZZ$1, 0))</f>
        <v/>
      </c>
    </row>
    <row r="598">
      <c r="A598">
        <f>INDEX(resultados!$A$2:$ZZ$1925, 592, MATCH($B$1, resultados!$A$1:$ZZ$1, 0))</f>
        <v/>
      </c>
      <c r="B598">
        <f>INDEX(resultados!$A$2:$ZZ$1925, 592, MATCH($B$2, resultados!$A$1:$ZZ$1, 0))</f>
        <v/>
      </c>
      <c r="C598">
        <f>INDEX(resultados!$A$2:$ZZ$1925, 592, MATCH($B$3, resultados!$A$1:$ZZ$1, 0))</f>
        <v/>
      </c>
    </row>
    <row r="599">
      <c r="A599">
        <f>INDEX(resultados!$A$2:$ZZ$1925, 593, MATCH($B$1, resultados!$A$1:$ZZ$1, 0))</f>
        <v/>
      </c>
      <c r="B599">
        <f>INDEX(resultados!$A$2:$ZZ$1925, 593, MATCH($B$2, resultados!$A$1:$ZZ$1, 0))</f>
        <v/>
      </c>
      <c r="C599">
        <f>INDEX(resultados!$A$2:$ZZ$1925, 593, MATCH($B$3, resultados!$A$1:$ZZ$1, 0))</f>
        <v/>
      </c>
    </row>
    <row r="600">
      <c r="A600">
        <f>INDEX(resultados!$A$2:$ZZ$1925, 594, MATCH($B$1, resultados!$A$1:$ZZ$1, 0))</f>
        <v/>
      </c>
      <c r="B600">
        <f>INDEX(resultados!$A$2:$ZZ$1925, 594, MATCH($B$2, resultados!$A$1:$ZZ$1, 0))</f>
        <v/>
      </c>
      <c r="C600">
        <f>INDEX(resultados!$A$2:$ZZ$1925, 594, MATCH($B$3, resultados!$A$1:$ZZ$1, 0))</f>
        <v/>
      </c>
    </row>
    <row r="601">
      <c r="A601">
        <f>INDEX(resultados!$A$2:$ZZ$1925, 595, MATCH($B$1, resultados!$A$1:$ZZ$1, 0))</f>
        <v/>
      </c>
      <c r="B601">
        <f>INDEX(resultados!$A$2:$ZZ$1925, 595, MATCH($B$2, resultados!$A$1:$ZZ$1, 0))</f>
        <v/>
      </c>
      <c r="C601">
        <f>INDEX(resultados!$A$2:$ZZ$1925, 595, MATCH($B$3, resultados!$A$1:$ZZ$1, 0))</f>
        <v/>
      </c>
    </row>
    <row r="602">
      <c r="A602">
        <f>INDEX(resultados!$A$2:$ZZ$1925, 596, MATCH($B$1, resultados!$A$1:$ZZ$1, 0))</f>
        <v/>
      </c>
      <c r="B602">
        <f>INDEX(resultados!$A$2:$ZZ$1925, 596, MATCH($B$2, resultados!$A$1:$ZZ$1, 0))</f>
        <v/>
      </c>
      <c r="C602">
        <f>INDEX(resultados!$A$2:$ZZ$1925, 596, MATCH($B$3, resultados!$A$1:$ZZ$1, 0))</f>
        <v/>
      </c>
    </row>
    <row r="603">
      <c r="A603">
        <f>INDEX(resultados!$A$2:$ZZ$1925, 597, MATCH($B$1, resultados!$A$1:$ZZ$1, 0))</f>
        <v/>
      </c>
      <c r="B603">
        <f>INDEX(resultados!$A$2:$ZZ$1925, 597, MATCH($B$2, resultados!$A$1:$ZZ$1, 0))</f>
        <v/>
      </c>
      <c r="C603">
        <f>INDEX(resultados!$A$2:$ZZ$1925, 597, MATCH($B$3, resultados!$A$1:$ZZ$1, 0))</f>
        <v/>
      </c>
    </row>
    <row r="604">
      <c r="A604">
        <f>INDEX(resultados!$A$2:$ZZ$1925, 598, MATCH($B$1, resultados!$A$1:$ZZ$1, 0))</f>
        <v/>
      </c>
      <c r="B604">
        <f>INDEX(resultados!$A$2:$ZZ$1925, 598, MATCH($B$2, resultados!$A$1:$ZZ$1, 0))</f>
        <v/>
      </c>
      <c r="C604">
        <f>INDEX(resultados!$A$2:$ZZ$1925, 598, MATCH($B$3, resultados!$A$1:$ZZ$1, 0))</f>
        <v/>
      </c>
    </row>
    <row r="605">
      <c r="A605">
        <f>INDEX(resultados!$A$2:$ZZ$1925, 599, MATCH($B$1, resultados!$A$1:$ZZ$1, 0))</f>
        <v/>
      </c>
      <c r="B605">
        <f>INDEX(resultados!$A$2:$ZZ$1925, 599, MATCH($B$2, resultados!$A$1:$ZZ$1, 0))</f>
        <v/>
      </c>
      <c r="C605">
        <f>INDEX(resultados!$A$2:$ZZ$1925, 599, MATCH($B$3, resultados!$A$1:$ZZ$1, 0))</f>
        <v/>
      </c>
    </row>
    <row r="606">
      <c r="A606">
        <f>INDEX(resultados!$A$2:$ZZ$1925, 600, MATCH($B$1, resultados!$A$1:$ZZ$1, 0))</f>
        <v/>
      </c>
      <c r="B606">
        <f>INDEX(resultados!$A$2:$ZZ$1925, 600, MATCH($B$2, resultados!$A$1:$ZZ$1, 0))</f>
        <v/>
      </c>
      <c r="C606">
        <f>INDEX(resultados!$A$2:$ZZ$1925, 600, MATCH($B$3, resultados!$A$1:$ZZ$1, 0))</f>
        <v/>
      </c>
    </row>
    <row r="607">
      <c r="A607">
        <f>INDEX(resultados!$A$2:$ZZ$1925, 601, MATCH($B$1, resultados!$A$1:$ZZ$1, 0))</f>
        <v/>
      </c>
      <c r="B607">
        <f>INDEX(resultados!$A$2:$ZZ$1925, 601, MATCH($B$2, resultados!$A$1:$ZZ$1, 0))</f>
        <v/>
      </c>
      <c r="C607">
        <f>INDEX(resultados!$A$2:$ZZ$1925, 601, MATCH($B$3, resultados!$A$1:$ZZ$1, 0))</f>
        <v/>
      </c>
    </row>
    <row r="608">
      <c r="A608">
        <f>INDEX(resultados!$A$2:$ZZ$1925, 602, MATCH($B$1, resultados!$A$1:$ZZ$1, 0))</f>
        <v/>
      </c>
      <c r="B608">
        <f>INDEX(resultados!$A$2:$ZZ$1925, 602, MATCH($B$2, resultados!$A$1:$ZZ$1, 0))</f>
        <v/>
      </c>
      <c r="C608">
        <f>INDEX(resultados!$A$2:$ZZ$1925, 602, MATCH($B$3, resultados!$A$1:$ZZ$1, 0))</f>
        <v/>
      </c>
    </row>
    <row r="609">
      <c r="A609">
        <f>INDEX(resultados!$A$2:$ZZ$1925, 603, MATCH($B$1, resultados!$A$1:$ZZ$1, 0))</f>
        <v/>
      </c>
      <c r="B609">
        <f>INDEX(resultados!$A$2:$ZZ$1925, 603, MATCH($B$2, resultados!$A$1:$ZZ$1, 0))</f>
        <v/>
      </c>
      <c r="C609">
        <f>INDEX(resultados!$A$2:$ZZ$1925, 603, MATCH($B$3, resultados!$A$1:$ZZ$1, 0))</f>
        <v/>
      </c>
    </row>
    <row r="610">
      <c r="A610">
        <f>INDEX(resultados!$A$2:$ZZ$1925, 604, MATCH($B$1, resultados!$A$1:$ZZ$1, 0))</f>
        <v/>
      </c>
      <c r="B610">
        <f>INDEX(resultados!$A$2:$ZZ$1925, 604, MATCH($B$2, resultados!$A$1:$ZZ$1, 0))</f>
        <v/>
      </c>
      <c r="C610">
        <f>INDEX(resultados!$A$2:$ZZ$1925, 604, MATCH($B$3, resultados!$A$1:$ZZ$1, 0))</f>
        <v/>
      </c>
    </row>
    <row r="611">
      <c r="A611">
        <f>INDEX(resultados!$A$2:$ZZ$1925, 605, MATCH($B$1, resultados!$A$1:$ZZ$1, 0))</f>
        <v/>
      </c>
      <c r="B611">
        <f>INDEX(resultados!$A$2:$ZZ$1925, 605, MATCH($B$2, resultados!$A$1:$ZZ$1, 0))</f>
        <v/>
      </c>
      <c r="C611">
        <f>INDEX(resultados!$A$2:$ZZ$1925, 605, MATCH($B$3, resultados!$A$1:$ZZ$1, 0))</f>
        <v/>
      </c>
    </row>
    <row r="612">
      <c r="A612">
        <f>INDEX(resultados!$A$2:$ZZ$1925, 606, MATCH($B$1, resultados!$A$1:$ZZ$1, 0))</f>
        <v/>
      </c>
      <c r="B612">
        <f>INDEX(resultados!$A$2:$ZZ$1925, 606, MATCH($B$2, resultados!$A$1:$ZZ$1, 0))</f>
        <v/>
      </c>
      <c r="C612">
        <f>INDEX(resultados!$A$2:$ZZ$1925, 606, MATCH($B$3, resultados!$A$1:$ZZ$1, 0))</f>
        <v/>
      </c>
    </row>
    <row r="613">
      <c r="A613">
        <f>INDEX(resultados!$A$2:$ZZ$1925, 607, MATCH($B$1, resultados!$A$1:$ZZ$1, 0))</f>
        <v/>
      </c>
      <c r="B613">
        <f>INDEX(resultados!$A$2:$ZZ$1925, 607, MATCH($B$2, resultados!$A$1:$ZZ$1, 0))</f>
        <v/>
      </c>
      <c r="C613">
        <f>INDEX(resultados!$A$2:$ZZ$1925, 607, MATCH($B$3, resultados!$A$1:$ZZ$1, 0))</f>
        <v/>
      </c>
    </row>
    <row r="614">
      <c r="A614">
        <f>INDEX(resultados!$A$2:$ZZ$1925, 608, MATCH($B$1, resultados!$A$1:$ZZ$1, 0))</f>
        <v/>
      </c>
      <c r="B614">
        <f>INDEX(resultados!$A$2:$ZZ$1925, 608, MATCH($B$2, resultados!$A$1:$ZZ$1, 0))</f>
        <v/>
      </c>
      <c r="C614">
        <f>INDEX(resultados!$A$2:$ZZ$1925, 608, MATCH($B$3, resultados!$A$1:$ZZ$1, 0))</f>
        <v/>
      </c>
    </row>
    <row r="615">
      <c r="A615">
        <f>INDEX(resultados!$A$2:$ZZ$1925, 609, MATCH($B$1, resultados!$A$1:$ZZ$1, 0))</f>
        <v/>
      </c>
      <c r="B615">
        <f>INDEX(resultados!$A$2:$ZZ$1925, 609, MATCH($B$2, resultados!$A$1:$ZZ$1, 0))</f>
        <v/>
      </c>
      <c r="C615">
        <f>INDEX(resultados!$A$2:$ZZ$1925, 609, MATCH($B$3, resultados!$A$1:$ZZ$1, 0))</f>
        <v/>
      </c>
    </row>
    <row r="616">
      <c r="A616">
        <f>INDEX(resultados!$A$2:$ZZ$1925, 610, MATCH($B$1, resultados!$A$1:$ZZ$1, 0))</f>
        <v/>
      </c>
      <c r="B616">
        <f>INDEX(resultados!$A$2:$ZZ$1925, 610, MATCH($B$2, resultados!$A$1:$ZZ$1, 0))</f>
        <v/>
      </c>
      <c r="C616">
        <f>INDEX(resultados!$A$2:$ZZ$1925, 610, MATCH($B$3, resultados!$A$1:$ZZ$1, 0))</f>
        <v/>
      </c>
    </row>
    <row r="617">
      <c r="A617">
        <f>INDEX(resultados!$A$2:$ZZ$1925, 611, MATCH($B$1, resultados!$A$1:$ZZ$1, 0))</f>
        <v/>
      </c>
      <c r="B617">
        <f>INDEX(resultados!$A$2:$ZZ$1925, 611, MATCH($B$2, resultados!$A$1:$ZZ$1, 0))</f>
        <v/>
      </c>
      <c r="C617">
        <f>INDEX(resultados!$A$2:$ZZ$1925, 611, MATCH($B$3, resultados!$A$1:$ZZ$1, 0))</f>
        <v/>
      </c>
    </row>
    <row r="618">
      <c r="A618">
        <f>INDEX(resultados!$A$2:$ZZ$1925, 612, MATCH($B$1, resultados!$A$1:$ZZ$1, 0))</f>
        <v/>
      </c>
      <c r="B618">
        <f>INDEX(resultados!$A$2:$ZZ$1925, 612, MATCH($B$2, resultados!$A$1:$ZZ$1, 0))</f>
        <v/>
      </c>
      <c r="C618">
        <f>INDEX(resultados!$A$2:$ZZ$1925, 612, MATCH($B$3, resultados!$A$1:$ZZ$1, 0))</f>
        <v/>
      </c>
    </row>
    <row r="619">
      <c r="A619">
        <f>INDEX(resultados!$A$2:$ZZ$1925, 613, MATCH($B$1, resultados!$A$1:$ZZ$1, 0))</f>
        <v/>
      </c>
      <c r="B619">
        <f>INDEX(resultados!$A$2:$ZZ$1925, 613, MATCH($B$2, resultados!$A$1:$ZZ$1, 0))</f>
        <v/>
      </c>
      <c r="C619">
        <f>INDEX(resultados!$A$2:$ZZ$1925, 613, MATCH($B$3, resultados!$A$1:$ZZ$1, 0))</f>
        <v/>
      </c>
    </row>
    <row r="620">
      <c r="A620">
        <f>INDEX(resultados!$A$2:$ZZ$1925, 614, MATCH($B$1, resultados!$A$1:$ZZ$1, 0))</f>
        <v/>
      </c>
      <c r="B620">
        <f>INDEX(resultados!$A$2:$ZZ$1925, 614, MATCH($B$2, resultados!$A$1:$ZZ$1, 0))</f>
        <v/>
      </c>
      <c r="C620">
        <f>INDEX(resultados!$A$2:$ZZ$1925, 614, MATCH($B$3, resultados!$A$1:$ZZ$1, 0))</f>
        <v/>
      </c>
    </row>
    <row r="621">
      <c r="A621">
        <f>INDEX(resultados!$A$2:$ZZ$1925, 615, MATCH($B$1, resultados!$A$1:$ZZ$1, 0))</f>
        <v/>
      </c>
      <c r="B621">
        <f>INDEX(resultados!$A$2:$ZZ$1925, 615, MATCH($B$2, resultados!$A$1:$ZZ$1, 0))</f>
        <v/>
      </c>
      <c r="C621">
        <f>INDEX(resultados!$A$2:$ZZ$1925, 615, MATCH($B$3, resultados!$A$1:$ZZ$1, 0))</f>
        <v/>
      </c>
    </row>
    <row r="622">
      <c r="A622">
        <f>INDEX(resultados!$A$2:$ZZ$1925, 616, MATCH($B$1, resultados!$A$1:$ZZ$1, 0))</f>
        <v/>
      </c>
      <c r="B622">
        <f>INDEX(resultados!$A$2:$ZZ$1925, 616, MATCH($B$2, resultados!$A$1:$ZZ$1, 0))</f>
        <v/>
      </c>
      <c r="C622">
        <f>INDEX(resultados!$A$2:$ZZ$1925, 616, MATCH($B$3, resultados!$A$1:$ZZ$1, 0))</f>
        <v/>
      </c>
    </row>
    <row r="623">
      <c r="A623">
        <f>INDEX(resultados!$A$2:$ZZ$1925, 617, MATCH($B$1, resultados!$A$1:$ZZ$1, 0))</f>
        <v/>
      </c>
      <c r="B623">
        <f>INDEX(resultados!$A$2:$ZZ$1925, 617, MATCH($B$2, resultados!$A$1:$ZZ$1, 0))</f>
        <v/>
      </c>
      <c r="C623">
        <f>INDEX(resultados!$A$2:$ZZ$1925, 617, MATCH($B$3, resultados!$A$1:$ZZ$1, 0))</f>
        <v/>
      </c>
    </row>
    <row r="624">
      <c r="A624">
        <f>INDEX(resultados!$A$2:$ZZ$1925, 618, MATCH($B$1, resultados!$A$1:$ZZ$1, 0))</f>
        <v/>
      </c>
      <c r="B624">
        <f>INDEX(resultados!$A$2:$ZZ$1925, 618, MATCH($B$2, resultados!$A$1:$ZZ$1, 0))</f>
        <v/>
      </c>
      <c r="C624">
        <f>INDEX(resultados!$A$2:$ZZ$1925, 618, MATCH($B$3, resultados!$A$1:$ZZ$1, 0))</f>
        <v/>
      </c>
    </row>
    <row r="625">
      <c r="A625">
        <f>INDEX(resultados!$A$2:$ZZ$1925, 619, MATCH($B$1, resultados!$A$1:$ZZ$1, 0))</f>
        <v/>
      </c>
      <c r="B625">
        <f>INDEX(resultados!$A$2:$ZZ$1925, 619, MATCH($B$2, resultados!$A$1:$ZZ$1, 0))</f>
        <v/>
      </c>
      <c r="C625">
        <f>INDEX(resultados!$A$2:$ZZ$1925, 619, MATCH($B$3, resultados!$A$1:$ZZ$1, 0))</f>
        <v/>
      </c>
    </row>
    <row r="626">
      <c r="A626">
        <f>INDEX(resultados!$A$2:$ZZ$1925, 620, MATCH($B$1, resultados!$A$1:$ZZ$1, 0))</f>
        <v/>
      </c>
      <c r="B626">
        <f>INDEX(resultados!$A$2:$ZZ$1925, 620, MATCH($B$2, resultados!$A$1:$ZZ$1, 0))</f>
        <v/>
      </c>
      <c r="C626">
        <f>INDEX(resultados!$A$2:$ZZ$1925, 620, MATCH($B$3, resultados!$A$1:$ZZ$1, 0))</f>
        <v/>
      </c>
    </row>
    <row r="627">
      <c r="A627">
        <f>INDEX(resultados!$A$2:$ZZ$1925, 621, MATCH($B$1, resultados!$A$1:$ZZ$1, 0))</f>
        <v/>
      </c>
      <c r="B627">
        <f>INDEX(resultados!$A$2:$ZZ$1925, 621, MATCH($B$2, resultados!$A$1:$ZZ$1, 0))</f>
        <v/>
      </c>
      <c r="C627">
        <f>INDEX(resultados!$A$2:$ZZ$1925, 621, MATCH($B$3, resultados!$A$1:$ZZ$1, 0))</f>
        <v/>
      </c>
    </row>
    <row r="628">
      <c r="A628">
        <f>INDEX(resultados!$A$2:$ZZ$1925, 622, MATCH($B$1, resultados!$A$1:$ZZ$1, 0))</f>
        <v/>
      </c>
      <c r="B628">
        <f>INDEX(resultados!$A$2:$ZZ$1925, 622, MATCH($B$2, resultados!$A$1:$ZZ$1, 0))</f>
        <v/>
      </c>
      <c r="C628">
        <f>INDEX(resultados!$A$2:$ZZ$1925, 622, MATCH($B$3, resultados!$A$1:$ZZ$1, 0))</f>
        <v/>
      </c>
    </row>
    <row r="629">
      <c r="A629">
        <f>INDEX(resultados!$A$2:$ZZ$1925, 623, MATCH($B$1, resultados!$A$1:$ZZ$1, 0))</f>
        <v/>
      </c>
      <c r="B629">
        <f>INDEX(resultados!$A$2:$ZZ$1925, 623, MATCH($B$2, resultados!$A$1:$ZZ$1, 0))</f>
        <v/>
      </c>
      <c r="C629">
        <f>INDEX(resultados!$A$2:$ZZ$1925, 623, MATCH($B$3, resultados!$A$1:$ZZ$1, 0))</f>
        <v/>
      </c>
    </row>
    <row r="630">
      <c r="A630">
        <f>INDEX(resultados!$A$2:$ZZ$1925, 624, MATCH($B$1, resultados!$A$1:$ZZ$1, 0))</f>
        <v/>
      </c>
      <c r="B630">
        <f>INDEX(resultados!$A$2:$ZZ$1925, 624, MATCH($B$2, resultados!$A$1:$ZZ$1, 0))</f>
        <v/>
      </c>
      <c r="C630">
        <f>INDEX(resultados!$A$2:$ZZ$1925, 624, MATCH($B$3, resultados!$A$1:$ZZ$1, 0))</f>
        <v/>
      </c>
    </row>
    <row r="631">
      <c r="A631">
        <f>INDEX(resultados!$A$2:$ZZ$1925, 625, MATCH($B$1, resultados!$A$1:$ZZ$1, 0))</f>
        <v/>
      </c>
      <c r="B631">
        <f>INDEX(resultados!$A$2:$ZZ$1925, 625, MATCH($B$2, resultados!$A$1:$ZZ$1, 0))</f>
        <v/>
      </c>
      <c r="C631">
        <f>INDEX(resultados!$A$2:$ZZ$1925, 625, MATCH($B$3, resultados!$A$1:$ZZ$1, 0))</f>
        <v/>
      </c>
    </row>
    <row r="632">
      <c r="A632">
        <f>INDEX(resultados!$A$2:$ZZ$1925, 626, MATCH($B$1, resultados!$A$1:$ZZ$1, 0))</f>
        <v/>
      </c>
      <c r="B632">
        <f>INDEX(resultados!$A$2:$ZZ$1925, 626, MATCH($B$2, resultados!$A$1:$ZZ$1, 0))</f>
        <v/>
      </c>
      <c r="C632">
        <f>INDEX(resultados!$A$2:$ZZ$1925, 626, MATCH($B$3, resultados!$A$1:$ZZ$1, 0))</f>
        <v/>
      </c>
    </row>
    <row r="633">
      <c r="A633">
        <f>INDEX(resultados!$A$2:$ZZ$1925, 627, MATCH($B$1, resultados!$A$1:$ZZ$1, 0))</f>
        <v/>
      </c>
      <c r="B633">
        <f>INDEX(resultados!$A$2:$ZZ$1925, 627, MATCH($B$2, resultados!$A$1:$ZZ$1, 0))</f>
        <v/>
      </c>
      <c r="C633">
        <f>INDEX(resultados!$A$2:$ZZ$1925, 627, MATCH($B$3, resultados!$A$1:$ZZ$1, 0))</f>
        <v/>
      </c>
    </row>
    <row r="634">
      <c r="A634">
        <f>INDEX(resultados!$A$2:$ZZ$1925, 628, MATCH($B$1, resultados!$A$1:$ZZ$1, 0))</f>
        <v/>
      </c>
      <c r="B634">
        <f>INDEX(resultados!$A$2:$ZZ$1925, 628, MATCH($B$2, resultados!$A$1:$ZZ$1, 0))</f>
        <v/>
      </c>
      <c r="C634">
        <f>INDEX(resultados!$A$2:$ZZ$1925, 628, MATCH($B$3, resultados!$A$1:$ZZ$1, 0))</f>
        <v/>
      </c>
    </row>
    <row r="635">
      <c r="A635">
        <f>INDEX(resultados!$A$2:$ZZ$1925, 629, MATCH($B$1, resultados!$A$1:$ZZ$1, 0))</f>
        <v/>
      </c>
      <c r="B635">
        <f>INDEX(resultados!$A$2:$ZZ$1925, 629, MATCH($B$2, resultados!$A$1:$ZZ$1, 0))</f>
        <v/>
      </c>
      <c r="C635">
        <f>INDEX(resultados!$A$2:$ZZ$1925, 629, MATCH($B$3, resultados!$A$1:$ZZ$1, 0))</f>
        <v/>
      </c>
    </row>
    <row r="636">
      <c r="A636">
        <f>INDEX(resultados!$A$2:$ZZ$1925, 630, MATCH($B$1, resultados!$A$1:$ZZ$1, 0))</f>
        <v/>
      </c>
      <c r="B636">
        <f>INDEX(resultados!$A$2:$ZZ$1925, 630, MATCH($B$2, resultados!$A$1:$ZZ$1, 0))</f>
        <v/>
      </c>
      <c r="C636">
        <f>INDEX(resultados!$A$2:$ZZ$1925, 630, MATCH($B$3, resultados!$A$1:$ZZ$1, 0))</f>
        <v/>
      </c>
    </row>
    <row r="637">
      <c r="A637">
        <f>INDEX(resultados!$A$2:$ZZ$1925, 631, MATCH($B$1, resultados!$A$1:$ZZ$1, 0))</f>
        <v/>
      </c>
      <c r="B637">
        <f>INDEX(resultados!$A$2:$ZZ$1925, 631, MATCH($B$2, resultados!$A$1:$ZZ$1, 0))</f>
        <v/>
      </c>
      <c r="C637">
        <f>INDEX(resultados!$A$2:$ZZ$1925, 631, MATCH($B$3, resultados!$A$1:$ZZ$1, 0))</f>
        <v/>
      </c>
    </row>
    <row r="638">
      <c r="A638">
        <f>INDEX(resultados!$A$2:$ZZ$1925, 632, MATCH($B$1, resultados!$A$1:$ZZ$1, 0))</f>
        <v/>
      </c>
      <c r="B638">
        <f>INDEX(resultados!$A$2:$ZZ$1925, 632, MATCH($B$2, resultados!$A$1:$ZZ$1, 0))</f>
        <v/>
      </c>
      <c r="C638">
        <f>INDEX(resultados!$A$2:$ZZ$1925, 632, MATCH($B$3, resultados!$A$1:$ZZ$1, 0))</f>
        <v/>
      </c>
    </row>
    <row r="639">
      <c r="A639">
        <f>INDEX(resultados!$A$2:$ZZ$1925, 633, MATCH($B$1, resultados!$A$1:$ZZ$1, 0))</f>
        <v/>
      </c>
      <c r="B639">
        <f>INDEX(resultados!$A$2:$ZZ$1925, 633, MATCH($B$2, resultados!$A$1:$ZZ$1, 0))</f>
        <v/>
      </c>
      <c r="C639">
        <f>INDEX(resultados!$A$2:$ZZ$1925, 633, MATCH($B$3, resultados!$A$1:$ZZ$1, 0))</f>
        <v/>
      </c>
    </row>
    <row r="640">
      <c r="A640">
        <f>INDEX(resultados!$A$2:$ZZ$1925, 634, MATCH($B$1, resultados!$A$1:$ZZ$1, 0))</f>
        <v/>
      </c>
      <c r="B640">
        <f>INDEX(resultados!$A$2:$ZZ$1925, 634, MATCH($B$2, resultados!$A$1:$ZZ$1, 0))</f>
        <v/>
      </c>
      <c r="C640">
        <f>INDEX(resultados!$A$2:$ZZ$1925, 634, MATCH($B$3, resultados!$A$1:$ZZ$1, 0))</f>
        <v/>
      </c>
    </row>
    <row r="641">
      <c r="A641">
        <f>INDEX(resultados!$A$2:$ZZ$1925, 635, MATCH($B$1, resultados!$A$1:$ZZ$1, 0))</f>
        <v/>
      </c>
      <c r="B641">
        <f>INDEX(resultados!$A$2:$ZZ$1925, 635, MATCH($B$2, resultados!$A$1:$ZZ$1, 0))</f>
        <v/>
      </c>
      <c r="C641">
        <f>INDEX(resultados!$A$2:$ZZ$1925, 635, MATCH($B$3, resultados!$A$1:$ZZ$1, 0))</f>
        <v/>
      </c>
    </row>
    <row r="642">
      <c r="A642">
        <f>INDEX(resultados!$A$2:$ZZ$1925, 636, MATCH($B$1, resultados!$A$1:$ZZ$1, 0))</f>
        <v/>
      </c>
      <c r="B642">
        <f>INDEX(resultados!$A$2:$ZZ$1925, 636, MATCH($B$2, resultados!$A$1:$ZZ$1, 0))</f>
        <v/>
      </c>
      <c r="C642">
        <f>INDEX(resultados!$A$2:$ZZ$1925, 636, MATCH($B$3, resultados!$A$1:$ZZ$1, 0))</f>
        <v/>
      </c>
    </row>
    <row r="643">
      <c r="A643">
        <f>INDEX(resultados!$A$2:$ZZ$1925, 637, MATCH($B$1, resultados!$A$1:$ZZ$1, 0))</f>
        <v/>
      </c>
      <c r="B643">
        <f>INDEX(resultados!$A$2:$ZZ$1925, 637, MATCH($B$2, resultados!$A$1:$ZZ$1, 0))</f>
        <v/>
      </c>
      <c r="C643">
        <f>INDEX(resultados!$A$2:$ZZ$1925, 637, MATCH($B$3, resultados!$A$1:$ZZ$1, 0))</f>
        <v/>
      </c>
    </row>
    <row r="644">
      <c r="A644">
        <f>INDEX(resultados!$A$2:$ZZ$1925, 638, MATCH($B$1, resultados!$A$1:$ZZ$1, 0))</f>
        <v/>
      </c>
      <c r="B644">
        <f>INDEX(resultados!$A$2:$ZZ$1925, 638, MATCH($B$2, resultados!$A$1:$ZZ$1, 0))</f>
        <v/>
      </c>
      <c r="C644">
        <f>INDEX(resultados!$A$2:$ZZ$1925, 638, MATCH($B$3, resultados!$A$1:$ZZ$1, 0))</f>
        <v/>
      </c>
    </row>
    <row r="645">
      <c r="A645">
        <f>INDEX(resultados!$A$2:$ZZ$1925, 639, MATCH($B$1, resultados!$A$1:$ZZ$1, 0))</f>
        <v/>
      </c>
      <c r="B645">
        <f>INDEX(resultados!$A$2:$ZZ$1925, 639, MATCH($B$2, resultados!$A$1:$ZZ$1, 0))</f>
        <v/>
      </c>
      <c r="C645">
        <f>INDEX(resultados!$A$2:$ZZ$1925, 639, MATCH($B$3, resultados!$A$1:$ZZ$1, 0))</f>
        <v/>
      </c>
    </row>
    <row r="646">
      <c r="A646">
        <f>INDEX(resultados!$A$2:$ZZ$1925, 640, MATCH($B$1, resultados!$A$1:$ZZ$1, 0))</f>
        <v/>
      </c>
      <c r="B646">
        <f>INDEX(resultados!$A$2:$ZZ$1925, 640, MATCH($B$2, resultados!$A$1:$ZZ$1, 0))</f>
        <v/>
      </c>
      <c r="C646">
        <f>INDEX(resultados!$A$2:$ZZ$1925, 640, MATCH($B$3, resultados!$A$1:$ZZ$1, 0))</f>
        <v/>
      </c>
    </row>
    <row r="647">
      <c r="A647">
        <f>INDEX(resultados!$A$2:$ZZ$1925, 641, MATCH($B$1, resultados!$A$1:$ZZ$1, 0))</f>
        <v/>
      </c>
      <c r="B647">
        <f>INDEX(resultados!$A$2:$ZZ$1925, 641, MATCH($B$2, resultados!$A$1:$ZZ$1, 0))</f>
        <v/>
      </c>
      <c r="C647">
        <f>INDEX(resultados!$A$2:$ZZ$1925, 641, MATCH($B$3, resultados!$A$1:$ZZ$1, 0))</f>
        <v/>
      </c>
    </row>
    <row r="648">
      <c r="A648">
        <f>INDEX(resultados!$A$2:$ZZ$1925, 642, MATCH($B$1, resultados!$A$1:$ZZ$1, 0))</f>
        <v/>
      </c>
      <c r="B648">
        <f>INDEX(resultados!$A$2:$ZZ$1925, 642, MATCH($B$2, resultados!$A$1:$ZZ$1, 0))</f>
        <v/>
      </c>
      <c r="C648">
        <f>INDEX(resultados!$A$2:$ZZ$1925, 642, MATCH($B$3, resultados!$A$1:$ZZ$1, 0))</f>
        <v/>
      </c>
    </row>
    <row r="649">
      <c r="A649">
        <f>INDEX(resultados!$A$2:$ZZ$1925, 643, MATCH($B$1, resultados!$A$1:$ZZ$1, 0))</f>
        <v/>
      </c>
      <c r="B649">
        <f>INDEX(resultados!$A$2:$ZZ$1925, 643, MATCH($B$2, resultados!$A$1:$ZZ$1, 0))</f>
        <v/>
      </c>
      <c r="C649">
        <f>INDEX(resultados!$A$2:$ZZ$1925, 643, MATCH($B$3, resultados!$A$1:$ZZ$1, 0))</f>
        <v/>
      </c>
    </row>
    <row r="650">
      <c r="A650">
        <f>INDEX(resultados!$A$2:$ZZ$1925, 644, MATCH($B$1, resultados!$A$1:$ZZ$1, 0))</f>
        <v/>
      </c>
      <c r="B650">
        <f>INDEX(resultados!$A$2:$ZZ$1925, 644, MATCH($B$2, resultados!$A$1:$ZZ$1, 0))</f>
        <v/>
      </c>
      <c r="C650">
        <f>INDEX(resultados!$A$2:$ZZ$1925, 644, MATCH($B$3, resultados!$A$1:$ZZ$1, 0))</f>
        <v/>
      </c>
    </row>
    <row r="651">
      <c r="A651">
        <f>INDEX(resultados!$A$2:$ZZ$1925, 645, MATCH($B$1, resultados!$A$1:$ZZ$1, 0))</f>
        <v/>
      </c>
      <c r="B651">
        <f>INDEX(resultados!$A$2:$ZZ$1925, 645, MATCH($B$2, resultados!$A$1:$ZZ$1, 0))</f>
        <v/>
      </c>
      <c r="C651">
        <f>INDEX(resultados!$A$2:$ZZ$1925, 645, MATCH($B$3, resultados!$A$1:$ZZ$1, 0))</f>
        <v/>
      </c>
    </row>
    <row r="652">
      <c r="A652">
        <f>INDEX(resultados!$A$2:$ZZ$1925, 646, MATCH($B$1, resultados!$A$1:$ZZ$1, 0))</f>
        <v/>
      </c>
      <c r="B652">
        <f>INDEX(resultados!$A$2:$ZZ$1925, 646, MATCH($B$2, resultados!$A$1:$ZZ$1, 0))</f>
        <v/>
      </c>
      <c r="C652">
        <f>INDEX(resultados!$A$2:$ZZ$1925, 646, MATCH($B$3, resultados!$A$1:$ZZ$1, 0))</f>
        <v/>
      </c>
    </row>
    <row r="653">
      <c r="A653">
        <f>INDEX(resultados!$A$2:$ZZ$1925, 647, MATCH($B$1, resultados!$A$1:$ZZ$1, 0))</f>
        <v/>
      </c>
      <c r="B653">
        <f>INDEX(resultados!$A$2:$ZZ$1925, 647, MATCH($B$2, resultados!$A$1:$ZZ$1, 0))</f>
        <v/>
      </c>
      <c r="C653">
        <f>INDEX(resultados!$A$2:$ZZ$1925, 647, MATCH($B$3, resultados!$A$1:$ZZ$1, 0))</f>
        <v/>
      </c>
    </row>
    <row r="654">
      <c r="A654">
        <f>INDEX(resultados!$A$2:$ZZ$1925, 648, MATCH($B$1, resultados!$A$1:$ZZ$1, 0))</f>
        <v/>
      </c>
      <c r="B654">
        <f>INDEX(resultados!$A$2:$ZZ$1925, 648, MATCH($B$2, resultados!$A$1:$ZZ$1, 0))</f>
        <v/>
      </c>
      <c r="C654">
        <f>INDEX(resultados!$A$2:$ZZ$1925, 648, MATCH($B$3, resultados!$A$1:$ZZ$1, 0))</f>
        <v/>
      </c>
    </row>
    <row r="655">
      <c r="A655">
        <f>INDEX(resultados!$A$2:$ZZ$1925, 649, MATCH($B$1, resultados!$A$1:$ZZ$1, 0))</f>
        <v/>
      </c>
      <c r="B655">
        <f>INDEX(resultados!$A$2:$ZZ$1925, 649, MATCH($B$2, resultados!$A$1:$ZZ$1, 0))</f>
        <v/>
      </c>
      <c r="C655">
        <f>INDEX(resultados!$A$2:$ZZ$1925, 649, MATCH($B$3, resultados!$A$1:$ZZ$1, 0))</f>
        <v/>
      </c>
    </row>
    <row r="656">
      <c r="A656">
        <f>INDEX(resultados!$A$2:$ZZ$1925, 650, MATCH($B$1, resultados!$A$1:$ZZ$1, 0))</f>
        <v/>
      </c>
      <c r="B656">
        <f>INDEX(resultados!$A$2:$ZZ$1925, 650, MATCH($B$2, resultados!$A$1:$ZZ$1, 0))</f>
        <v/>
      </c>
      <c r="C656">
        <f>INDEX(resultados!$A$2:$ZZ$1925, 650, MATCH($B$3, resultados!$A$1:$ZZ$1, 0))</f>
        <v/>
      </c>
    </row>
    <row r="657">
      <c r="A657">
        <f>INDEX(resultados!$A$2:$ZZ$1925, 651, MATCH($B$1, resultados!$A$1:$ZZ$1, 0))</f>
        <v/>
      </c>
      <c r="B657">
        <f>INDEX(resultados!$A$2:$ZZ$1925, 651, MATCH($B$2, resultados!$A$1:$ZZ$1, 0))</f>
        <v/>
      </c>
      <c r="C657">
        <f>INDEX(resultados!$A$2:$ZZ$1925, 651, MATCH($B$3, resultados!$A$1:$ZZ$1, 0))</f>
        <v/>
      </c>
    </row>
    <row r="658">
      <c r="A658">
        <f>INDEX(resultados!$A$2:$ZZ$1925, 652, MATCH($B$1, resultados!$A$1:$ZZ$1, 0))</f>
        <v/>
      </c>
      <c r="B658">
        <f>INDEX(resultados!$A$2:$ZZ$1925, 652, MATCH($B$2, resultados!$A$1:$ZZ$1, 0))</f>
        <v/>
      </c>
      <c r="C658">
        <f>INDEX(resultados!$A$2:$ZZ$1925, 652, MATCH($B$3, resultados!$A$1:$ZZ$1, 0))</f>
        <v/>
      </c>
    </row>
    <row r="659">
      <c r="A659">
        <f>INDEX(resultados!$A$2:$ZZ$1925, 653, MATCH($B$1, resultados!$A$1:$ZZ$1, 0))</f>
        <v/>
      </c>
      <c r="B659">
        <f>INDEX(resultados!$A$2:$ZZ$1925, 653, MATCH($B$2, resultados!$A$1:$ZZ$1, 0))</f>
        <v/>
      </c>
      <c r="C659">
        <f>INDEX(resultados!$A$2:$ZZ$1925, 653, MATCH($B$3, resultados!$A$1:$ZZ$1, 0))</f>
        <v/>
      </c>
    </row>
    <row r="660">
      <c r="A660">
        <f>INDEX(resultados!$A$2:$ZZ$1925, 654, MATCH($B$1, resultados!$A$1:$ZZ$1, 0))</f>
        <v/>
      </c>
      <c r="B660">
        <f>INDEX(resultados!$A$2:$ZZ$1925, 654, MATCH($B$2, resultados!$A$1:$ZZ$1, 0))</f>
        <v/>
      </c>
      <c r="C660">
        <f>INDEX(resultados!$A$2:$ZZ$1925, 654, MATCH($B$3, resultados!$A$1:$ZZ$1, 0))</f>
        <v/>
      </c>
    </row>
    <row r="661">
      <c r="A661">
        <f>INDEX(resultados!$A$2:$ZZ$1925, 655, MATCH($B$1, resultados!$A$1:$ZZ$1, 0))</f>
        <v/>
      </c>
      <c r="B661">
        <f>INDEX(resultados!$A$2:$ZZ$1925, 655, MATCH($B$2, resultados!$A$1:$ZZ$1, 0))</f>
        <v/>
      </c>
      <c r="C661">
        <f>INDEX(resultados!$A$2:$ZZ$1925, 655, MATCH($B$3, resultados!$A$1:$ZZ$1, 0))</f>
        <v/>
      </c>
    </row>
    <row r="662">
      <c r="A662">
        <f>INDEX(resultados!$A$2:$ZZ$1925, 656, MATCH($B$1, resultados!$A$1:$ZZ$1, 0))</f>
        <v/>
      </c>
      <c r="B662">
        <f>INDEX(resultados!$A$2:$ZZ$1925, 656, MATCH($B$2, resultados!$A$1:$ZZ$1, 0))</f>
        <v/>
      </c>
      <c r="C662">
        <f>INDEX(resultados!$A$2:$ZZ$1925, 656, MATCH($B$3, resultados!$A$1:$ZZ$1, 0))</f>
        <v/>
      </c>
    </row>
    <row r="663">
      <c r="A663">
        <f>INDEX(resultados!$A$2:$ZZ$1925, 657, MATCH($B$1, resultados!$A$1:$ZZ$1, 0))</f>
        <v/>
      </c>
      <c r="B663">
        <f>INDEX(resultados!$A$2:$ZZ$1925, 657, MATCH($B$2, resultados!$A$1:$ZZ$1, 0))</f>
        <v/>
      </c>
      <c r="C663">
        <f>INDEX(resultados!$A$2:$ZZ$1925, 657, MATCH($B$3, resultados!$A$1:$ZZ$1, 0))</f>
        <v/>
      </c>
    </row>
    <row r="664">
      <c r="A664">
        <f>INDEX(resultados!$A$2:$ZZ$1925, 658, MATCH($B$1, resultados!$A$1:$ZZ$1, 0))</f>
        <v/>
      </c>
      <c r="B664">
        <f>INDEX(resultados!$A$2:$ZZ$1925, 658, MATCH($B$2, resultados!$A$1:$ZZ$1, 0))</f>
        <v/>
      </c>
      <c r="C664">
        <f>INDEX(resultados!$A$2:$ZZ$1925, 658, MATCH($B$3, resultados!$A$1:$ZZ$1, 0))</f>
        <v/>
      </c>
    </row>
    <row r="665">
      <c r="A665">
        <f>INDEX(resultados!$A$2:$ZZ$1925, 659, MATCH($B$1, resultados!$A$1:$ZZ$1, 0))</f>
        <v/>
      </c>
      <c r="B665">
        <f>INDEX(resultados!$A$2:$ZZ$1925, 659, MATCH($B$2, resultados!$A$1:$ZZ$1, 0))</f>
        <v/>
      </c>
      <c r="C665">
        <f>INDEX(resultados!$A$2:$ZZ$1925, 659, MATCH($B$3, resultados!$A$1:$ZZ$1, 0))</f>
        <v/>
      </c>
    </row>
    <row r="666">
      <c r="A666">
        <f>INDEX(resultados!$A$2:$ZZ$1925, 660, MATCH($B$1, resultados!$A$1:$ZZ$1, 0))</f>
        <v/>
      </c>
      <c r="B666">
        <f>INDEX(resultados!$A$2:$ZZ$1925, 660, MATCH($B$2, resultados!$A$1:$ZZ$1, 0))</f>
        <v/>
      </c>
      <c r="C666">
        <f>INDEX(resultados!$A$2:$ZZ$1925, 660, MATCH($B$3, resultados!$A$1:$ZZ$1, 0))</f>
        <v/>
      </c>
    </row>
    <row r="667">
      <c r="A667">
        <f>INDEX(resultados!$A$2:$ZZ$1925, 661, MATCH($B$1, resultados!$A$1:$ZZ$1, 0))</f>
        <v/>
      </c>
      <c r="B667">
        <f>INDEX(resultados!$A$2:$ZZ$1925, 661, MATCH($B$2, resultados!$A$1:$ZZ$1, 0))</f>
        <v/>
      </c>
      <c r="C667">
        <f>INDEX(resultados!$A$2:$ZZ$1925, 661, MATCH($B$3, resultados!$A$1:$ZZ$1, 0))</f>
        <v/>
      </c>
    </row>
    <row r="668">
      <c r="A668">
        <f>INDEX(resultados!$A$2:$ZZ$1925, 662, MATCH($B$1, resultados!$A$1:$ZZ$1, 0))</f>
        <v/>
      </c>
      <c r="B668">
        <f>INDEX(resultados!$A$2:$ZZ$1925, 662, MATCH($B$2, resultados!$A$1:$ZZ$1, 0))</f>
        <v/>
      </c>
      <c r="C668">
        <f>INDEX(resultados!$A$2:$ZZ$1925, 662, MATCH($B$3, resultados!$A$1:$ZZ$1, 0))</f>
        <v/>
      </c>
    </row>
    <row r="669">
      <c r="A669">
        <f>INDEX(resultados!$A$2:$ZZ$1925, 663, MATCH($B$1, resultados!$A$1:$ZZ$1, 0))</f>
        <v/>
      </c>
      <c r="B669">
        <f>INDEX(resultados!$A$2:$ZZ$1925, 663, MATCH($B$2, resultados!$A$1:$ZZ$1, 0))</f>
        <v/>
      </c>
      <c r="C669">
        <f>INDEX(resultados!$A$2:$ZZ$1925, 663, MATCH($B$3, resultados!$A$1:$ZZ$1, 0))</f>
        <v/>
      </c>
    </row>
    <row r="670">
      <c r="A670">
        <f>INDEX(resultados!$A$2:$ZZ$1925, 664, MATCH($B$1, resultados!$A$1:$ZZ$1, 0))</f>
        <v/>
      </c>
      <c r="B670">
        <f>INDEX(resultados!$A$2:$ZZ$1925, 664, MATCH($B$2, resultados!$A$1:$ZZ$1, 0))</f>
        <v/>
      </c>
      <c r="C670">
        <f>INDEX(resultados!$A$2:$ZZ$1925, 664, MATCH($B$3, resultados!$A$1:$ZZ$1, 0))</f>
        <v/>
      </c>
    </row>
    <row r="671">
      <c r="A671">
        <f>INDEX(resultados!$A$2:$ZZ$1925, 665, MATCH($B$1, resultados!$A$1:$ZZ$1, 0))</f>
        <v/>
      </c>
      <c r="B671">
        <f>INDEX(resultados!$A$2:$ZZ$1925, 665, MATCH($B$2, resultados!$A$1:$ZZ$1, 0))</f>
        <v/>
      </c>
      <c r="C671">
        <f>INDEX(resultados!$A$2:$ZZ$1925, 665, MATCH($B$3, resultados!$A$1:$ZZ$1, 0))</f>
        <v/>
      </c>
    </row>
    <row r="672">
      <c r="A672">
        <f>INDEX(resultados!$A$2:$ZZ$1925, 666, MATCH($B$1, resultados!$A$1:$ZZ$1, 0))</f>
        <v/>
      </c>
      <c r="B672">
        <f>INDEX(resultados!$A$2:$ZZ$1925, 666, MATCH($B$2, resultados!$A$1:$ZZ$1, 0))</f>
        <v/>
      </c>
      <c r="C672">
        <f>INDEX(resultados!$A$2:$ZZ$1925, 666, MATCH($B$3, resultados!$A$1:$ZZ$1, 0))</f>
        <v/>
      </c>
    </row>
    <row r="673">
      <c r="A673">
        <f>INDEX(resultados!$A$2:$ZZ$1925, 667, MATCH($B$1, resultados!$A$1:$ZZ$1, 0))</f>
        <v/>
      </c>
      <c r="B673">
        <f>INDEX(resultados!$A$2:$ZZ$1925, 667, MATCH($B$2, resultados!$A$1:$ZZ$1, 0))</f>
        <v/>
      </c>
      <c r="C673">
        <f>INDEX(resultados!$A$2:$ZZ$1925, 667, MATCH($B$3, resultados!$A$1:$ZZ$1, 0))</f>
        <v/>
      </c>
    </row>
    <row r="674">
      <c r="A674">
        <f>INDEX(resultados!$A$2:$ZZ$1925, 668, MATCH($B$1, resultados!$A$1:$ZZ$1, 0))</f>
        <v/>
      </c>
      <c r="B674">
        <f>INDEX(resultados!$A$2:$ZZ$1925, 668, MATCH($B$2, resultados!$A$1:$ZZ$1, 0))</f>
        <v/>
      </c>
      <c r="C674">
        <f>INDEX(resultados!$A$2:$ZZ$1925, 668, MATCH($B$3, resultados!$A$1:$ZZ$1, 0))</f>
        <v/>
      </c>
    </row>
    <row r="675">
      <c r="A675">
        <f>INDEX(resultados!$A$2:$ZZ$1925, 669, MATCH($B$1, resultados!$A$1:$ZZ$1, 0))</f>
        <v/>
      </c>
      <c r="B675">
        <f>INDEX(resultados!$A$2:$ZZ$1925, 669, MATCH($B$2, resultados!$A$1:$ZZ$1, 0))</f>
        <v/>
      </c>
      <c r="C675">
        <f>INDEX(resultados!$A$2:$ZZ$1925, 669, MATCH($B$3, resultados!$A$1:$ZZ$1, 0))</f>
        <v/>
      </c>
    </row>
    <row r="676">
      <c r="A676">
        <f>INDEX(resultados!$A$2:$ZZ$1925, 670, MATCH($B$1, resultados!$A$1:$ZZ$1, 0))</f>
        <v/>
      </c>
      <c r="B676">
        <f>INDEX(resultados!$A$2:$ZZ$1925, 670, MATCH($B$2, resultados!$A$1:$ZZ$1, 0))</f>
        <v/>
      </c>
      <c r="C676">
        <f>INDEX(resultados!$A$2:$ZZ$1925, 670, MATCH($B$3, resultados!$A$1:$ZZ$1, 0))</f>
        <v/>
      </c>
    </row>
    <row r="677">
      <c r="A677">
        <f>INDEX(resultados!$A$2:$ZZ$1925, 671, MATCH($B$1, resultados!$A$1:$ZZ$1, 0))</f>
        <v/>
      </c>
      <c r="B677">
        <f>INDEX(resultados!$A$2:$ZZ$1925, 671, MATCH($B$2, resultados!$A$1:$ZZ$1, 0))</f>
        <v/>
      </c>
      <c r="C677">
        <f>INDEX(resultados!$A$2:$ZZ$1925, 671, MATCH($B$3, resultados!$A$1:$ZZ$1, 0))</f>
        <v/>
      </c>
    </row>
    <row r="678">
      <c r="A678">
        <f>INDEX(resultados!$A$2:$ZZ$1925, 672, MATCH($B$1, resultados!$A$1:$ZZ$1, 0))</f>
        <v/>
      </c>
      <c r="B678">
        <f>INDEX(resultados!$A$2:$ZZ$1925, 672, MATCH($B$2, resultados!$A$1:$ZZ$1, 0))</f>
        <v/>
      </c>
      <c r="C678">
        <f>INDEX(resultados!$A$2:$ZZ$1925, 672, MATCH($B$3, resultados!$A$1:$ZZ$1, 0))</f>
        <v/>
      </c>
    </row>
    <row r="679">
      <c r="A679">
        <f>INDEX(resultados!$A$2:$ZZ$1925, 673, MATCH($B$1, resultados!$A$1:$ZZ$1, 0))</f>
        <v/>
      </c>
      <c r="B679">
        <f>INDEX(resultados!$A$2:$ZZ$1925, 673, MATCH($B$2, resultados!$A$1:$ZZ$1, 0))</f>
        <v/>
      </c>
      <c r="C679">
        <f>INDEX(resultados!$A$2:$ZZ$1925, 673, MATCH($B$3, resultados!$A$1:$ZZ$1, 0))</f>
        <v/>
      </c>
    </row>
    <row r="680">
      <c r="A680">
        <f>INDEX(resultados!$A$2:$ZZ$1925, 674, MATCH($B$1, resultados!$A$1:$ZZ$1, 0))</f>
        <v/>
      </c>
      <c r="B680">
        <f>INDEX(resultados!$A$2:$ZZ$1925, 674, MATCH($B$2, resultados!$A$1:$ZZ$1, 0))</f>
        <v/>
      </c>
      <c r="C680">
        <f>INDEX(resultados!$A$2:$ZZ$1925, 674, MATCH($B$3, resultados!$A$1:$ZZ$1, 0))</f>
        <v/>
      </c>
    </row>
    <row r="681">
      <c r="A681">
        <f>INDEX(resultados!$A$2:$ZZ$1925, 675, MATCH($B$1, resultados!$A$1:$ZZ$1, 0))</f>
        <v/>
      </c>
      <c r="B681">
        <f>INDEX(resultados!$A$2:$ZZ$1925, 675, MATCH($B$2, resultados!$A$1:$ZZ$1, 0))</f>
        <v/>
      </c>
      <c r="C681">
        <f>INDEX(resultados!$A$2:$ZZ$1925, 675, MATCH($B$3, resultados!$A$1:$ZZ$1, 0))</f>
        <v/>
      </c>
    </row>
    <row r="682">
      <c r="A682">
        <f>INDEX(resultados!$A$2:$ZZ$1925, 676, MATCH($B$1, resultados!$A$1:$ZZ$1, 0))</f>
        <v/>
      </c>
      <c r="B682">
        <f>INDEX(resultados!$A$2:$ZZ$1925, 676, MATCH($B$2, resultados!$A$1:$ZZ$1, 0))</f>
        <v/>
      </c>
      <c r="C682">
        <f>INDEX(resultados!$A$2:$ZZ$1925, 676, MATCH($B$3, resultados!$A$1:$ZZ$1, 0))</f>
        <v/>
      </c>
    </row>
    <row r="683">
      <c r="A683">
        <f>INDEX(resultados!$A$2:$ZZ$1925, 677, MATCH($B$1, resultados!$A$1:$ZZ$1, 0))</f>
        <v/>
      </c>
      <c r="B683">
        <f>INDEX(resultados!$A$2:$ZZ$1925, 677, MATCH($B$2, resultados!$A$1:$ZZ$1, 0))</f>
        <v/>
      </c>
      <c r="C683">
        <f>INDEX(resultados!$A$2:$ZZ$1925, 677, MATCH($B$3, resultados!$A$1:$ZZ$1, 0))</f>
        <v/>
      </c>
    </row>
    <row r="684">
      <c r="A684">
        <f>INDEX(resultados!$A$2:$ZZ$1925, 678, MATCH($B$1, resultados!$A$1:$ZZ$1, 0))</f>
        <v/>
      </c>
      <c r="B684">
        <f>INDEX(resultados!$A$2:$ZZ$1925, 678, MATCH($B$2, resultados!$A$1:$ZZ$1, 0))</f>
        <v/>
      </c>
      <c r="C684">
        <f>INDEX(resultados!$A$2:$ZZ$1925, 678, MATCH($B$3, resultados!$A$1:$ZZ$1, 0))</f>
        <v/>
      </c>
    </row>
    <row r="685">
      <c r="A685">
        <f>INDEX(resultados!$A$2:$ZZ$1925, 679, MATCH($B$1, resultados!$A$1:$ZZ$1, 0))</f>
        <v/>
      </c>
      <c r="B685">
        <f>INDEX(resultados!$A$2:$ZZ$1925, 679, MATCH($B$2, resultados!$A$1:$ZZ$1, 0))</f>
        <v/>
      </c>
      <c r="C685">
        <f>INDEX(resultados!$A$2:$ZZ$1925, 679, MATCH($B$3, resultados!$A$1:$ZZ$1, 0))</f>
        <v/>
      </c>
    </row>
    <row r="686">
      <c r="A686">
        <f>INDEX(resultados!$A$2:$ZZ$1925, 680, MATCH($B$1, resultados!$A$1:$ZZ$1, 0))</f>
        <v/>
      </c>
      <c r="B686">
        <f>INDEX(resultados!$A$2:$ZZ$1925, 680, MATCH($B$2, resultados!$A$1:$ZZ$1, 0))</f>
        <v/>
      </c>
      <c r="C686">
        <f>INDEX(resultados!$A$2:$ZZ$1925, 680, MATCH($B$3, resultados!$A$1:$ZZ$1, 0))</f>
        <v/>
      </c>
    </row>
    <row r="687">
      <c r="A687">
        <f>INDEX(resultados!$A$2:$ZZ$1925, 681, MATCH($B$1, resultados!$A$1:$ZZ$1, 0))</f>
        <v/>
      </c>
      <c r="B687">
        <f>INDEX(resultados!$A$2:$ZZ$1925, 681, MATCH($B$2, resultados!$A$1:$ZZ$1, 0))</f>
        <v/>
      </c>
      <c r="C687">
        <f>INDEX(resultados!$A$2:$ZZ$1925, 681, MATCH($B$3, resultados!$A$1:$ZZ$1, 0))</f>
        <v/>
      </c>
    </row>
    <row r="688">
      <c r="A688">
        <f>INDEX(resultados!$A$2:$ZZ$1925, 682, MATCH($B$1, resultados!$A$1:$ZZ$1, 0))</f>
        <v/>
      </c>
      <c r="B688">
        <f>INDEX(resultados!$A$2:$ZZ$1925, 682, MATCH($B$2, resultados!$A$1:$ZZ$1, 0))</f>
        <v/>
      </c>
      <c r="C688">
        <f>INDEX(resultados!$A$2:$ZZ$1925, 682, MATCH($B$3, resultados!$A$1:$ZZ$1, 0))</f>
        <v/>
      </c>
    </row>
    <row r="689">
      <c r="A689">
        <f>INDEX(resultados!$A$2:$ZZ$1925, 683, MATCH($B$1, resultados!$A$1:$ZZ$1, 0))</f>
        <v/>
      </c>
      <c r="B689">
        <f>INDEX(resultados!$A$2:$ZZ$1925, 683, MATCH($B$2, resultados!$A$1:$ZZ$1, 0))</f>
        <v/>
      </c>
      <c r="C689">
        <f>INDEX(resultados!$A$2:$ZZ$1925, 683, MATCH($B$3, resultados!$A$1:$ZZ$1, 0))</f>
        <v/>
      </c>
    </row>
    <row r="690">
      <c r="A690">
        <f>INDEX(resultados!$A$2:$ZZ$1925, 684, MATCH($B$1, resultados!$A$1:$ZZ$1, 0))</f>
        <v/>
      </c>
      <c r="B690">
        <f>INDEX(resultados!$A$2:$ZZ$1925, 684, MATCH($B$2, resultados!$A$1:$ZZ$1, 0))</f>
        <v/>
      </c>
      <c r="C690">
        <f>INDEX(resultados!$A$2:$ZZ$1925, 684, MATCH($B$3, resultados!$A$1:$ZZ$1, 0))</f>
        <v/>
      </c>
    </row>
    <row r="691">
      <c r="A691">
        <f>INDEX(resultados!$A$2:$ZZ$1925, 685, MATCH($B$1, resultados!$A$1:$ZZ$1, 0))</f>
        <v/>
      </c>
      <c r="B691">
        <f>INDEX(resultados!$A$2:$ZZ$1925, 685, MATCH($B$2, resultados!$A$1:$ZZ$1, 0))</f>
        <v/>
      </c>
      <c r="C691">
        <f>INDEX(resultados!$A$2:$ZZ$1925, 685, MATCH($B$3, resultados!$A$1:$ZZ$1, 0))</f>
        <v/>
      </c>
    </row>
    <row r="692">
      <c r="A692">
        <f>INDEX(resultados!$A$2:$ZZ$1925, 686, MATCH($B$1, resultados!$A$1:$ZZ$1, 0))</f>
        <v/>
      </c>
      <c r="B692">
        <f>INDEX(resultados!$A$2:$ZZ$1925, 686, MATCH($B$2, resultados!$A$1:$ZZ$1, 0))</f>
        <v/>
      </c>
      <c r="C692">
        <f>INDEX(resultados!$A$2:$ZZ$1925, 686, MATCH($B$3, resultados!$A$1:$ZZ$1, 0))</f>
        <v/>
      </c>
    </row>
    <row r="693">
      <c r="A693">
        <f>INDEX(resultados!$A$2:$ZZ$1925, 687, MATCH($B$1, resultados!$A$1:$ZZ$1, 0))</f>
        <v/>
      </c>
      <c r="B693">
        <f>INDEX(resultados!$A$2:$ZZ$1925, 687, MATCH($B$2, resultados!$A$1:$ZZ$1, 0))</f>
        <v/>
      </c>
      <c r="C693">
        <f>INDEX(resultados!$A$2:$ZZ$1925, 687, MATCH($B$3, resultados!$A$1:$ZZ$1, 0))</f>
        <v/>
      </c>
    </row>
    <row r="694">
      <c r="A694">
        <f>INDEX(resultados!$A$2:$ZZ$1925, 688, MATCH($B$1, resultados!$A$1:$ZZ$1, 0))</f>
        <v/>
      </c>
      <c r="B694">
        <f>INDEX(resultados!$A$2:$ZZ$1925, 688, MATCH($B$2, resultados!$A$1:$ZZ$1, 0))</f>
        <v/>
      </c>
      <c r="C694">
        <f>INDEX(resultados!$A$2:$ZZ$1925, 688, MATCH($B$3, resultados!$A$1:$ZZ$1, 0))</f>
        <v/>
      </c>
    </row>
    <row r="695">
      <c r="A695">
        <f>INDEX(resultados!$A$2:$ZZ$1925, 689, MATCH($B$1, resultados!$A$1:$ZZ$1, 0))</f>
        <v/>
      </c>
      <c r="B695">
        <f>INDEX(resultados!$A$2:$ZZ$1925, 689, MATCH($B$2, resultados!$A$1:$ZZ$1, 0))</f>
        <v/>
      </c>
      <c r="C695">
        <f>INDEX(resultados!$A$2:$ZZ$1925, 689, MATCH($B$3, resultados!$A$1:$ZZ$1, 0))</f>
        <v/>
      </c>
    </row>
    <row r="696">
      <c r="A696">
        <f>INDEX(resultados!$A$2:$ZZ$1925, 690, MATCH($B$1, resultados!$A$1:$ZZ$1, 0))</f>
        <v/>
      </c>
      <c r="B696">
        <f>INDEX(resultados!$A$2:$ZZ$1925, 690, MATCH($B$2, resultados!$A$1:$ZZ$1, 0))</f>
        <v/>
      </c>
      <c r="C696">
        <f>INDEX(resultados!$A$2:$ZZ$1925, 690, MATCH($B$3, resultados!$A$1:$ZZ$1, 0))</f>
        <v/>
      </c>
    </row>
    <row r="697">
      <c r="A697">
        <f>INDEX(resultados!$A$2:$ZZ$1925, 691, MATCH($B$1, resultados!$A$1:$ZZ$1, 0))</f>
        <v/>
      </c>
      <c r="B697">
        <f>INDEX(resultados!$A$2:$ZZ$1925, 691, MATCH($B$2, resultados!$A$1:$ZZ$1, 0))</f>
        <v/>
      </c>
      <c r="C697">
        <f>INDEX(resultados!$A$2:$ZZ$1925, 691, MATCH($B$3, resultados!$A$1:$ZZ$1, 0))</f>
        <v/>
      </c>
    </row>
    <row r="698">
      <c r="A698">
        <f>INDEX(resultados!$A$2:$ZZ$1925, 692, MATCH($B$1, resultados!$A$1:$ZZ$1, 0))</f>
        <v/>
      </c>
      <c r="B698">
        <f>INDEX(resultados!$A$2:$ZZ$1925, 692, MATCH($B$2, resultados!$A$1:$ZZ$1, 0))</f>
        <v/>
      </c>
      <c r="C698">
        <f>INDEX(resultados!$A$2:$ZZ$1925, 692, MATCH($B$3, resultados!$A$1:$ZZ$1, 0))</f>
        <v/>
      </c>
    </row>
    <row r="699">
      <c r="A699">
        <f>INDEX(resultados!$A$2:$ZZ$1925, 693, MATCH($B$1, resultados!$A$1:$ZZ$1, 0))</f>
        <v/>
      </c>
      <c r="B699">
        <f>INDEX(resultados!$A$2:$ZZ$1925, 693, MATCH($B$2, resultados!$A$1:$ZZ$1, 0))</f>
        <v/>
      </c>
      <c r="C699">
        <f>INDEX(resultados!$A$2:$ZZ$1925, 693, MATCH($B$3, resultados!$A$1:$ZZ$1, 0))</f>
        <v/>
      </c>
    </row>
    <row r="700">
      <c r="A700">
        <f>INDEX(resultados!$A$2:$ZZ$1925, 694, MATCH($B$1, resultados!$A$1:$ZZ$1, 0))</f>
        <v/>
      </c>
      <c r="B700">
        <f>INDEX(resultados!$A$2:$ZZ$1925, 694, MATCH($B$2, resultados!$A$1:$ZZ$1, 0))</f>
        <v/>
      </c>
      <c r="C700">
        <f>INDEX(resultados!$A$2:$ZZ$1925, 694, MATCH($B$3, resultados!$A$1:$ZZ$1, 0))</f>
        <v/>
      </c>
    </row>
    <row r="701">
      <c r="A701">
        <f>INDEX(resultados!$A$2:$ZZ$1925, 695, MATCH($B$1, resultados!$A$1:$ZZ$1, 0))</f>
        <v/>
      </c>
      <c r="B701">
        <f>INDEX(resultados!$A$2:$ZZ$1925, 695, MATCH($B$2, resultados!$A$1:$ZZ$1, 0))</f>
        <v/>
      </c>
      <c r="C701">
        <f>INDEX(resultados!$A$2:$ZZ$1925, 695, MATCH($B$3, resultados!$A$1:$ZZ$1, 0))</f>
        <v/>
      </c>
    </row>
    <row r="702">
      <c r="A702">
        <f>INDEX(resultados!$A$2:$ZZ$1925, 696, MATCH($B$1, resultados!$A$1:$ZZ$1, 0))</f>
        <v/>
      </c>
      <c r="B702">
        <f>INDEX(resultados!$A$2:$ZZ$1925, 696, MATCH($B$2, resultados!$A$1:$ZZ$1, 0))</f>
        <v/>
      </c>
      <c r="C702">
        <f>INDEX(resultados!$A$2:$ZZ$1925, 696, MATCH($B$3, resultados!$A$1:$ZZ$1, 0))</f>
        <v/>
      </c>
    </row>
    <row r="703">
      <c r="A703">
        <f>INDEX(resultados!$A$2:$ZZ$1925, 697, MATCH($B$1, resultados!$A$1:$ZZ$1, 0))</f>
        <v/>
      </c>
      <c r="B703">
        <f>INDEX(resultados!$A$2:$ZZ$1925, 697, MATCH($B$2, resultados!$A$1:$ZZ$1, 0))</f>
        <v/>
      </c>
      <c r="C703">
        <f>INDEX(resultados!$A$2:$ZZ$1925, 697, MATCH($B$3, resultados!$A$1:$ZZ$1, 0))</f>
        <v/>
      </c>
    </row>
    <row r="704">
      <c r="A704">
        <f>INDEX(resultados!$A$2:$ZZ$1925, 698, MATCH($B$1, resultados!$A$1:$ZZ$1, 0))</f>
        <v/>
      </c>
      <c r="B704">
        <f>INDEX(resultados!$A$2:$ZZ$1925, 698, MATCH($B$2, resultados!$A$1:$ZZ$1, 0))</f>
        <v/>
      </c>
      <c r="C704">
        <f>INDEX(resultados!$A$2:$ZZ$1925, 698, MATCH($B$3, resultados!$A$1:$ZZ$1, 0))</f>
        <v/>
      </c>
    </row>
    <row r="705">
      <c r="A705">
        <f>INDEX(resultados!$A$2:$ZZ$1925, 699, MATCH($B$1, resultados!$A$1:$ZZ$1, 0))</f>
        <v/>
      </c>
      <c r="B705">
        <f>INDEX(resultados!$A$2:$ZZ$1925, 699, MATCH($B$2, resultados!$A$1:$ZZ$1, 0))</f>
        <v/>
      </c>
      <c r="C705">
        <f>INDEX(resultados!$A$2:$ZZ$1925, 699, MATCH($B$3, resultados!$A$1:$ZZ$1, 0))</f>
        <v/>
      </c>
    </row>
    <row r="706">
      <c r="A706">
        <f>INDEX(resultados!$A$2:$ZZ$1925, 700, MATCH($B$1, resultados!$A$1:$ZZ$1, 0))</f>
        <v/>
      </c>
      <c r="B706">
        <f>INDEX(resultados!$A$2:$ZZ$1925, 700, MATCH($B$2, resultados!$A$1:$ZZ$1, 0))</f>
        <v/>
      </c>
      <c r="C706">
        <f>INDEX(resultados!$A$2:$ZZ$1925, 700, MATCH($B$3, resultados!$A$1:$ZZ$1, 0))</f>
        <v/>
      </c>
    </row>
    <row r="707">
      <c r="A707">
        <f>INDEX(resultados!$A$2:$ZZ$1925, 701, MATCH($B$1, resultados!$A$1:$ZZ$1, 0))</f>
        <v/>
      </c>
      <c r="B707">
        <f>INDEX(resultados!$A$2:$ZZ$1925, 701, MATCH($B$2, resultados!$A$1:$ZZ$1, 0))</f>
        <v/>
      </c>
      <c r="C707">
        <f>INDEX(resultados!$A$2:$ZZ$1925, 701, MATCH($B$3, resultados!$A$1:$ZZ$1, 0))</f>
        <v/>
      </c>
    </row>
    <row r="708">
      <c r="A708">
        <f>INDEX(resultados!$A$2:$ZZ$1925, 702, MATCH($B$1, resultados!$A$1:$ZZ$1, 0))</f>
        <v/>
      </c>
      <c r="B708">
        <f>INDEX(resultados!$A$2:$ZZ$1925, 702, MATCH($B$2, resultados!$A$1:$ZZ$1, 0))</f>
        <v/>
      </c>
      <c r="C708">
        <f>INDEX(resultados!$A$2:$ZZ$1925, 702, MATCH($B$3, resultados!$A$1:$ZZ$1, 0))</f>
        <v/>
      </c>
    </row>
    <row r="709">
      <c r="A709">
        <f>INDEX(resultados!$A$2:$ZZ$1925, 703, MATCH($B$1, resultados!$A$1:$ZZ$1, 0))</f>
        <v/>
      </c>
      <c r="B709">
        <f>INDEX(resultados!$A$2:$ZZ$1925, 703, MATCH($B$2, resultados!$A$1:$ZZ$1, 0))</f>
        <v/>
      </c>
      <c r="C709">
        <f>INDEX(resultados!$A$2:$ZZ$1925, 703, MATCH($B$3, resultados!$A$1:$ZZ$1, 0))</f>
        <v/>
      </c>
    </row>
    <row r="710">
      <c r="A710">
        <f>INDEX(resultados!$A$2:$ZZ$1925, 704, MATCH($B$1, resultados!$A$1:$ZZ$1, 0))</f>
        <v/>
      </c>
      <c r="B710">
        <f>INDEX(resultados!$A$2:$ZZ$1925, 704, MATCH($B$2, resultados!$A$1:$ZZ$1, 0))</f>
        <v/>
      </c>
      <c r="C710">
        <f>INDEX(resultados!$A$2:$ZZ$1925, 704, MATCH($B$3, resultados!$A$1:$ZZ$1, 0))</f>
        <v/>
      </c>
    </row>
    <row r="711">
      <c r="A711">
        <f>INDEX(resultados!$A$2:$ZZ$1925, 705, MATCH($B$1, resultados!$A$1:$ZZ$1, 0))</f>
        <v/>
      </c>
      <c r="B711">
        <f>INDEX(resultados!$A$2:$ZZ$1925, 705, MATCH($B$2, resultados!$A$1:$ZZ$1, 0))</f>
        <v/>
      </c>
      <c r="C711">
        <f>INDEX(resultados!$A$2:$ZZ$1925, 705, MATCH($B$3, resultados!$A$1:$ZZ$1, 0))</f>
        <v/>
      </c>
    </row>
    <row r="712">
      <c r="A712">
        <f>INDEX(resultados!$A$2:$ZZ$1925, 706, MATCH($B$1, resultados!$A$1:$ZZ$1, 0))</f>
        <v/>
      </c>
      <c r="B712">
        <f>INDEX(resultados!$A$2:$ZZ$1925, 706, MATCH($B$2, resultados!$A$1:$ZZ$1, 0))</f>
        <v/>
      </c>
      <c r="C712">
        <f>INDEX(resultados!$A$2:$ZZ$1925, 706, MATCH($B$3, resultados!$A$1:$ZZ$1, 0))</f>
        <v/>
      </c>
    </row>
    <row r="713">
      <c r="A713">
        <f>INDEX(resultados!$A$2:$ZZ$1925, 707, MATCH($B$1, resultados!$A$1:$ZZ$1, 0))</f>
        <v/>
      </c>
      <c r="B713">
        <f>INDEX(resultados!$A$2:$ZZ$1925, 707, MATCH($B$2, resultados!$A$1:$ZZ$1, 0))</f>
        <v/>
      </c>
      <c r="C713">
        <f>INDEX(resultados!$A$2:$ZZ$1925, 707, MATCH($B$3, resultados!$A$1:$ZZ$1, 0))</f>
        <v/>
      </c>
    </row>
    <row r="714">
      <c r="A714">
        <f>INDEX(resultados!$A$2:$ZZ$1925, 708, MATCH($B$1, resultados!$A$1:$ZZ$1, 0))</f>
        <v/>
      </c>
      <c r="B714">
        <f>INDEX(resultados!$A$2:$ZZ$1925, 708, MATCH($B$2, resultados!$A$1:$ZZ$1, 0))</f>
        <v/>
      </c>
      <c r="C714">
        <f>INDEX(resultados!$A$2:$ZZ$1925, 708, MATCH($B$3, resultados!$A$1:$ZZ$1, 0))</f>
        <v/>
      </c>
    </row>
    <row r="715">
      <c r="A715">
        <f>INDEX(resultados!$A$2:$ZZ$1925, 709, MATCH($B$1, resultados!$A$1:$ZZ$1, 0))</f>
        <v/>
      </c>
      <c r="B715">
        <f>INDEX(resultados!$A$2:$ZZ$1925, 709, MATCH($B$2, resultados!$A$1:$ZZ$1, 0))</f>
        <v/>
      </c>
      <c r="C715">
        <f>INDEX(resultados!$A$2:$ZZ$1925, 709, MATCH($B$3, resultados!$A$1:$ZZ$1, 0))</f>
        <v/>
      </c>
    </row>
    <row r="716">
      <c r="A716">
        <f>INDEX(resultados!$A$2:$ZZ$1925, 710, MATCH($B$1, resultados!$A$1:$ZZ$1, 0))</f>
        <v/>
      </c>
      <c r="B716">
        <f>INDEX(resultados!$A$2:$ZZ$1925, 710, MATCH($B$2, resultados!$A$1:$ZZ$1, 0))</f>
        <v/>
      </c>
      <c r="C716">
        <f>INDEX(resultados!$A$2:$ZZ$1925, 710, MATCH($B$3, resultados!$A$1:$ZZ$1, 0))</f>
        <v/>
      </c>
    </row>
    <row r="717">
      <c r="A717">
        <f>INDEX(resultados!$A$2:$ZZ$1925, 711, MATCH($B$1, resultados!$A$1:$ZZ$1, 0))</f>
        <v/>
      </c>
      <c r="B717">
        <f>INDEX(resultados!$A$2:$ZZ$1925, 711, MATCH($B$2, resultados!$A$1:$ZZ$1, 0))</f>
        <v/>
      </c>
      <c r="C717">
        <f>INDEX(resultados!$A$2:$ZZ$1925, 711, MATCH($B$3, resultados!$A$1:$ZZ$1, 0))</f>
        <v/>
      </c>
    </row>
    <row r="718">
      <c r="A718">
        <f>INDEX(resultados!$A$2:$ZZ$1925, 712, MATCH($B$1, resultados!$A$1:$ZZ$1, 0))</f>
        <v/>
      </c>
      <c r="B718">
        <f>INDEX(resultados!$A$2:$ZZ$1925, 712, MATCH($B$2, resultados!$A$1:$ZZ$1, 0))</f>
        <v/>
      </c>
      <c r="C718">
        <f>INDEX(resultados!$A$2:$ZZ$1925, 712, MATCH($B$3, resultados!$A$1:$ZZ$1, 0))</f>
        <v/>
      </c>
    </row>
    <row r="719">
      <c r="A719">
        <f>INDEX(resultados!$A$2:$ZZ$1925, 713, MATCH($B$1, resultados!$A$1:$ZZ$1, 0))</f>
        <v/>
      </c>
      <c r="B719">
        <f>INDEX(resultados!$A$2:$ZZ$1925, 713, MATCH($B$2, resultados!$A$1:$ZZ$1, 0))</f>
        <v/>
      </c>
      <c r="C719">
        <f>INDEX(resultados!$A$2:$ZZ$1925, 713, MATCH($B$3, resultados!$A$1:$ZZ$1, 0))</f>
        <v/>
      </c>
    </row>
    <row r="720">
      <c r="A720">
        <f>INDEX(resultados!$A$2:$ZZ$1925, 714, MATCH($B$1, resultados!$A$1:$ZZ$1, 0))</f>
        <v/>
      </c>
      <c r="B720">
        <f>INDEX(resultados!$A$2:$ZZ$1925, 714, MATCH($B$2, resultados!$A$1:$ZZ$1, 0))</f>
        <v/>
      </c>
      <c r="C720">
        <f>INDEX(resultados!$A$2:$ZZ$1925, 714, MATCH($B$3, resultados!$A$1:$ZZ$1, 0))</f>
        <v/>
      </c>
    </row>
    <row r="721">
      <c r="A721">
        <f>INDEX(resultados!$A$2:$ZZ$1925, 715, MATCH($B$1, resultados!$A$1:$ZZ$1, 0))</f>
        <v/>
      </c>
      <c r="B721">
        <f>INDEX(resultados!$A$2:$ZZ$1925, 715, MATCH($B$2, resultados!$A$1:$ZZ$1, 0))</f>
        <v/>
      </c>
      <c r="C721">
        <f>INDEX(resultados!$A$2:$ZZ$1925, 715, MATCH($B$3, resultados!$A$1:$ZZ$1, 0))</f>
        <v/>
      </c>
    </row>
    <row r="722">
      <c r="A722">
        <f>INDEX(resultados!$A$2:$ZZ$1925, 716, MATCH($B$1, resultados!$A$1:$ZZ$1, 0))</f>
        <v/>
      </c>
      <c r="B722">
        <f>INDEX(resultados!$A$2:$ZZ$1925, 716, MATCH($B$2, resultados!$A$1:$ZZ$1, 0))</f>
        <v/>
      </c>
      <c r="C722">
        <f>INDEX(resultados!$A$2:$ZZ$1925, 716, MATCH($B$3, resultados!$A$1:$ZZ$1, 0))</f>
        <v/>
      </c>
    </row>
    <row r="723">
      <c r="A723">
        <f>INDEX(resultados!$A$2:$ZZ$1925, 717, MATCH($B$1, resultados!$A$1:$ZZ$1, 0))</f>
        <v/>
      </c>
      <c r="B723">
        <f>INDEX(resultados!$A$2:$ZZ$1925, 717, MATCH($B$2, resultados!$A$1:$ZZ$1, 0))</f>
        <v/>
      </c>
      <c r="C723">
        <f>INDEX(resultados!$A$2:$ZZ$1925, 717, MATCH($B$3, resultados!$A$1:$ZZ$1, 0))</f>
        <v/>
      </c>
    </row>
    <row r="724">
      <c r="A724">
        <f>INDEX(resultados!$A$2:$ZZ$1925, 718, MATCH($B$1, resultados!$A$1:$ZZ$1, 0))</f>
        <v/>
      </c>
      <c r="B724">
        <f>INDEX(resultados!$A$2:$ZZ$1925, 718, MATCH($B$2, resultados!$A$1:$ZZ$1, 0))</f>
        <v/>
      </c>
      <c r="C724">
        <f>INDEX(resultados!$A$2:$ZZ$1925, 718, MATCH($B$3, resultados!$A$1:$ZZ$1, 0))</f>
        <v/>
      </c>
    </row>
    <row r="725">
      <c r="A725">
        <f>INDEX(resultados!$A$2:$ZZ$1925, 719, MATCH($B$1, resultados!$A$1:$ZZ$1, 0))</f>
        <v/>
      </c>
      <c r="B725">
        <f>INDEX(resultados!$A$2:$ZZ$1925, 719, MATCH($B$2, resultados!$A$1:$ZZ$1, 0))</f>
        <v/>
      </c>
      <c r="C725">
        <f>INDEX(resultados!$A$2:$ZZ$1925, 719, MATCH($B$3, resultados!$A$1:$ZZ$1, 0))</f>
        <v/>
      </c>
    </row>
    <row r="726">
      <c r="A726">
        <f>INDEX(resultados!$A$2:$ZZ$1925, 720, MATCH($B$1, resultados!$A$1:$ZZ$1, 0))</f>
        <v/>
      </c>
      <c r="B726">
        <f>INDEX(resultados!$A$2:$ZZ$1925, 720, MATCH($B$2, resultados!$A$1:$ZZ$1, 0))</f>
        <v/>
      </c>
      <c r="C726">
        <f>INDEX(resultados!$A$2:$ZZ$1925, 720, MATCH($B$3, resultados!$A$1:$ZZ$1, 0))</f>
        <v/>
      </c>
    </row>
    <row r="727">
      <c r="A727">
        <f>INDEX(resultados!$A$2:$ZZ$1925, 721, MATCH($B$1, resultados!$A$1:$ZZ$1, 0))</f>
        <v/>
      </c>
      <c r="B727">
        <f>INDEX(resultados!$A$2:$ZZ$1925, 721, MATCH($B$2, resultados!$A$1:$ZZ$1, 0))</f>
        <v/>
      </c>
      <c r="C727">
        <f>INDEX(resultados!$A$2:$ZZ$1925, 721, MATCH($B$3, resultados!$A$1:$ZZ$1, 0))</f>
        <v/>
      </c>
    </row>
    <row r="728">
      <c r="A728">
        <f>INDEX(resultados!$A$2:$ZZ$1925, 722, MATCH($B$1, resultados!$A$1:$ZZ$1, 0))</f>
        <v/>
      </c>
      <c r="B728">
        <f>INDEX(resultados!$A$2:$ZZ$1925, 722, MATCH($B$2, resultados!$A$1:$ZZ$1, 0))</f>
        <v/>
      </c>
      <c r="C728">
        <f>INDEX(resultados!$A$2:$ZZ$1925, 722, MATCH($B$3, resultados!$A$1:$ZZ$1, 0))</f>
        <v/>
      </c>
    </row>
    <row r="729">
      <c r="A729">
        <f>INDEX(resultados!$A$2:$ZZ$1925, 723, MATCH($B$1, resultados!$A$1:$ZZ$1, 0))</f>
        <v/>
      </c>
      <c r="B729">
        <f>INDEX(resultados!$A$2:$ZZ$1925, 723, MATCH($B$2, resultados!$A$1:$ZZ$1, 0))</f>
        <v/>
      </c>
      <c r="C729">
        <f>INDEX(resultados!$A$2:$ZZ$1925, 723, MATCH($B$3, resultados!$A$1:$ZZ$1, 0))</f>
        <v/>
      </c>
    </row>
    <row r="730">
      <c r="A730">
        <f>INDEX(resultados!$A$2:$ZZ$1925, 724, MATCH($B$1, resultados!$A$1:$ZZ$1, 0))</f>
        <v/>
      </c>
      <c r="B730">
        <f>INDEX(resultados!$A$2:$ZZ$1925, 724, MATCH($B$2, resultados!$A$1:$ZZ$1, 0))</f>
        <v/>
      </c>
      <c r="C730">
        <f>INDEX(resultados!$A$2:$ZZ$1925, 724, MATCH($B$3, resultados!$A$1:$ZZ$1, 0))</f>
        <v/>
      </c>
    </row>
    <row r="731">
      <c r="A731">
        <f>INDEX(resultados!$A$2:$ZZ$1925, 725, MATCH($B$1, resultados!$A$1:$ZZ$1, 0))</f>
        <v/>
      </c>
      <c r="B731">
        <f>INDEX(resultados!$A$2:$ZZ$1925, 725, MATCH($B$2, resultados!$A$1:$ZZ$1, 0))</f>
        <v/>
      </c>
      <c r="C731">
        <f>INDEX(resultados!$A$2:$ZZ$1925, 725, MATCH($B$3, resultados!$A$1:$ZZ$1, 0))</f>
        <v/>
      </c>
    </row>
    <row r="732">
      <c r="A732">
        <f>INDEX(resultados!$A$2:$ZZ$1925, 726, MATCH($B$1, resultados!$A$1:$ZZ$1, 0))</f>
        <v/>
      </c>
      <c r="B732">
        <f>INDEX(resultados!$A$2:$ZZ$1925, 726, MATCH($B$2, resultados!$A$1:$ZZ$1, 0))</f>
        <v/>
      </c>
      <c r="C732">
        <f>INDEX(resultados!$A$2:$ZZ$1925, 726, MATCH($B$3, resultados!$A$1:$ZZ$1, 0))</f>
        <v/>
      </c>
    </row>
    <row r="733">
      <c r="A733">
        <f>INDEX(resultados!$A$2:$ZZ$1925, 727, MATCH($B$1, resultados!$A$1:$ZZ$1, 0))</f>
        <v/>
      </c>
      <c r="B733">
        <f>INDEX(resultados!$A$2:$ZZ$1925, 727, MATCH($B$2, resultados!$A$1:$ZZ$1, 0))</f>
        <v/>
      </c>
      <c r="C733">
        <f>INDEX(resultados!$A$2:$ZZ$1925, 727, MATCH($B$3, resultados!$A$1:$ZZ$1, 0))</f>
        <v/>
      </c>
    </row>
    <row r="734">
      <c r="A734">
        <f>INDEX(resultados!$A$2:$ZZ$1925, 728, MATCH($B$1, resultados!$A$1:$ZZ$1, 0))</f>
        <v/>
      </c>
      <c r="B734">
        <f>INDEX(resultados!$A$2:$ZZ$1925, 728, MATCH($B$2, resultados!$A$1:$ZZ$1, 0))</f>
        <v/>
      </c>
      <c r="C734">
        <f>INDEX(resultados!$A$2:$ZZ$1925, 728, MATCH($B$3, resultados!$A$1:$ZZ$1, 0))</f>
        <v/>
      </c>
    </row>
    <row r="735">
      <c r="A735">
        <f>INDEX(resultados!$A$2:$ZZ$1925, 729, MATCH($B$1, resultados!$A$1:$ZZ$1, 0))</f>
        <v/>
      </c>
      <c r="B735">
        <f>INDEX(resultados!$A$2:$ZZ$1925, 729, MATCH($B$2, resultados!$A$1:$ZZ$1, 0))</f>
        <v/>
      </c>
      <c r="C735">
        <f>INDEX(resultados!$A$2:$ZZ$1925, 729, MATCH($B$3, resultados!$A$1:$ZZ$1, 0))</f>
        <v/>
      </c>
    </row>
    <row r="736">
      <c r="A736">
        <f>INDEX(resultados!$A$2:$ZZ$1925, 730, MATCH($B$1, resultados!$A$1:$ZZ$1, 0))</f>
        <v/>
      </c>
      <c r="B736">
        <f>INDEX(resultados!$A$2:$ZZ$1925, 730, MATCH($B$2, resultados!$A$1:$ZZ$1, 0))</f>
        <v/>
      </c>
      <c r="C736">
        <f>INDEX(resultados!$A$2:$ZZ$1925, 730, MATCH($B$3, resultados!$A$1:$ZZ$1, 0))</f>
        <v/>
      </c>
    </row>
    <row r="737">
      <c r="A737">
        <f>INDEX(resultados!$A$2:$ZZ$1925, 731, MATCH($B$1, resultados!$A$1:$ZZ$1, 0))</f>
        <v/>
      </c>
      <c r="B737">
        <f>INDEX(resultados!$A$2:$ZZ$1925, 731, MATCH($B$2, resultados!$A$1:$ZZ$1, 0))</f>
        <v/>
      </c>
      <c r="C737">
        <f>INDEX(resultados!$A$2:$ZZ$1925, 731, MATCH($B$3, resultados!$A$1:$ZZ$1, 0))</f>
        <v/>
      </c>
    </row>
    <row r="738">
      <c r="A738">
        <f>INDEX(resultados!$A$2:$ZZ$1925, 732, MATCH($B$1, resultados!$A$1:$ZZ$1, 0))</f>
        <v/>
      </c>
      <c r="B738">
        <f>INDEX(resultados!$A$2:$ZZ$1925, 732, MATCH($B$2, resultados!$A$1:$ZZ$1, 0))</f>
        <v/>
      </c>
      <c r="C738">
        <f>INDEX(resultados!$A$2:$ZZ$1925, 732, MATCH($B$3, resultados!$A$1:$ZZ$1, 0))</f>
        <v/>
      </c>
    </row>
    <row r="739">
      <c r="A739">
        <f>INDEX(resultados!$A$2:$ZZ$1925, 733, MATCH($B$1, resultados!$A$1:$ZZ$1, 0))</f>
        <v/>
      </c>
      <c r="B739">
        <f>INDEX(resultados!$A$2:$ZZ$1925, 733, MATCH($B$2, resultados!$A$1:$ZZ$1, 0))</f>
        <v/>
      </c>
      <c r="C739">
        <f>INDEX(resultados!$A$2:$ZZ$1925, 733, MATCH($B$3, resultados!$A$1:$ZZ$1, 0))</f>
        <v/>
      </c>
    </row>
    <row r="740">
      <c r="A740">
        <f>INDEX(resultados!$A$2:$ZZ$1925, 734, MATCH($B$1, resultados!$A$1:$ZZ$1, 0))</f>
        <v/>
      </c>
      <c r="B740">
        <f>INDEX(resultados!$A$2:$ZZ$1925, 734, MATCH($B$2, resultados!$A$1:$ZZ$1, 0))</f>
        <v/>
      </c>
      <c r="C740">
        <f>INDEX(resultados!$A$2:$ZZ$1925, 734, MATCH($B$3, resultados!$A$1:$ZZ$1, 0))</f>
        <v/>
      </c>
    </row>
    <row r="741">
      <c r="A741">
        <f>INDEX(resultados!$A$2:$ZZ$1925, 735, MATCH($B$1, resultados!$A$1:$ZZ$1, 0))</f>
        <v/>
      </c>
      <c r="B741">
        <f>INDEX(resultados!$A$2:$ZZ$1925, 735, MATCH($B$2, resultados!$A$1:$ZZ$1, 0))</f>
        <v/>
      </c>
      <c r="C741">
        <f>INDEX(resultados!$A$2:$ZZ$1925, 735, MATCH($B$3, resultados!$A$1:$ZZ$1, 0))</f>
        <v/>
      </c>
    </row>
    <row r="742">
      <c r="A742">
        <f>INDEX(resultados!$A$2:$ZZ$1925, 736, MATCH($B$1, resultados!$A$1:$ZZ$1, 0))</f>
        <v/>
      </c>
      <c r="B742">
        <f>INDEX(resultados!$A$2:$ZZ$1925, 736, MATCH($B$2, resultados!$A$1:$ZZ$1, 0))</f>
        <v/>
      </c>
      <c r="C742">
        <f>INDEX(resultados!$A$2:$ZZ$1925, 736, MATCH($B$3, resultados!$A$1:$ZZ$1, 0))</f>
        <v/>
      </c>
    </row>
    <row r="743">
      <c r="A743">
        <f>INDEX(resultados!$A$2:$ZZ$1925, 737, MATCH($B$1, resultados!$A$1:$ZZ$1, 0))</f>
        <v/>
      </c>
      <c r="B743">
        <f>INDEX(resultados!$A$2:$ZZ$1925, 737, MATCH($B$2, resultados!$A$1:$ZZ$1, 0))</f>
        <v/>
      </c>
      <c r="C743">
        <f>INDEX(resultados!$A$2:$ZZ$1925, 737, MATCH($B$3, resultados!$A$1:$ZZ$1, 0))</f>
        <v/>
      </c>
    </row>
    <row r="744">
      <c r="A744">
        <f>INDEX(resultados!$A$2:$ZZ$1925, 738, MATCH($B$1, resultados!$A$1:$ZZ$1, 0))</f>
        <v/>
      </c>
      <c r="B744">
        <f>INDEX(resultados!$A$2:$ZZ$1925, 738, MATCH($B$2, resultados!$A$1:$ZZ$1, 0))</f>
        <v/>
      </c>
      <c r="C744">
        <f>INDEX(resultados!$A$2:$ZZ$1925, 738, MATCH($B$3, resultados!$A$1:$ZZ$1, 0))</f>
        <v/>
      </c>
    </row>
    <row r="745">
      <c r="A745">
        <f>INDEX(resultados!$A$2:$ZZ$1925, 739, MATCH($B$1, resultados!$A$1:$ZZ$1, 0))</f>
        <v/>
      </c>
      <c r="B745">
        <f>INDEX(resultados!$A$2:$ZZ$1925, 739, MATCH($B$2, resultados!$A$1:$ZZ$1, 0))</f>
        <v/>
      </c>
      <c r="C745">
        <f>INDEX(resultados!$A$2:$ZZ$1925, 739, MATCH($B$3, resultados!$A$1:$ZZ$1, 0))</f>
        <v/>
      </c>
    </row>
    <row r="746">
      <c r="A746">
        <f>INDEX(resultados!$A$2:$ZZ$1925, 740, MATCH($B$1, resultados!$A$1:$ZZ$1, 0))</f>
        <v/>
      </c>
      <c r="B746">
        <f>INDEX(resultados!$A$2:$ZZ$1925, 740, MATCH($B$2, resultados!$A$1:$ZZ$1, 0))</f>
        <v/>
      </c>
      <c r="C746">
        <f>INDEX(resultados!$A$2:$ZZ$1925, 740, MATCH($B$3, resultados!$A$1:$ZZ$1, 0))</f>
        <v/>
      </c>
    </row>
    <row r="747">
      <c r="A747">
        <f>INDEX(resultados!$A$2:$ZZ$1925, 741, MATCH($B$1, resultados!$A$1:$ZZ$1, 0))</f>
        <v/>
      </c>
      <c r="B747">
        <f>INDEX(resultados!$A$2:$ZZ$1925, 741, MATCH($B$2, resultados!$A$1:$ZZ$1, 0))</f>
        <v/>
      </c>
      <c r="C747">
        <f>INDEX(resultados!$A$2:$ZZ$1925, 741, MATCH($B$3, resultados!$A$1:$ZZ$1, 0))</f>
        <v/>
      </c>
    </row>
    <row r="748">
      <c r="A748">
        <f>INDEX(resultados!$A$2:$ZZ$1925, 742, MATCH($B$1, resultados!$A$1:$ZZ$1, 0))</f>
        <v/>
      </c>
      <c r="B748">
        <f>INDEX(resultados!$A$2:$ZZ$1925, 742, MATCH($B$2, resultados!$A$1:$ZZ$1, 0))</f>
        <v/>
      </c>
      <c r="C748">
        <f>INDEX(resultados!$A$2:$ZZ$1925, 742, MATCH($B$3, resultados!$A$1:$ZZ$1, 0))</f>
        <v/>
      </c>
    </row>
    <row r="749">
      <c r="A749">
        <f>INDEX(resultados!$A$2:$ZZ$1925, 743, MATCH($B$1, resultados!$A$1:$ZZ$1, 0))</f>
        <v/>
      </c>
      <c r="B749">
        <f>INDEX(resultados!$A$2:$ZZ$1925, 743, MATCH($B$2, resultados!$A$1:$ZZ$1, 0))</f>
        <v/>
      </c>
      <c r="C749">
        <f>INDEX(resultados!$A$2:$ZZ$1925, 743, MATCH($B$3, resultados!$A$1:$ZZ$1, 0))</f>
        <v/>
      </c>
    </row>
    <row r="750">
      <c r="A750">
        <f>INDEX(resultados!$A$2:$ZZ$1925, 744, MATCH($B$1, resultados!$A$1:$ZZ$1, 0))</f>
        <v/>
      </c>
      <c r="B750">
        <f>INDEX(resultados!$A$2:$ZZ$1925, 744, MATCH($B$2, resultados!$A$1:$ZZ$1, 0))</f>
        <v/>
      </c>
      <c r="C750">
        <f>INDEX(resultados!$A$2:$ZZ$1925, 744, MATCH($B$3, resultados!$A$1:$ZZ$1, 0))</f>
        <v/>
      </c>
    </row>
    <row r="751">
      <c r="A751">
        <f>INDEX(resultados!$A$2:$ZZ$1925, 745, MATCH($B$1, resultados!$A$1:$ZZ$1, 0))</f>
        <v/>
      </c>
      <c r="B751">
        <f>INDEX(resultados!$A$2:$ZZ$1925, 745, MATCH($B$2, resultados!$A$1:$ZZ$1, 0))</f>
        <v/>
      </c>
      <c r="C751">
        <f>INDEX(resultados!$A$2:$ZZ$1925, 745, MATCH($B$3, resultados!$A$1:$ZZ$1, 0))</f>
        <v/>
      </c>
    </row>
    <row r="752">
      <c r="A752">
        <f>INDEX(resultados!$A$2:$ZZ$1925, 746, MATCH($B$1, resultados!$A$1:$ZZ$1, 0))</f>
        <v/>
      </c>
      <c r="B752">
        <f>INDEX(resultados!$A$2:$ZZ$1925, 746, MATCH($B$2, resultados!$A$1:$ZZ$1, 0))</f>
        <v/>
      </c>
      <c r="C752">
        <f>INDEX(resultados!$A$2:$ZZ$1925, 746, MATCH($B$3, resultados!$A$1:$ZZ$1, 0))</f>
        <v/>
      </c>
    </row>
    <row r="753">
      <c r="A753">
        <f>INDEX(resultados!$A$2:$ZZ$1925, 747, MATCH($B$1, resultados!$A$1:$ZZ$1, 0))</f>
        <v/>
      </c>
      <c r="B753">
        <f>INDEX(resultados!$A$2:$ZZ$1925, 747, MATCH($B$2, resultados!$A$1:$ZZ$1, 0))</f>
        <v/>
      </c>
      <c r="C753">
        <f>INDEX(resultados!$A$2:$ZZ$1925, 747, MATCH($B$3, resultados!$A$1:$ZZ$1, 0))</f>
        <v/>
      </c>
    </row>
    <row r="754">
      <c r="A754">
        <f>INDEX(resultados!$A$2:$ZZ$1925, 748, MATCH($B$1, resultados!$A$1:$ZZ$1, 0))</f>
        <v/>
      </c>
      <c r="B754">
        <f>INDEX(resultados!$A$2:$ZZ$1925, 748, MATCH($B$2, resultados!$A$1:$ZZ$1, 0))</f>
        <v/>
      </c>
      <c r="C754">
        <f>INDEX(resultados!$A$2:$ZZ$1925, 748, MATCH($B$3, resultados!$A$1:$ZZ$1, 0))</f>
        <v/>
      </c>
    </row>
    <row r="755">
      <c r="A755">
        <f>INDEX(resultados!$A$2:$ZZ$1925, 749, MATCH($B$1, resultados!$A$1:$ZZ$1, 0))</f>
        <v/>
      </c>
      <c r="B755">
        <f>INDEX(resultados!$A$2:$ZZ$1925, 749, MATCH($B$2, resultados!$A$1:$ZZ$1, 0))</f>
        <v/>
      </c>
      <c r="C755">
        <f>INDEX(resultados!$A$2:$ZZ$1925, 749, MATCH($B$3, resultados!$A$1:$ZZ$1, 0))</f>
        <v/>
      </c>
    </row>
    <row r="756">
      <c r="A756">
        <f>INDEX(resultados!$A$2:$ZZ$1925, 750, MATCH($B$1, resultados!$A$1:$ZZ$1, 0))</f>
        <v/>
      </c>
      <c r="B756">
        <f>INDEX(resultados!$A$2:$ZZ$1925, 750, MATCH($B$2, resultados!$A$1:$ZZ$1, 0))</f>
        <v/>
      </c>
      <c r="C756">
        <f>INDEX(resultados!$A$2:$ZZ$1925, 750, MATCH($B$3, resultados!$A$1:$ZZ$1, 0))</f>
        <v/>
      </c>
    </row>
    <row r="757">
      <c r="A757">
        <f>INDEX(resultados!$A$2:$ZZ$1925, 751, MATCH($B$1, resultados!$A$1:$ZZ$1, 0))</f>
        <v/>
      </c>
      <c r="B757">
        <f>INDEX(resultados!$A$2:$ZZ$1925, 751, MATCH($B$2, resultados!$A$1:$ZZ$1, 0))</f>
        <v/>
      </c>
      <c r="C757">
        <f>INDEX(resultados!$A$2:$ZZ$1925, 751, MATCH($B$3, resultados!$A$1:$ZZ$1, 0))</f>
        <v/>
      </c>
    </row>
    <row r="758">
      <c r="A758">
        <f>INDEX(resultados!$A$2:$ZZ$1925, 752, MATCH($B$1, resultados!$A$1:$ZZ$1, 0))</f>
        <v/>
      </c>
      <c r="B758">
        <f>INDEX(resultados!$A$2:$ZZ$1925, 752, MATCH($B$2, resultados!$A$1:$ZZ$1, 0))</f>
        <v/>
      </c>
      <c r="C758">
        <f>INDEX(resultados!$A$2:$ZZ$1925, 752, MATCH($B$3, resultados!$A$1:$ZZ$1, 0))</f>
        <v/>
      </c>
    </row>
    <row r="759">
      <c r="A759">
        <f>INDEX(resultados!$A$2:$ZZ$1925, 753, MATCH($B$1, resultados!$A$1:$ZZ$1, 0))</f>
        <v/>
      </c>
      <c r="B759">
        <f>INDEX(resultados!$A$2:$ZZ$1925, 753, MATCH($B$2, resultados!$A$1:$ZZ$1, 0))</f>
        <v/>
      </c>
      <c r="C759">
        <f>INDEX(resultados!$A$2:$ZZ$1925, 753, MATCH($B$3, resultados!$A$1:$ZZ$1, 0))</f>
        <v/>
      </c>
    </row>
    <row r="760">
      <c r="A760">
        <f>INDEX(resultados!$A$2:$ZZ$1925, 754, MATCH($B$1, resultados!$A$1:$ZZ$1, 0))</f>
        <v/>
      </c>
      <c r="B760">
        <f>INDEX(resultados!$A$2:$ZZ$1925, 754, MATCH($B$2, resultados!$A$1:$ZZ$1, 0))</f>
        <v/>
      </c>
      <c r="C760">
        <f>INDEX(resultados!$A$2:$ZZ$1925, 754, MATCH($B$3, resultados!$A$1:$ZZ$1, 0))</f>
        <v/>
      </c>
    </row>
    <row r="761">
      <c r="A761">
        <f>INDEX(resultados!$A$2:$ZZ$1925, 755, MATCH($B$1, resultados!$A$1:$ZZ$1, 0))</f>
        <v/>
      </c>
      <c r="B761">
        <f>INDEX(resultados!$A$2:$ZZ$1925, 755, MATCH($B$2, resultados!$A$1:$ZZ$1, 0))</f>
        <v/>
      </c>
      <c r="C761">
        <f>INDEX(resultados!$A$2:$ZZ$1925, 755, MATCH($B$3, resultados!$A$1:$ZZ$1, 0))</f>
        <v/>
      </c>
    </row>
    <row r="762">
      <c r="A762">
        <f>INDEX(resultados!$A$2:$ZZ$1925, 756, MATCH($B$1, resultados!$A$1:$ZZ$1, 0))</f>
        <v/>
      </c>
      <c r="B762">
        <f>INDEX(resultados!$A$2:$ZZ$1925, 756, MATCH($B$2, resultados!$A$1:$ZZ$1, 0))</f>
        <v/>
      </c>
      <c r="C762">
        <f>INDEX(resultados!$A$2:$ZZ$1925, 756, MATCH($B$3, resultados!$A$1:$ZZ$1, 0))</f>
        <v/>
      </c>
    </row>
    <row r="763">
      <c r="A763">
        <f>INDEX(resultados!$A$2:$ZZ$1925, 757, MATCH($B$1, resultados!$A$1:$ZZ$1, 0))</f>
        <v/>
      </c>
      <c r="B763">
        <f>INDEX(resultados!$A$2:$ZZ$1925, 757, MATCH($B$2, resultados!$A$1:$ZZ$1, 0))</f>
        <v/>
      </c>
      <c r="C763">
        <f>INDEX(resultados!$A$2:$ZZ$1925, 757, MATCH($B$3, resultados!$A$1:$ZZ$1, 0))</f>
        <v/>
      </c>
    </row>
    <row r="764">
      <c r="A764">
        <f>INDEX(resultados!$A$2:$ZZ$1925, 758, MATCH($B$1, resultados!$A$1:$ZZ$1, 0))</f>
        <v/>
      </c>
      <c r="B764">
        <f>INDEX(resultados!$A$2:$ZZ$1925, 758, MATCH($B$2, resultados!$A$1:$ZZ$1, 0))</f>
        <v/>
      </c>
      <c r="C764">
        <f>INDEX(resultados!$A$2:$ZZ$1925, 758, MATCH($B$3, resultados!$A$1:$ZZ$1, 0))</f>
        <v/>
      </c>
    </row>
    <row r="765">
      <c r="A765">
        <f>INDEX(resultados!$A$2:$ZZ$1925, 759, MATCH($B$1, resultados!$A$1:$ZZ$1, 0))</f>
        <v/>
      </c>
      <c r="B765">
        <f>INDEX(resultados!$A$2:$ZZ$1925, 759, MATCH($B$2, resultados!$A$1:$ZZ$1, 0))</f>
        <v/>
      </c>
      <c r="C765">
        <f>INDEX(resultados!$A$2:$ZZ$1925, 759, MATCH($B$3, resultados!$A$1:$ZZ$1, 0))</f>
        <v/>
      </c>
    </row>
    <row r="766">
      <c r="A766">
        <f>INDEX(resultados!$A$2:$ZZ$1925, 760, MATCH($B$1, resultados!$A$1:$ZZ$1, 0))</f>
        <v/>
      </c>
      <c r="B766">
        <f>INDEX(resultados!$A$2:$ZZ$1925, 760, MATCH($B$2, resultados!$A$1:$ZZ$1, 0))</f>
        <v/>
      </c>
      <c r="C766">
        <f>INDEX(resultados!$A$2:$ZZ$1925, 760, MATCH($B$3, resultados!$A$1:$ZZ$1, 0))</f>
        <v/>
      </c>
    </row>
    <row r="767">
      <c r="A767">
        <f>INDEX(resultados!$A$2:$ZZ$1925, 761, MATCH($B$1, resultados!$A$1:$ZZ$1, 0))</f>
        <v/>
      </c>
      <c r="B767">
        <f>INDEX(resultados!$A$2:$ZZ$1925, 761, MATCH($B$2, resultados!$A$1:$ZZ$1, 0))</f>
        <v/>
      </c>
      <c r="C767">
        <f>INDEX(resultados!$A$2:$ZZ$1925, 761, MATCH($B$3, resultados!$A$1:$ZZ$1, 0))</f>
        <v/>
      </c>
    </row>
    <row r="768">
      <c r="A768">
        <f>INDEX(resultados!$A$2:$ZZ$1925, 762, MATCH($B$1, resultados!$A$1:$ZZ$1, 0))</f>
        <v/>
      </c>
      <c r="B768">
        <f>INDEX(resultados!$A$2:$ZZ$1925, 762, MATCH($B$2, resultados!$A$1:$ZZ$1, 0))</f>
        <v/>
      </c>
      <c r="C768">
        <f>INDEX(resultados!$A$2:$ZZ$1925, 762, MATCH($B$3, resultados!$A$1:$ZZ$1, 0))</f>
        <v/>
      </c>
    </row>
    <row r="769">
      <c r="A769">
        <f>INDEX(resultados!$A$2:$ZZ$1925, 763, MATCH($B$1, resultados!$A$1:$ZZ$1, 0))</f>
        <v/>
      </c>
      <c r="B769">
        <f>INDEX(resultados!$A$2:$ZZ$1925, 763, MATCH($B$2, resultados!$A$1:$ZZ$1, 0))</f>
        <v/>
      </c>
      <c r="C769">
        <f>INDEX(resultados!$A$2:$ZZ$1925, 763, MATCH($B$3, resultados!$A$1:$ZZ$1, 0))</f>
        <v/>
      </c>
    </row>
    <row r="770">
      <c r="A770">
        <f>INDEX(resultados!$A$2:$ZZ$1925, 764, MATCH($B$1, resultados!$A$1:$ZZ$1, 0))</f>
        <v/>
      </c>
      <c r="B770">
        <f>INDEX(resultados!$A$2:$ZZ$1925, 764, MATCH($B$2, resultados!$A$1:$ZZ$1, 0))</f>
        <v/>
      </c>
      <c r="C770">
        <f>INDEX(resultados!$A$2:$ZZ$1925, 764, MATCH($B$3, resultados!$A$1:$ZZ$1, 0))</f>
        <v/>
      </c>
    </row>
    <row r="771">
      <c r="A771">
        <f>INDEX(resultados!$A$2:$ZZ$1925, 765, MATCH($B$1, resultados!$A$1:$ZZ$1, 0))</f>
        <v/>
      </c>
      <c r="B771">
        <f>INDEX(resultados!$A$2:$ZZ$1925, 765, MATCH($B$2, resultados!$A$1:$ZZ$1, 0))</f>
        <v/>
      </c>
      <c r="C771">
        <f>INDEX(resultados!$A$2:$ZZ$1925, 765, MATCH($B$3, resultados!$A$1:$ZZ$1, 0))</f>
        <v/>
      </c>
    </row>
    <row r="772">
      <c r="A772">
        <f>INDEX(resultados!$A$2:$ZZ$1925, 766, MATCH($B$1, resultados!$A$1:$ZZ$1, 0))</f>
        <v/>
      </c>
      <c r="B772">
        <f>INDEX(resultados!$A$2:$ZZ$1925, 766, MATCH($B$2, resultados!$A$1:$ZZ$1, 0))</f>
        <v/>
      </c>
      <c r="C772">
        <f>INDEX(resultados!$A$2:$ZZ$1925, 766, MATCH($B$3, resultados!$A$1:$ZZ$1, 0))</f>
        <v/>
      </c>
    </row>
    <row r="773">
      <c r="A773">
        <f>INDEX(resultados!$A$2:$ZZ$1925, 767, MATCH($B$1, resultados!$A$1:$ZZ$1, 0))</f>
        <v/>
      </c>
      <c r="B773">
        <f>INDEX(resultados!$A$2:$ZZ$1925, 767, MATCH($B$2, resultados!$A$1:$ZZ$1, 0))</f>
        <v/>
      </c>
      <c r="C773">
        <f>INDEX(resultados!$A$2:$ZZ$1925, 767, MATCH($B$3, resultados!$A$1:$ZZ$1, 0))</f>
        <v/>
      </c>
    </row>
    <row r="774">
      <c r="A774">
        <f>INDEX(resultados!$A$2:$ZZ$1925, 768, MATCH($B$1, resultados!$A$1:$ZZ$1, 0))</f>
        <v/>
      </c>
      <c r="B774">
        <f>INDEX(resultados!$A$2:$ZZ$1925, 768, MATCH($B$2, resultados!$A$1:$ZZ$1, 0))</f>
        <v/>
      </c>
      <c r="C774">
        <f>INDEX(resultados!$A$2:$ZZ$1925, 768, MATCH($B$3, resultados!$A$1:$ZZ$1, 0))</f>
        <v/>
      </c>
    </row>
    <row r="775">
      <c r="A775">
        <f>INDEX(resultados!$A$2:$ZZ$1925, 769, MATCH($B$1, resultados!$A$1:$ZZ$1, 0))</f>
        <v/>
      </c>
      <c r="B775">
        <f>INDEX(resultados!$A$2:$ZZ$1925, 769, MATCH($B$2, resultados!$A$1:$ZZ$1, 0))</f>
        <v/>
      </c>
      <c r="C775">
        <f>INDEX(resultados!$A$2:$ZZ$1925, 769, MATCH($B$3, resultados!$A$1:$ZZ$1, 0))</f>
        <v/>
      </c>
    </row>
    <row r="776">
      <c r="A776">
        <f>INDEX(resultados!$A$2:$ZZ$1925, 770, MATCH($B$1, resultados!$A$1:$ZZ$1, 0))</f>
        <v/>
      </c>
      <c r="B776">
        <f>INDEX(resultados!$A$2:$ZZ$1925, 770, MATCH($B$2, resultados!$A$1:$ZZ$1, 0))</f>
        <v/>
      </c>
      <c r="C776">
        <f>INDEX(resultados!$A$2:$ZZ$1925, 770, MATCH($B$3, resultados!$A$1:$ZZ$1, 0))</f>
        <v/>
      </c>
    </row>
    <row r="777">
      <c r="A777">
        <f>INDEX(resultados!$A$2:$ZZ$1925, 771, MATCH($B$1, resultados!$A$1:$ZZ$1, 0))</f>
        <v/>
      </c>
      <c r="B777">
        <f>INDEX(resultados!$A$2:$ZZ$1925, 771, MATCH($B$2, resultados!$A$1:$ZZ$1, 0))</f>
        <v/>
      </c>
      <c r="C777">
        <f>INDEX(resultados!$A$2:$ZZ$1925, 771, MATCH($B$3, resultados!$A$1:$ZZ$1, 0))</f>
        <v/>
      </c>
    </row>
    <row r="778">
      <c r="A778">
        <f>INDEX(resultados!$A$2:$ZZ$1925, 772, MATCH($B$1, resultados!$A$1:$ZZ$1, 0))</f>
        <v/>
      </c>
      <c r="B778">
        <f>INDEX(resultados!$A$2:$ZZ$1925, 772, MATCH($B$2, resultados!$A$1:$ZZ$1, 0))</f>
        <v/>
      </c>
      <c r="C778">
        <f>INDEX(resultados!$A$2:$ZZ$1925, 772, MATCH($B$3, resultados!$A$1:$ZZ$1, 0))</f>
        <v/>
      </c>
    </row>
    <row r="779">
      <c r="A779">
        <f>INDEX(resultados!$A$2:$ZZ$1925, 773, MATCH($B$1, resultados!$A$1:$ZZ$1, 0))</f>
        <v/>
      </c>
      <c r="B779">
        <f>INDEX(resultados!$A$2:$ZZ$1925, 773, MATCH($B$2, resultados!$A$1:$ZZ$1, 0))</f>
        <v/>
      </c>
      <c r="C779">
        <f>INDEX(resultados!$A$2:$ZZ$1925, 773, MATCH($B$3, resultados!$A$1:$ZZ$1, 0))</f>
        <v/>
      </c>
    </row>
    <row r="780">
      <c r="A780">
        <f>INDEX(resultados!$A$2:$ZZ$1925, 774, MATCH($B$1, resultados!$A$1:$ZZ$1, 0))</f>
        <v/>
      </c>
      <c r="B780">
        <f>INDEX(resultados!$A$2:$ZZ$1925, 774, MATCH($B$2, resultados!$A$1:$ZZ$1, 0))</f>
        <v/>
      </c>
      <c r="C780">
        <f>INDEX(resultados!$A$2:$ZZ$1925, 774, MATCH($B$3, resultados!$A$1:$ZZ$1, 0))</f>
        <v/>
      </c>
    </row>
    <row r="781">
      <c r="A781">
        <f>INDEX(resultados!$A$2:$ZZ$1925, 775, MATCH($B$1, resultados!$A$1:$ZZ$1, 0))</f>
        <v/>
      </c>
      <c r="B781">
        <f>INDEX(resultados!$A$2:$ZZ$1925, 775, MATCH($B$2, resultados!$A$1:$ZZ$1, 0))</f>
        <v/>
      </c>
      <c r="C781">
        <f>INDEX(resultados!$A$2:$ZZ$1925, 775, MATCH($B$3, resultados!$A$1:$ZZ$1, 0))</f>
        <v/>
      </c>
    </row>
    <row r="782">
      <c r="A782">
        <f>INDEX(resultados!$A$2:$ZZ$1925, 776, MATCH($B$1, resultados!$A$1:$ZZ$1, 0))</f>
        <v/>
      </c>
      <c r="B782">
        <f>INDEX(resultados!$A$2:$ZZ$1925, 776, MATCH($B$2, resultados!$A$1:$ZZ$1, 0))</f>
        <v/>
      </c>
      <c r="C782">
        <f>INDEX(resultados!$A$2:$ZZ$1925, 776, MATCH($B$3, resultados!$A$1:$ZZ$1, 0))</f>
        <v/>
      </c>
    </row>
    <row r="783">
      <c r="A783">
        <f>INDEX(resultados!$A$2:$ZZ$1925, 777, MATCH($B$1, resultados!$A$1:$ZZ$1, 0))</f>
        <v/>
      </c>
      <c r="B783">
        <f>INDEX(resultados!$A$2:$ZZ$1925, 777, MATCH($B$2, resultados!$A$1:$ZZ$1, 0))</f>
        <v/>
      </c>
      <c r="C783">
        <f>INDEX(resultados!$A$2:$ZZ$1925, 777, MATCH($B$3, resultados!$A$1:$ZZ$1, 0))</f>
        <v/>
      </c>
    </row>
    <row r="784">
      <c r="A784">
        <f>INDEX(resultados!$A$2:$ZZ$1925, 778, MATCH($B$1, resultados!$A$1:$ZZ$1, 0))</f>
        <v/>
      </c>
      <c r="B784">
        <f>INDEX(resultados!$A$2:$ZZ$1925, 778, MATCH($B$2, resultados!$A$1:$ZZ$1, 0))</f>
        <v/>
      </c>
      <c r="C784">
        <f>INDEX(resultados!$A$2:$ZZ$1925, 778, MATCH($B$3, resultados!$A$1:$ZZ$1, 0))</f>
        <v/>
      </c>
    </row>
    <row r="785">
      <c r="A785">
        <f>INDEX(resultados!$A$2:$ZZ$1925, 779, MATCH($B$1, resultados!$A$1:$ZZ$1, 0))</f>
        <v/>
      </c>
      <c r="B785">
        <f>INDEX(resultados!$A$2:$ZZ$1925, 779, MATCH($B$2, resultados!$A$1:$ZZ$1, 0))</f>
        <v/>
      </c>
      <c r="C785">
        <f>INDEX(resultados!$A$2:$ZZ$1925, 779, MATCH($B$3, resultados!$A$1:$ZZ$1, 0))</f>
        <v/>
      </c>
    </row>
    <row r="786">
      <c r="A786">
        <f>INDEX(resultados!$A$2:$ZZ$1925, 780, MATCH($B$1, resultados!$A$1:$ZZ$1, 0))</f>
        <v/>
      </c>
      <c r="B786">
        <f>INDEX(resultados!$A$2:$ZZ$1925, 780, MATCH($B$2, resultados!$A$1:$ZZ$1, 0))</f>
        <v/>
      </c>
      <c r="C786">
        <f>INDEX(resultados!$A$2:$ZZ$1925, 780, MATCH($B$3, resultados!$A$1:$ZZ$1, 0))</f>
        <v/>
      </c>
    </row>
    <row r="787">
      <c r="A787">
        <f>INDEX(resultados!$A$2:$ZZ$1925, 781, MATCH($B$1, resultados!$A$1:$ZZ$1, 0))</f>
        <v/>
      </c>
      <c r="B787">
        <f>INDEX(resultados!$A$2:$ZZ$1925, 781, MATCH($B$2, resultados!$A$1:$ZZ$1, 0))</f>
        <v/>
      </c>
      <c r="C787">
        <f>INDEX(resultados!$A$2:$ZZ$1925, 781, MATCH($B$3, resultados!$A$1:$ZZ$1, 0))</f>
        <v/>
      </c>
    </row>
    <row r="788">
      <c r="A788">
        <f>INDEX(resultados!$A$2:$ZZ$1925, 782, MATCH($B$1, resultados!$A$1:$ZZ$1, 0))</f>
        <v/>
      </c>
      <c r="B788">
        <f>INDEX(resultados!$A$2:$ZZ$1925, 782, MATCH($B$2, resultados!$A$1:$ZZ$1, 0))</f>
        <v/>
      </c>
      <c r="C788">
        <f>INDEX(resultados!$A$2:$ZZ$1925, 782, MATCH($B$3, resultados!$A$1:$ZZ$1, 0))</f>
        <v/>
      </c>
    </row>
    <row r="789">
      <c r="A789">
        <f>INDEX(resultados!$A$2:$ZZ$1925, 783, MATCH($B$1, resultados!$A$1:$ZZ$1, 0))</f>
        <v/>
      </c>
      <c r="B789">
        <f>INDEX(resultados!$A$2:$ZZ$1925, 783, MATCH($B$2, resultados!$A$1:$ZZ$1, 0))</f>
        <v/>
      </c>
      <c r="C789">
        <f>INDEX(resultados!$A$2:$ZZ$1925, 783, MATCH($B$3, resultados!$A$1:$ZZ$1, 0))</f>
        <v/>
      </c>
    </row>
    <row r="790">
      <c r="A790">
        <f>INDEX(resultados!$A$2:$ZZ$1925, 784, MATCH($B$1, resultados!$A$1:$ZZ$1, 0))</f>
        <v/>
      </c>
      <c r="B790">
        <f>INDEX(resultados!$A$2:$ZZ$1925, 784, MATCH($B$2, resultados!$A$1:$ZZ$1, 0))</f>
        <v/>
      </c>
      <c r="C790">
        <f>INDEX(resultados!$A$2:$ZZ$1925, 784, MATCH($B$3, resultados!$A$1:$ZZ$1, 0))</f>
        <v/>
      </c>
    </row>
    <row r="791">
      <c r="A791">
        <f>INDEX(resultados!$A$2:$ZZ$1925, 785, MATCH($B$1, resultados!$A$1:$ZZ$1, 0))</f>
        <v/>
      </c>
      <c r="B791">
        <f>INDEX(resultados!$A$2:$ZZ$1925, 785, MATCH($B$2, resultados!$A$1:$ZZ$1, 0))</f>
        <v/>
      </c>
      <c r="C791">
        <f>INDEX(resultados!$A$2:$ZZ$1925, 785, MATCH($B$3, resultados!$A$1:$ZZ$1, 0))</f>
        <v/>
      </c>
    </row>
    <row r="792">
      <c r="A792">
        <f>INDEX(resultados!$A$2:$ZZ$1925, 786, MATCH($B$1, resultados!$A$1:$ZZ$1, 0))</f>
        <v/>
      </c>
      <c r="B792">
        <f>INDEX(resultados!$A$2:$ZZ$1925, 786, MATCH($B$2, resultados!$A$1:$ZZ$1, 0))</f>
        <v/>
      </c>
      <c r="C792">
        <f>INDEX(resultados!$A$2:$ZZ$1925, 786, MATCH($B$3, resultados!$A$1:$ZZ$1, 0))</f>
        <v/>
      </c>
    </row>
    <row r="793">
      <c r="A793">
        <f>INDEX(resultados!$A$2:$ZZ$1925, 787, MATCH($B$1, resultados!$A$1:$ZZ$1, 0))</f>
        <v/>
      </c>
      <c r="B793">
        <f>INDEX(resultados!$A$2:$ZZ$1925, 787, MATCH($B$2, resultados!$A$1:$ZZ$1, 0))</f>
        <v/>
      </c>
      <c r="C793">
        <f>INDEX(resultados!$A$2:$ZZ$1925, 787, MATCH($B$3, resultados!$A$1:$ZZ$1, 0))</f>
        <v/>
      </c>
    </row>
    <row r="794">
      <c r="A794">
        <f>INDEX(resultados!$A$2:$ZZ$1925, 788, MATCH($B$1, resultados!$A$1:$ZZ$1, 0))</f>
        <v/>
      </c>
      <c r="B794">
        <f>INDEX(resultados!$A$2:$ZZ$1925, 788, MATCH($B$2, resultados!$A$1:$ZZ$1, 0))</f>
        <v/>
      </c>
      <c r="C794">
        <f>INDEX(resultados!$A$2:$ZZ$1925, 788, MATCH($B$3, resultados!$A$1:$ZZ$1, 0))</f>
        <v/>
      </c>
    </row>
    <row r="795">
      <c r="A795">
        <f>INDEX(resultados!$A$2:$ZZ$1925, 789, MATCH($B$1, resultados!$A$1:$ZZ$1, 0))</f>
        <v/>
      </c>
      <c r="B795">
        <f>INDEX(resultados!$A$2:$ZZ$1925, 789, MATCH($B$2, resultados!$A$1:$ZZ$1, 0))</f>
        <v/>
      </c>
      <c r="C795">
        <f>INDEX(resultados!$A$2:$ZZ$1925, 789, MATCH($B$3, resultados!$A$1:$ZZ$1, 0))</f>
        <v/>
      </c>
    </row>
    <row r="796">
      <c r="A796">
        <f>INDEX(resultados!$A$2:$ZZ$1925, 790, MATCH($B$1, resultados!$A$1:$ZZ$1, 0))</f>
        <v/>
      </c>
      <c r="B796">
        <f>INDEX(resultados!$A$2:$ZZ$1925, 790, MATCH($B$2, resultados!$A$1:$ZZ$1, 0))</f>
        <v/>
      </c>
      <c r="C796">
        <f>INDEX(resultados!$A$2:$ZZ$1925, 790, MATCH($B$3, resultados!$A$1:$ZZ$1, 0))</f>
        <v/>
      </c>
    </row>
    <row r="797">
      <c r="A797">
        <f>INDEX(resultados!$A$2:$ZZ$1925, 791, MATCH($B$1, resultados!$A$1:$ZZ$1, 0))</f>
        <v/>
      </c>
      <c r="B797">
        <f>INDEX(resultados!$A$2:$ZZ$1925, 791, MATCH($B$2, resultados!$A$1:$ZZ$1, 0))</f>
        <v/>
      </c>
      <c r="C797">
        <f>INDEX(resultados!$A$2:$ZZ$1925, 791, MATCH($B$3, resultados!$A$1:$ZZ$1, 0))</f>
        <v/>
      </c>
    </row>
    <row r="798">
      <c r="A798">
        <f>INDEX(resultados!$A$2:$ZZ$1925, 792, MATCH($B$1, resultados!$A$1:$ZZ$1, 0))</f>
        <v/>
      </c>
      <c r="B798">
        <f>INDEX(resultados!$A$2:$ZZ$1925, 792, MATCH($B$2, resultados!$A$1:$ZZ$1, 0))</f>
        <v/>
      </c>
      <c r="C798">
        <f>INDEX(resultados!$A$2:$ZZ$1925, 792, MATCH($B$3, resultados!$A$1:$ZZ$1, 0))</f>
        <v/>
      </c>
    </row>
    <row r="799">
      <c r="A799">
        <f>INDEX(resultados!$A$2:$ZZ$1925, 793, MATCH($B$1, resultados!$A$1:$ZZ$1, 0))</f>
        <v/>
      </c>
      <c r="B799">
        <f>INDEX(resultados!$A$2:$ZZ$1925, 793, MATCH($B$2, resultados!$A$1:$ZZ$1, 0))</f>
        <v/>
      </c>
      <c r="C799">
        <f>INDEX(resultados!$A$2:$ZZ$1925, 793, MATCH($B$3, resultados!$A$1:$ZZ$1, 0))</f>
        <v/>
      </c>
    </row>
    <row r="800">
      <c r="A800">
        <f>INDEX(resultados!$A$2:$ZZ$1925, 794, MATCH($B$1, resultados!$A$1:$ZZ$1, 0))</f>
        <v/>
      </c>
      <c r="B800">
        <f>INDEX(resultados!$A$2:$ZZ$1925, 794, MATCH($B$2, resultados!$A$1:$ZZ$1, 0))</f>
        <v/>
      </c>
      <c r="C800">
        <f>INDEX(resultados!$A$2:$ZZ$1925, 794, MATCH($B$3, resultados!$A$1:$ZZ$1, 0))</f>
        <v/>
      </c>
    </row>
    <row r="801">
      <c r="A801">
        <f>INDEX(resultados!$A$2:$ZZ$1925, 795, MATCH($B$1, resultados!$A$1:$ZZ$1, 0))</f>
        <v/>
      </c>
      <c r="B801">
        <f>INDEX(resultados!$A$2:$ZZ$1925, 795, MATCH($B$2, resultados!$A$1:$ZZ$1, 0))</f>
        <v/>
      </c>
      <c r="C801">
        <f>INDEX(resultados!$A$2:$ZZ$1925, 795, MATCH($B$3, resultados!$A$1:$ZZ$1, 0))</f>
        <v/>
      </c>
    </row>
    <row r="802">
      <c r="A802">
        <f>INDEX(resultados!$A$2:$ZZ$1925, 796, MATCH($B$1, resultados!$A$1:$ZZ$1, 0))</f>
        <v/>
      </c>
      <c r="B802">
        <f>INDEX(resultados!$A$2:$ZZ$1925, 796, MATCH($B$2, resultados!$A$1:$ZZ$1, 0))</f>
        <v/>
      </c>
      <c r="C802">
        <f>INDEX(resultados!$A$2:$ZZ$1925, 796, MATCH($B$3, resultados!$A$1:$ZZ$1, 0))</f>
        <v/>
      </c>
    </row>
    <row r="803">
      <c r="A803">
        <f>INDEX(resultados!$A$2:$ZZ$1925, 797, MATCH($B$1, resultados!$A$1:$ZZ$1, 0))</f>
        <v/>
      </c>
      <c r="B803">
        <f>INDEX(resultados!$A$2:$ZZ$1925, 797, MATCH($B$2, resultados!$A$1:$ZZ$1, 0))</f>
        <v/>
      </c>
      <c r="C803">
        <f>INDEX(resultados!$A$2:$ZZ$1925, 797, MATCH($B$3, resultados!$A$1:$ZZ$1, 0))</f>
        <v/>
      </c>
    </row>
    <row r="804">
      <c r="A804">
        <f>INDEX(resultados!$A$2:$ZZ$1925, 798, MATCH($B$1, resultados!$A$1:$ZZ$1, 0))</f>
        <v/>
      </c>
      <c r="B804">
        <f>INDEX(resultados!$A$2:$ZZ$1925, 798, MATCH($B$2, resultados!$A$1:$ZZ$1, 0))</f>
        <v/>
      </c>
      <c r="C804">
        <f>INDEX(resultados!$A$2:$ZZ$1925, 798, MATCH($B$3, resultados!$A$1:$ZZ$1, 0))</f>
        <v/>
      </c>
    </row>
    <row r="805">
      <c r="A805">
        <f>INDEX(resultados!$A$2:$ZZ$1925, 799, MATCH($B$1, resultados!$A$1:$ZZ$1, 0))</f>
        <v/>
      </c>
      <c r="B805">
        <f>INDEX(resultados!$A$2:$ZZ$1925, 799, MATCH($B$2, resultados!$A$1:$ZZ$1, 0))</f>
        <v/>
      </c>
      <c r="C805">
        <f>INDEX(resultados!$A$2:$ZZ$1925, 799, MATCH($B$3, resultados!$A$1:$ZZ$1, 0))</f>
        <v/>
      </c>
    </row>
    <row r="806">
      <c r="A806">
        <f>INDEX(resultados!$A$2:$ZZ$1925, 800, MATCH($B$1, resultados!$A$1:$ZZ$1, 0))</f>
        <v/>
      </c>
      <c r="B806">
        <f>INDEX(resultados!$A$2:$ZZ$1925, 800, MATCH($B$2, resultados!$A$1:$ZZ$1, 0))</f>
        <v/>
      </c>
      <c r="C806">
        <f>INDEX(resultados!$A$2:$ZZ$1925, 800, MATCH($B$3, resultados!$A$1:$ZZ$1, 0))</f>
        <v/>
      </c>
    </row>
    <row r="807">
      <c r="A807">
        <f>INDEX(resultados!$A$2:$ZZ$1925, 801, MATCH($B$1, resultados!$A$1:$ZZ$1, 0))</f>
        <v/>
      </c>
      <c r="B807">
        <f>INDEX(resultados!$A$2:$ZZ$1925, 801, MATCH($B$2, resultados!$A$1:$ZZ$1, 0))</f>
        <v/>
      </c>
      <c r="C807">
        <f>INDEX(resultados!$A$2:$ZZ$1925, 801, MATCH($B$3, resultados!$A$1:$ZZ$1, 0))</f>
        <v/>
      </c>
    </row>
    <row r="808">
      <c r="A808">
        <f>INDEX(resultados!$A$2:$ZZ$1925, 802, MATCH($B$1, resultados!$A$1:$ZZ$1, 0))</f>
        <v/>
      </c>
      <c r="B808">
        <f>INDEX(resultados!$A$2:$ZZ$1925, 802, MATCH($B$2, resultados!$A$1:$ZZ$1, 0))</f>
        <v/>
      </c>
      <c r="C808">
        <f>INDEX(resultados!$A$2:$ZZ$1925, 802, MATCH($B$3, resultados!$A$1:$ZZ$1, 0))</f>
        <v/>
      </c>
    </row>
    <row r="809">
      <c r="A809">
        <f>INDEX(resultados!$A$2:$ZZ$1925, 803, MATCH($B$1, resultados!$A$1:$ZZ$1, 0))</f>
        <v/>
      </c>
      <c r="B809">
        <f>INDEX(resultados!$A$2:$ZZ$1925, 803, MATCH($B$2, resultados!$A$1:$ZZ$1, 0))</f>
        <v/>
      </c>
      <c r="C809">
        <f>INDEX(resultados!$A$2:$ZZ$1925, 803, MATCH($B$3, resultados!$A$1:$ZZ$1, 0))</f>
        <v/>
      </c>
    </row>
    <row r="810">
      <c r="A810">
        <f>INDEX(resultados!$A$2:$ZZ$1925, 804, MATCH($B$1, resultados!$A$1:$ZZ$1, 0))</f>
        <v/>
      </c>
      <c r="B810">
        <f>INDEX(resultados!$A$2:$ZZ$1925, 804, MATCH($B$2, resultados!$A$1:$ZZ$1, 0))</f>
        <v/>
      </c>
      <c r="C810">
        <f>INDEX(resultados!$A$2:$ZZ$1925, 804, MATCH($B$3, resultados!$A$1:$ZZ$1, 0))</f>
        <v/>
      </c>
    </row>
    <row r="811">
      <c r="A811">
        <f>INDEX(resultados!$A$2:$ZZ$1925, 805, MATCH($B$1, resultados!$A$1:$ZZ$1, 0))</f>
        <v/>
      </c>
      <c r="B811">
        <f>INDEX(resultados!$A$2:$ZZ$1925, 805, MATCH($B$2, resultados!$A$1:$ZZ$1, 0))</f>
        <v/>
      </c>
      <c r="C811">
        <f>INDEX(resultados!$A$2:$ZZ$1925, 805, MATCH($B$3, resultados!$A$1:$ZZ$1, 0))</f>
        <v/>
      </c>
    </row>
    <row r="812">
      <c r="A812">
        <f>INDEX(resultados!$A$2:$ZZ$1925, 806, MATCH($B$1, resultados!$A$1:$ZZ$1, 0))</f>
        <v/>
      </c>
      <c r="B812">
        <f>INDEX(resultados!$A$2:$ZZ$1925, 806, MATCH($B$2, resultados!$A$1:$ZZ$1, 0))</f>
        <v/>
      </c>
      <c r="C812">
        <f>INDEX(resultados!$A$2:$ZZ$1925, 806, MATCH($B$3, resultados!$A$1:$ZZ$1, 0))</f>
        <v/>
      </c>
    </row>
    <row r="813">
      <c r="A813">
        <f>INDEX(resultados!$A$2:$ZZ$1925, 807, MATCH($B$1, resultados!$A$1:$ZZ$1, 0))</f>
        <v/>
      </c>
      <c r="B813">
        <f>INDEX(resultados!$A$2:$ZZ$1925, 807, MATCH($B$2, resultados!$A$1:$ZZ$1, 0))</f>
        <v/>
      </c>
      <c r="C813">
        <f>INDEX(resultados!$A$2:$ZZ$1925, 807, MATCH($B$3, resultados!$A$1:$ZZ$1, 0))</f>
        <v/>
      </c>
    </row>
    <row r="814">
      <c r="A814">
        <f>INDEX(resultados!$A$2:$ZZ$1925, 808, MATCH($B$1, resultados!$A$1:$ZZ$1, 0))</f>
        <v/>
      </c>
      <c r="B814">
        <f>INDEX(resultados!$A$2:$ZZ$1925, 808, MATCH($B$2, resultados!$A$1:$ZZ$1, 0))</f>
        <v/>
      </c>
      <c r="C814">
        <f>INDEX(resultados!$A$2:$ZZ$1925, 808, MATCH($B$3, resultados!$A$1:$ZZ$1, 0))</f>
        <v/>
      </c>
    </row>
    <row r="815">
      <c r="A815">
        <f>INDEX(resultados!$A$2:$ZZ$1925, 809, MATCH($B$1, resultados!$A$1:$ZZ$1, 0))</f>
        <v/>
      </c>
      <c r="B815">
        <f>INDEX(resultados!$A$2:$ZZ$1925, 809, MATCH($B$2, resultados!$A$1:$ZZ$1, 0))</f>
        <v/>
      </c>
      <c r="C815">
        <f>INDEX(resultados!$A$2:$ZZ$1925, 809, MATCH($B$3, resultados!$A$1:$ZZ$1, 0))</f>
        <v/>
      </c>
    </row>
    <row r="816">
      <c r="A816">
        <f>INDEX(resultados!$A$2:$ZZ$1925, 810, MATCH($B$1, resultados!$A$1:$ZZ$1, 0))</f>
        <v/>
      </c>
      <c r="B816">
        <f>INDEX(resultados!$A$2:$ZZ$1925, 810, MATCH($B$2, resultados!$A$1:$ZZ$1, 0))</f>
        <v/>
      </c>
      <c r="C816">
        <f>INDEX(resultados!$A$2:$ZZ$1925, 810, MATCH($B$3, resultados!$A$1:$ZZ$1, 0))</f>
        <v/>
      </c>
    </row>
    <row r="817">
      <c r="A817">
        <f>INDEX(resultados!$A$2:$ZZ$1925, 811, MATCH($B$1, resultados!$A$1:$ZZ$1, 0))</f>
        <v/>
      </c>
      <c r="B817">
        <f>INDEX(resultados!$A$2:$ZZ$1925, 811, MATCH($B$2, resultados!$A$1:$ZZ$1, 0))</f>
        <v/>
      </c>
      <c r="C817">
        <f>INDEX(resultados!$A$2:$ZZ$1925, 811, MATCH($B$3, resultados!$A$1:$ZZ$1, 0))</f>
        <v/>
      </c>
    </row>
    <row r="818">
      <c r="A818">
        <f>INDEX(resultados!$A$2:$ZZ$1925, 812, MATCH($B$1, resultados!$A$1:$ZZ$1, 0))</f>
        <v/>
      </c>
      <c r="B818">
        <f>INDEX(resultados!$A$2:$ZZ$1925, 812, MATCH($B$2, resultados!$A$1:$ZZ$1, 0))</f>
        <v/>
      </c>
      <c r="C818">
        <f>INDEX(resultados!$A$2:$ZZ$1925, 812, MATCH($B$3, resultados!$A$1:$ZZ$1, 0))</f>
        <v/>
      </c>
    </row>
    <row r="819">
      <c r="A819">
        <f>INDEX(resultados!$A$2:$ZZ$1925, 813, MATCH($B$1, resultados!$A$1:$ZZ$1, 0))</f>
        <v/>
      </c>
      <c r="B819">
        <f>INDEX(resultados!$A$2:$ZZ$1925, 813, MATCH($B$2, resultados!$A$1:$ZZ$1, 0))</f>
        <v/>
      </c>
      <c r="C819">
        <f>INDEX(resultados!$A$2:$ZZ$1925, 813, MATCH($B$3, resultados!$A$1:$ZZ$1, 0))</f>
        <v/>
      </c>
    </row>
    <row r="820">
      <c r="A820">
        <f>INDEX(resultados!$A$2:$ZZ$1925, 814, MATCH($B$1, resultados!$A$1:$ZZ$1, 0))</f>
        <v/>
      </c>
      <c r="B820">
        <f>INDEX(resultados!$A$2:$ZZ$1925, 814, MATCH($B$2, resultados!$A$1:$ZZ$1, 0))</f>
        <v/>
      </c>
      <c r="C820">
        <f>INDEX(resultados!$A$2:$ZZ$1925, 814, MATCH($B$3, resultados!$A$1:$ZZ$1, 0))</f>
        <v/>
      </c>
    </row>
    <row r="821">
      <c r="A821">
        <f>INDEX(resultados!$A$2:$ZZ$1925, 815, MATCH($B$1, resultados!$A$1:$ZZ$1, 0))</f>
        <v/>
      </c>
      <c r="B821">
        <f>INDEX(resultados!$A$2:$ZZ$1925, 815, MATCH($B$2, resultados!$A$1:$ZZ$1, 0))</f>
        <v/>
      </c>
      <c r="C821">
        <f>INDEX(resultados!$A$2:$ZZ$1925, 815, MATCH($B$3, resultados!$A$1:$ZZ$1, 0))</f>
        <v/>
      </c>
    </row>
    <row r="822">
      <c r="A822">
        <f>INDEX(resultados!$A$2:$ZZ$1925, 816, MATCH($B$1, resultados!$A$1:$ZZ$1, 0))</f>
        <v/>
      </c>
      <c r="B822">
        <f>INDEX(resultados!$A$2:$ZZ$1925, 816, MATCH($B$2, resultados!$A$1:$ZZ$1, 0))</f>
        <v/>
      </c>
      <c r="C822">
        <f>INDEX(resultados!$A$2:$ZZ$1925, 816, MATCH($B$3, resultados!$A$1:$ZZ$1, 0))</f>
        <v/>
      </c>
    </row>
    <row r="823">
      <c r="A823">
        <f>INDEX(resultados!$A$2:$ZZ$1925, 817, MATCH($B$1, resultados!$A$1:$ZZ$1, 0))</f>
        <v/>
      </c>
      <c r="B823">
        <f>INDEX(resultados!$A$2:$ZZ$1925, 817, MATCH($B$2, resultados!$A$1:$ZZ$1, 0))</f>
        <v/>
      </c>
      <c r="C823">
        <f>INDEX(resultados!$A$2:$ZZ$1925, 817, MATCH($B$3, resultados!$A$1:$ZZ$1, 0))</f>
        <v/>
      </c>
    </row>
    <row r="824">
      <c r="A824">
        <f>INDEX(resultados!$A$2:$ZZ$1925, 818, MATCH($B$1, resultados!$A$1:$ZZ$1, 0))</f>
        <v/>
      </c>
      <c r="B824">
        <f>INDEX(resultados!$A$2:$ZZ$1925, 818, MATCH($B$2, resultados!$A$1:$ZZ$1, 0))</f>
        <v/>
      </c>
      <c r="C824">
        <f>INDEX(resultados!$A$2:$ZZ$1925, 818, MATCH($B$3, resultados!$A$1:$ZZ$1, 0))</f>
        <v/>
      </c>
    </row>
    <row r="825">
      <c r="A825">
        <f>INDEX(resultados!$A$2:$ZZ$1925, 819, MATCH($B$1, resultados!$A$1:$ZZ$1, 0))</f>
        <v/>
      </c>
      <c r="B825">
        <f>INDEX(resultados!$A$2:$ZZ$1925, 819, MATCH($B$2, resultados!$A$1:$ZZ$1, 0))</f>
        <v/>
      </c>
      <c r="C825">
        <f>INDEX(resultados!$A$2:$ZZ$1925, 819, MATCH($B$3, resultados!$A$1:$ZZ$1, 0))</f>
        <v/>
      </c>
    </row>
    <row r="826">
      <c r="A826">
        <f>INDEX(resultados!$A$2:$ZZ$1925, 820, MATCH($B$1, resultados!$A$1:$ZZ$1, 0))</f>
        <v/>
      </c>
      <c r="B826">
        <f>INDEX(resultados!$A$2:$ZZ$1925, 820, MATCH($B$2, resultados!$A$1:$ZZ$1, 0))</f>
        <v/>
      </c>
      <c r="C826">
        <f>INDEX(resultados!$A$2:$ZZ$1925, 820, MATCH($B$3, resultados!$A$1:$ZZ$1, 0))</f>
        <v/>
      </c>
    </row>
    <row r="827">
      <c r="A827">
        <f>INDEX(resultados!$A$2:$ZZ$1925, 821, MATCH($B$1, resultados!$A$1:$ZZ$1, 0))</f>
        <v/>
      </c>
      <c r="B827">
        <f>INDEX(resultados!$A$2:$ZZ$1925, 821, MATCH($B$2, resultados!$A$1:$ZZ$1, 0))</f>
        <v/>
      </c>
      <c r="C827">
        <f>INDEX(resultados!$A$2:$ZZ$1925, 821, MATCH($B$3, resultados!$A$1:$ZZ$1, 0))</f>
        <v/>
      </c>
    </row>
    <row r="828">
      <c r="A828">
        <f>INDEX(resultados!$A$2:$ZZ$1925, 822, MATCH($B$1, resultados!$A$1:$ZZ$1, 0))</f>
        <v/>
      </c>
      <c r="B828">
        <f>INDEX(resultados!$A$2:$ZZ$1925, 822, MATCH($B$2, resultados!$A$1:$ZZ$1, 0))</f>
        <v/>
      </c>
      <c r="C828">
        <f>INDEX(resultados!$A$2:$ZZ$1925, 822, MATCH($B$3, resultados!$A$1:$ZZ$1, 0))</f>
        <v/>
      </c>
    </row>
    <row r="829">
      <c r="A829">
        <f>INDEX(resultados!$A$2:$ZZ$1925, 823, MATCH($B$1, resultados!$A$1:$ZZ$1, 0))</f>
        <v/>
      </c>
      <c r="B829">
        <f>INDEX(resultados!$A$2:$ZZ$1925, 823, MATCH($B$2, resultados!$A$1:$ZZ$1, 0))</f>
        <v/>
      </c>
      <c r="C829">
        <f>INDEX(resultados!$A$2:$ZZ$1925, 823, MATCH($B$3, resultados!$A$1:$ZZ$1, 0))</f>
        <v/>
      </c>
    </row>
    <row r="830">
      <c r="A830">
        <f>INDEX(resultados!$A$2:$ZZ$1925, 824, MATCH($B$1, resultados!$A$1:$ZZ$1, 0))</f>
        <v/>
      </c>
      <c r="B830">
        <f>INDEX(resultados!$A$2:$ZZ$1925, 824, MATCH($B$2, resultados!$A$1:$ZZ$1, 0))</f>
        <v/>
      </c>
      <c r="C830">
        <f>INDEX(resultados!$A$2:$ZZ$1925, 824, MATCH($B$3, resultados!$A$1:$ZZ$1, 0))</f>
        <v/>
      </c>
    </row>
    <row r="831">
      <c r="A831">
        <f>INDEX(resultados!$A$2:$ZZ$1925, 825, MATCH($B$1, resultados!$A$1:$ZZ$1, 0))</f>
        <v/>
      </c>
      <c r="B831">
        <f>INDEX(resultados!$A$2:$ZZ$1925, 825, MATCH($B$2, resultados!$A$1:$ZZ$1, 0))</f>
        <v/>
      </c>
      <c r="C831">
        <f>INDEX(resultados!$A$2:$ZZ$1925, 825, MATCH($B$3, resultados!$A$1:$ZZ$1, 0))</f>
        <v/>
      </c>
    </row>
    <row r="832">
      <c r="A832">
        <f>INDEX(resultados!$A$2:$ZZ$1925, 826, MATCH($B$1, resultados!$A$1:$ZZ$1, 0))</f>
        <v/>
      </c>
      <c r="B832">
        <f>INDEX(resultados!$A$2:$ZZ$1925, 826, MATCH($B$2, resultados!$A$1:$ZZ$1, 0))</f>
        <v/>
      </c>
      <c r="C832">
        <f>INDEX(resultados!$A$2:$ZZ$1925, 826, MATCH($B$3, resultados!$A$1:$ZZ$1, 0))</f>
        <v/>
      </c>
    </row>
    <row r="833">
      <c r="A833">
        <f>INDEX(resultados!$A$2:$ZZ$1925, 827, MATCH($B$1, resultados!$A$1:$ZZ$1, 0))</f>
        <v/>
      </c>
      <c r="B833">
        <f>INDEX(resultados!$A$2:$ZZ$1925, 827, MATCH($B$2, resultados!$A$1:$ZZ$1, 0))</f>
        <v/>
      </c>
      <c r="C833">
        <f>INDEX(resultados!$A$2:$ZZ$1925, 827, MATCH($B$3, resultados!$A$1:$ZZ$1, 0))</f>
        <v/>
      </c>
    </row>
    <row r="834">
      <c r="A834">
        <f>INDEX(resultados!$A$2:$ZZ$1925, 828, MATCH($B$1, resultados!$A$1:$ZZ$1, 0))</f>
        <v/>
      </c>
      <c r="B834">
        <f>INDEX(resultados!$A$2:$ZZ$1925, 828, MATCH($B$2, resultados!$A$1:$ZZ$1, 0))</f>
        <v/>
      </c>
      <c r="C834">
        <f>INDEX(resultados!$A$2:$ZZ$1925, 828, MATCH($B$3, resultados!$A$1:$ZZ$1, 0))</f>
        <v/>
      </c>
    </row>
    <row r="835">
      <c r="A835">
        <f>INDEX(resultados!$A$2:$ZZ$1925, 829, MATCH($B$1, resultados!$A$1:$ZZ$1, 0))</f>
        <v/>
      </c>
      <c r="B835">
        <f>INDEX(resultados!$A$2:$ZZ$1925, 829, MATCH($B$2, resultados!$A$1:$ZZ$1, 0))</f>
        <v/>
      </c>
      <c r="C835">
        <f>INDEX(resultados!$A$2:$ZZ$1925, 829, MATCH($B$3, resultados!$A$1:$ZZ$1, 0))</f>
        <v/>
      </c>
    </row>
    <row r="836">
      <c r="A836">
        <f>INDEX(resultados!$A$2:$ZZ$1925, 830, MATCH($B$1, resultados!$A$1:$ZZ$1, 0))</f>
        <v/>
      </c>
      <c r="B836">
        <f>INDEX(resultados!$A$2:$ZZ$1925, 830, MATCH($B$2, resultados!$A$1:$ZZ$1, 0))</f>
        <v/>
      </c>
      <c r="C836">
        <f>INDEX(resultados!$A$2:$ZZ$1925, 830, MATCH($B$3, resultados!$A$1:$ZZ$1, 0))</f>
        <v/>
      </c>
    </row>
    <row r="837">
      <c r="A837">
        <f>INDEX(resultados!$A$2:$ZZ$1925, 831, MATCH($B$1, resultados!$A$1:$ZZ$1, 0))</f>
        <v/>
      </c>
      <c r="B837">
        <f>INDEX(resultados!$A$2:$ZZ$1925, 831, MATCH($B$2, resultados!$A$1:$ZZ$1, 0))</f>
        <v/>
      </c>
      <c r="C837">
        <f>INDEX(resultados!$A$2:$ZZ$1925, 831, MATCH($B$3, resultados!$A$1:$ZZ$1, 0))</f>
        <v/>
      </c>
    </row>
    <row r="838">
      <c r="A838">
        <f>INDEX(resultados!$A$2:$ZZ$1925, 832, MATCH($B$1, resultados!$A$1:$ZZ$1, 0))</f>
        <v/>
      </c>
      <c r="B838">
        <f>INDEX(resultados!$A$2:$ZZ$1925, 832, MATCH($B$2, resultados!$A$1:$ZZ$1, 0))</f>
        <v/>
      </c>
      <c r="C838">
        <f>INDEX(resultados!$A$2:$ZZ$1925, 832, MATCH($B$3, resultados!$A$1:$ZZ$1, 0))</f>
        <v/>
      </c>
    </row>
    <row r="839">
      <c r="A839">
        <f>INDEX(resultados!$A$2:$ZZ$1925, 833, MATCH($B$1, resultados!$A$1:$ZZ$1, 0))</f>
        <v/>
      </c>
      <c r="B839">
        <f>INDEX(resultados!$A$2:$ZZ$1925, 833, MATCH($B$2, resultados!$A$1:$ZZ$1, 0))</f>
        <v/>
      </c>
      <c r="C839">
        <f>INDEX(resultados!$A$2:$ZZ$1925, 833, MATCH($B$3, resultados!$A$1:$ZZ$1, 0))</f>
        <v/>
      </c>
    </row>
    <row r="840">
      <c r="A840">
        <f>INDEX(resultados!$A$2:$ZZ$1925, 834, MATCH($B$1, resultados!$A$1:$ZZ$1, 0))</f>
        <v/>
      </c>
      <c r="B840">
        <f>INDEX(resultados!$A$2:$ZZ$1925, 834, MATCH($B$2, resultados!$A$1:$ZZ$1, 0))</f>
        <v/>
      </c>
      <c r="C840">
        <f>INDEX(resultados!$A$2:$ZZ$1925, 834, MATCH($B$3, resultados!$A$1:$ZZ$1, 0))</f>
        <v/>
      </c>
    </row>
    <row r="841">
      <c r="A841">
        <f>INDEX(resultados!$A$2:$ZZ$1925, 835, MATCH($B$1, resultados!$A$1:$ZZ$1, 0))</f>
        <v/>
      </c>
      <c r="B841">
        <f>INDEX(resultados!$A$2:$ZZ$1925, 835, MATCH($B$2, resultados!$A$1:$ZZ$1, 0))</f>
        <v/>
      </c>
      <c r="C841">
        <f>INDEX(resultados!$A$2:$ZZ$1925, 835, MATCH($B$3, resultados!$A$1:$ZZ$1, 0))</f>
        <v/>
      </c>
    </row>
    <row r="842">
      <c r="A842">
        <f>INDEX(resultados!$A$2:$ZZ$1925, 836, MATCH($B$1, resultados!$A$1:$ZZ$1, 0))</f>
        <v/>
      </c>
      <c r="B842">
        <f>INDEX(resultados!$A$2:$ZZ$1925, 836, MATCH($B$2, resultados!$A$1:$ZZ$1, 0))</f>
        <v/>
      </c>
      <c r="C842">
        <f>INDEX(resultados!$A$2:$ZZ$1925, 836, MATCH($B$3, resultados!$A$1:$ZZ$1, 0))</f>
        <v/>
      </c>
    </row>
    <row r="843">
      <c r="A843">
        <f>INDEX(resultados!$A$2:$ZZ$1925, 837, MATCH($B$1, resultados!$A$1:$ZZ$1, 0))</f>
        <v/>
      </c>
      <c r="B843">
        <f>INDEX(resultados!$A$2:$ZZ$1925, 837, MATCH($B$2, resultados!$A$1:$ZZ$1, 0))</f>
        <v/>
      </c>
      <c r="C843">
        <f>INDEX(resultados!$A$2:$ZZ$1925, 837, MATCH($B$3, resultados!$A$1:$ZZ$1, 0))</f>
        <v/>
      </c>
    </row>
    <row r="844">
      <c r="A844">
        <f>INDEX(resultados!$A$2:$ZZ$1925, 838, MATCH($B$1, resultados!$A$1:$ZZ$1, 0))</f>
        <v/>
      </c>
      <c r="B844">
        <f>INDEX(resultados!$A$2:$ZZ$1925, 838, MATCH($B$2, resultados!$A$1:$ZZ$1, 0))</f>
        <v/>
      </c>
      <c r="C844">
        <f>INDEX(resultados!$A$2:$ZZ$1925, 838, MATCH($B$3, resultados!$A$1:$ZZ$1, 0))</f>
        <v/>
      </c>
    </row>
    <row r="845">
      <c r="A845">
        <f>INDEX(resultados!$A$2:$ZZ$1925, 839, MATCH($B$1, resultados!$A$1:$ZZ$1, 0))</f>
        <v/>
      </c>
      <c r="B845">
        <f>INDEX(resultados!$A$2:$ZZ$1925, 839, MATCH($B$2, resultados!$A$1:$ZZ$1, 0))</f>
        <v/>
      </c>
      <c r="C845">
        <f>INDEX(resultados!$A$2:$ZZ$1925, 839, MATCH($B$3, resultados!$A$1:$ZZ$1, 0))</f>
        <v/>
      </c>
    </row>
    <row r="846">
      <c r="A846">
        <f>INDEX(resultados!$A$2:$ZZ$1925, 840, MATCH($B$1, resultados!$A$1:$ZZ$1, 0))</f>
        <v/>
      </c>
      <c r="B846">
        <f>INDEX(resultados!$A$2:$ZZ$1925, 840, MATCH($B$2, resultados!$A$1:$ZZ$1, 0))</f>
        <v/>
      </c>
      <c r="C846">
        <f>INDEX(resultados!$A$2:$ZZ$1925, 840, MATCH($B$3, resultados!$A$1:$ZZ$1, 0))</f>
        <v/>
      </c>
    </row>
    <row r="847">
      <c r="A847">
        <f>INDEX(resultados!$A$2:$ZZ$1925, 841, MATCH($B$1, resultados!$A$1:$ZZ$1, 0))</f>
        <v/>
      </c>
      <c r="B847">
        <f>INDEX(resultados!$A$2:$ZZ$1925, 841, MATCH($B$2, resultados!$A$1:$ZZ$1, 0))</f>
        <v/>
      </c>
      <c r="C847">
        <f>INDEX(resultados!$A$2:$ZZ$1925, 841, MATCH($B$3, resultados!$A$1:$ZZ$1, 0))</f>
        <v/>
      </c>
    </row>
    <row r="848">
      <c r="A848">
        <f>INDEX(resultados!$A$2:$ZZ$1925, 842, MATCH($B$1, resultados!$A$1:$ZZ$1, 0))</f>
        <v/>
      </c>
      <c r="B848">
        <f>INDEX(resultados!$A$2:$ZZ$1925, 842, MATCH($B$2, resultados!$A$1:$ZZ$1, 0))</f>
        <v/>
      </c>
      <c r="C848">
        <f>INDEX(resultados!$A$2:$ZZ$1925, 842, MATCH($B$3, resultados!$A$1:$ZZ$1, 0))</f>
        <v/>
      </c>
    </row>
    <row r="849">
      <c r="A849">
        <f>INDEX(resultados!$A$2:$ZZ$1925, 843, MATCH($B$1, resultados!$A$1:$ZZ$1, 0))</f>
        <v/>
      </c>
      <c r="B849">
        <f>INDEX(resultados!$A$2:$ZZ$1925, 843, MATCH($B$2, resultados!$A$1:$ZZ$1, 0))</f>
        <v/>
      </c>
      <c r="C849">
        <f>INDEX(resultados!$A$2:$ZZ$1925, 843, MATCH($B$3, resultados!$A$1:$ZZ$1, 0))</f>
        <v/>
      </c>
    </row>
    <row r="850">
      <c r="A850">
        <f>INDEX(resultados!$A$2:$ZZ$1925, 844, MATCH($B$1, resultados!$A$1:$ZZ$1, 0))</f>
        <v/>
      </c>
      <c r="B850">
        <f>INDEX(resultados!$A$2:$ZZ$1925, 844, MATCH($B$2, resultados!$A$1:$ZZ$1, 0))</f>
        <v/>
      </c>
      <c r="C850">
        <f>INDEX(resultados!$A$2:$ZZ$1925, 844, MATCH($B$3, resultados!$A$1:$ZZ$1, 0))</f>
        <v/>
      </c>
    </row>
    <row r="851">
      <c r="A851">
        <f>INDEX(resultados!$A$2:$ZZ$1925, 845, MATCH($B$1, resultados!$A$1:$ZZ$1, 0))</f>
        <v/>
      </c>
      <c r="B851">
        <f>INDEX(resultados!$A$2:$ZZ$1925, 845, MATCH($B$2, resultados!$A$1:$ZZ$1, 0))</f>
        <v/>
      </c>
      <c r="C851">
        <f>INDEX(resultados!$A$2:$ZZ$1925, 845, MATCH($B$3, resultados!$A$1:$ZZ$1, 0))</f>
        <v/>
      </c>
    </row>
    <row r="852">
      <c r="A852">
        <f>INDEX(resultados!$A$2:$ZZ$1925, 846, MATCH($B$1, resultados!$A$1:$ZZ$1, 0))</f>
        <v/>
      </c>
      <c r="B852">
        <f>INDEX(resultados!$A$2:$ZZ$1925, 846, MATCH($B$2, resultados!$A$1:$ZZ$1, 0))</f>
        <v/>
      </c>
      <c r="C852">
        <f>INDEX(resultados!$A$2:$ZZ$1925, 846, MATCH($B$3, resultados!$A$1:$ZZ$1, 0))</f>
        <v/>
      </c>
    </row>
    <row r="853">
      <c r="A853">
        <f>INDEX(resultados!$A$2:$ZZ$1925, 847, MATCH($B$1, resultados!$A$1:$ZZ$1, 0))</f>
        <v/>
      </c>
      <c r="B853">
        <f>INDEX(resultados!$A$2:$ZZ$1925, 847, MATCH($B$2, resultados!$A$1:$ZZ$1, 0))</f>
        <v/>
      </c>
      <c r="C853">
        <f>INDEX(resultados!$A$2:$ZZ$1925, 847, MATCH($B$3, resultados!$A$1:$ZZ$1, 0))</f>
        <v/>
      </c>
    </row>
    <row r="854">
      <c r="A854">
        <f>INDEX(resultados!$A$2:$ZZ$1925, 848, MATCH($B$1, resultados!$A$1:$ZZ$1, 0))</f>
        <v/>
      </c>
      <c r="B854">
        <f>INDEX(resultados!$A$2:$ZZ$1925, 848, MATCH($B$2, resultados!$A$1:$ZZ$1, 0))</f>
        <v/>
      </c>
      <c r="C854">
        <f>INDEX(resultados!$A$2:$ZZ$1925, 848, MATCH($B$3, resultados!$A$1:$ZZ$1, 0))</f>
        <v/>
      </c>
    </row>
    <row r="855">
      <c r="A855">
        <f>INDEX(resultados!$A$2:$ZZ$1925, 849, MATCH($B$1, resultados!$A$1:$ZZ$1, 0))</f>
        <v/>
      </c>
      <c r="B855">
        <f>INDEX(resultados!$A$2:$ZZ$1925, 849, MATCH($B$2, resultados!$A$1:$ZZ$1, 0))</f>
        <v/>
      </c>
      <c r="C855">
        <f>INDEX(resultados!$A$2:$ZZ$1925, 849, MATCH($B$3, resultados!$A$1:$ZZ$1, 0))</f>
        <v/>
      </c>
    </row>
    <row r="856">
      <c r="A856">
        <f>INDEX(resultados!$A$2:$ZZ$1925, 850, MATCH($B$1, resultados!$A$1:$ZZ$1, 0))</f>
        <v/>
      </c>
      <c r="B856">
        <f>INDEX(resultados!$A$2:$ZZ$1925, 850, MATCH($B$2, resultados!$A$1:$ZZ$1, 0))</f>
        <v/>
      </c>
      <c r="C856">
        <f>INDEX(resultados!$A$2:$ZZ$1925, 850, MATCH($B$3, resultados!$A$1:$ZZ$1, 0))</f>
        <v/>
      </c>
    </row>
    <row r="857">
      <c r="A857">
        <f>INDEX(resultados!$A$2:$ZZ$1925, 851, MATCH($B$1, resultados!$A$1:$ZZ$1, 0))</f>
        <v/>
      </c>
      <c r="B857">
        <f>INDEX(resultados!$A$2:$ZZ$1925, 851, MATCH($B$2, resultados!$A$1:$ZZ$1, 0))</f>
        <v/>
      </c>
      <c r="C857">
        <f>INDEX(resultados!$A$2:$ZZ$1925, 851, MATCH($B$3, resultados!$A$1:$ZZ$1, 0))</f>
        <v/>
      </c>
    </row>
    <row r="858">
      <c r="A858">
        <f>INDEX(resultados!$A$2:$ZZ$1925, 852, MATCH($B$1, resultados!$A$1:$ZZ$1, 0))</f>
        <v/>
      </c>
      <c r="B858">
        <f>INDEX(resultados!$A$2:$ZZ$1925, 852, MATCH($B$2, resultados!$A$1:$ZZ$1, 0))</f>
        <v/>
      </c>
      <c r="C858">
        <f>INDEX(resultados!$A$2:$ZZ$1925, 852, MATCH($B$3, resultados!$A$1:$ZZ$1, 0))</f>
        <v/>
      </c>
    </row>
    <row r="859">
      <c r="A859">
        <f>INDEX(resultados!$A$2:$ZZ$1925, 853, MATCH($B$1, resultados!$A$1:$ZZ$1, 0))</f>
        <v/>
      </c>
      <c r="B859">
        <f>INDEX(resultados!$A$2:$ZZ$1925, 853, MATCH($B$2, resultados!$A$1:$ZZ$1, 0))</f>
        <v/>
      </c>
      <c r="C859">
        <f>INDEX(resultados!$A$2:$ZZ$1925, 853, MATCH($B$3, resultados!$A$1:$ZZ$1, 0))</f>
        <v/>
      </c>
    </row>
    <row r="860">
      <c r="A860">
        <f>INDEX(resultados!$A$2:$ZZ$1925, 854, MATCH($B$1, resultados!$A$1:$ZZ$1, 0))</f>
        <v/>
      </c>
      <c r="B860">
        <f>INDEX(resultados!$A$2:$ZZ$1925, 854, MATCH($B$2, resultados!$A$1:$ZZ$1, 0))</f>
        <v/>
      </c>
      <c r="C860">
        <f>INDEX(resultados!$A$2:$ZZ$1925, 854, MATCH($B$3, resultados!$A$1:$ZZ$1, 0))</f>
        <v/>
      </c>
    </row>
    <row r="861">
      <c r="A861">
        <f>INDEX(resultados!$A$2:$ZZ$1925, 855, MATCH($B$1, resultados!$A$1:$ZZ$1, 0))</f>
        <v/>
      </c>
      <c r="B861">
        <f>INDEX(resultados!$A$2:$ZZ$1925, 855, MATCH($B$2, resultados!$A$1:$ZZ$1, 0))</f>
        <v/>
      </c>
      <c r="C861">
        <f>INDEX(resultados!$A$2:$ZZ$1925, 855, MATCH($B$3, resultados!$A$1:$ZZ$1, 0))</f>
        <v/>
      </c>
    </row>
    <row r="862">
      <c r="A862">
        <f>INDEX(resultados!$A$2:$ZZ$1925, 856, MATCH($B$1, resultados!$A$1:$ZZ$1, 0))</f>
        <v/>
      </c>
      <c r="B862">
        <f>INDEX(resultados!$A$2:$ZZ$1925, 856, MATCH($B$2, resultados!$A$1:$ZZ$1, 0))</f>
        <v/>
      </c>
      <c r="C862">
        <f>INDEX(resultados!$A$2:$ZZ$1925, 856, MATCH($B$3, resultados!$A$1:$ZZ$1, 0))</f>
        <v/>
      </c>
    </row>
    <row r="863">
      <c r="A863">
        <f>INDEX(resultados!$A$2:$ZZ$1925, 857, MATCH($B$1, resultados!$A$1:$ZZ$1, 0))</f>
        <v/>
      </c>
      <c r="B863">
        <f>INDEX(resultados!$A$2:$ZZ$1925, 857, MATCH($B$2, resultados!$A$1:$ZZ$1, 0))</f>
        <v/>
      </c>
      <c r="C863">
        <f>INDEX(resultados!$A$2:$ZZ$1925, 857, MATCH($B$3, resultados!$A$1:$ZZ$1, 0))</f>
        <v/>
      </c>
    </row>
    <row r="864">
      <c r="A864">
        <f>INDEX(resultados!$A$2:$ZZ$1925, 858, MATCH($B$1, resultados!$A$1:$ZZ$1, 0))</f>
        <v/>
      </c>
      <c r="B864">
        <f>INDEX(resultados!$A$2:$ZZ$1925, 858, MATCH($B$2, resultados!$A$1:$ZZ$1, 0))</f>
        <v/>
      </c>
      <c r="C864">
        <f>INDEX(resultados!$A$2:$ZZ$1925, 858, MATCH($B$3, resultados!$A$1:$ZZ$1, 0))</f>
        <v/>
      </c>
    </row>
    <row r="865">
      <c r="A865">
        <f>INDEX(resultados!$A$2:$ZZ$1925, 859, MATCH($B$1, resultados!$A$1:$ZZ$1, 0))</f>
        <v/>
      </c>
      <c r="B865">
        <f>INDEX(resultados!$A$2:$ZZ$1925, 859, MATCH($B$2, resultados!$A$1:$ZZ$1, 0))</f>
        <v/>
      </c>
      <c r="C865">
        <f>INDEX(resultados!$A$2:$ZZ$1925, 859, MATCH($B$3, resultados!$A$1:$ZZ$1, 0))</f>
        <v/>
      </c>
    </row>
    <row r="866">
      <c r="A866">
        <f>INDEX(resultados!$A$2:$ZZ$1925, 860, MATCH($B$1, resultados!$A$1:$ZZ$1, 0))</f>
        <v/>
      </c>
      <c r="B866">
        <f>INDEX(resultados!$A$2:$ZZ$1925, 860, MATCH($B$2, resultados!$A$1:$ZZ$1, 0))</f>
        <v/>
      </c>
      <c r="C866">
        <f>INDEX(resultados!$A$2:$ZZ$1925, 860, MATCH($B$3, resultados!$A$1:$ZZ$1, 0))</f>
        <v/>
      </c>
    </row>
    <row r="867">
      <c r="A867">
        <f>INDEX(resultados!$A$2:$ZZ$1925, 861, MATCH($B$1, resultados!$A$1:$ZZ$1, 0))</f>
        <v/>
      </c>
      <c r="B867">
        <f>INDEX(resultados!$A$2:$ZZ$1925, 861, MATCH($B$2, resultados!$A$1:$ZZ$1, 0))</f>
        <v/>
      </c>
      <c r="C867">
        <f>INDEX(resultados!$A$2:$ZZ$1925, 861, MATCH($B$3, resultados!$A$1:$ZZ$1, 0))</f>
        <v/>
      </c>
    </row>
    <row r="868">
      <c r="A868">
        <f>INDEX(resultados!$A$2:$ZZ$1925, 862, MATCH($B$1, resultados!$A$1:$ZZ$1, 0))</f>
        <v/>
      </c>
      <c r="B868">
        <f>INDEX(resultados!$A$2:$ZZ$1925, 862, MATCH($B$2, resultados!$A$1:$ZZ$1, 0))</f>
        <v/>
      </c>
      <c r="C868">
        <f>INDEX(resultados!$A$2:$ZZ$1925, 862, MATCH($B$3, resultados!$A$1:$ZZ$1, 0))</f>
        <v/>
      </c>
    </row>
    <row r="869">
      <c r="A869">
        <f>INDEX(resultados!$A$2:$ZZ$1925, 863, MATCH($B$1, resultados!$A$1:$ZZ$1, 0))</f>
        <v/>
      </c>
      <c r="B869">
        <f>INDEX(resultados!$A$2:$ZZ$1925, 863, MATCH($B$2, resultados!$A$1:$ZZ$1, 0))</f>
        <v/>
      </c>
      <c r="C869">
        <f>INDEX(resultados!$A$2:$ZZ$1925, 863, MATCH($B$3, resultados!$A$1:$ZZ$1, 0))</f>
        <v/>
      </c>
    </row>
    <row r="870">
      <c r="A870">
        <f>INDEX(resultados!$A$2:$ZZ$1925, 864, MATCH($B$1, resultados!$A$1:$ZZ$1, 0))</f>
        <v/>
      </c>
      <c r="B870">
        <f>INDEX(resultados!$A$2:$ZZ$1925, 864, MATCH($B$2, resultados!$A$1:$ZZ$1, 0))</f>
        <v/>
      </c>
      <c r="C870">
        <f>INDEX(resultados!$A$2:$ZZ$1925, 864, MATCH($B$3, resultados!$A$1:$ZZ$1, 0))</f>
        <v/>
      </c>
    </row>
    <row r="871">
      <c r="A871">
        <f>INDEX(resultados!$A$2:$ZZ$1925, 865, MATCH($B$1, resultados!$A$1:$ZZ$1, 0))</f>
        <v/>
      </c>
      <c r="B871">
        <f>INDEX(resultados!$A$2:$ZZ$1925, 865, MATCH($B$2, resultados!$A$1:$ZZ$1, 0))</f>
        <v/>
      </c>
      <c r="C871">
        <f>INDEX(resultados!$A$2:$ZZ$1925, 865, MATCH($B$3, resultados!$A$1:$ZZ$1, 0))</f>
        <v/>
      </c>
    </row>
    <row r="872">
      <c r="A872">
        <f>INDEX(resultados!$A$2:$ZZ$1925, 866, MATCH($B$1, resultados!$A$1:$ZZ$1, 0))</f>
        <v/>
      </c>
      <c r="B872">
        <f>INDEX(resultados!$A$2:$ZZ$1925, 866, MATCH($B$2, resultados!$A$1:$ZZ$1, 0))</f>
        <v/>
      </c>
      <c r="C872">
        <f>INDEX(resultados!$A$2:$ZZ$1925, 866, MATCH($B$3, resultados!$A$1:$ZZ$1, 0))</f>
        <v/>
      </c>
    </row>
    <row r="873">
      <c r="A873">
        <f>INDEX(resultados!$A$2:$ZZ$1925, 867, MATCH($B$1, resultados!$A$1:$ZZ$1, 0))</f>
        <v/>
      </c>
      <c r="B873">
        <f>INDEX(resultados!$A$2:$ZZ$1925, 867, MATCH($B$2, resultados!$A$1:$ZZ$1, 0))</f>
        <v/>
      </c>
      <c r="C873">
        <f>INDEX(resultados!$A$2:$ZZ$1925, 867, MATCH($B$3, resultados!$A$1:$ZZ$1, 0))</f>
        <v/>
      </c>
    </row>
    <row r="874">
      <c r="A874">
        <f>INDEX(resultados!$A$2:$ZZ$1925, 868, MATCH($B$1, resultados!$A$1:$ZZ$1, 0))</f>
        <v/>
      </c>
      <c r="B874">
        <f>INDEX(resultados!$A$2:$ZZ$1925, 868, MATCH($B$2, resultados!$A$1:$ZZ$1, 0))</f>
        <v/>
      </c>
      <c r="C874">
        <f>INDEX(resultados!$A$2:$ZZ$1925, 868, MATCH($B$3, resultados!$A$1:$ZZ$1, 0))</f>
        <v/>
      </c>
    </row>
    <row r="875">
      <c r="A875">
        <f>INDEX(resultados!$A$2:$ZZ$1925, 869, MATCH($B$1, resultados!$A$1:$ZZ$1, 0))</f>
        <v/>
      </c>
      <c r="B875">
        <f>INDEX(resultados!$A$2:$ZZ$1925, 869, MATCH($B$2, resultados!$A$1:$ZZ$1, 0))</f>
        <v/>
      </c>
      <c r="C875">
        <f>INDEX(resultados!$A$2:$ZZ$1925, 869, MATCH($B$3, resultados!$A$1:$ZZ$1, 0))</f>
        <v/>
      </c>
    </row>
    <row r="876">
      <c r="A876">
        <f>INDEX(resultados!$A$2:$ZZ$1925, 870, MATCH($B$1, resultados!$A$1:$ZZ$1, 0))</f>
        <v/>
      </c>
      <c r="B876">
        <f>INDEX(resultados!$A$2:$ZZ$1925, 870, MATCH($B$2, resultados!$A$1:$ZZ$1, 0))</f>
        <v/>
      </c>
      <c r="C876">
        <f>INDEX(resultados!$A$2:$ZZ$1925, 870, MATCH($B$3, resultados!$A$1:$ZZ$1, 0))</f>
        <v/>
      </c>
    </row>
    <row r="877">
      <c r="A877">
        <f>INDEX(resultados!$A$2:$ZZ$1925, 871, MATCH($B$1, resultados!$A$1:$ZZ$1, 0))</f>
        <v/>
      </c>
      <c r="B877">
        <f>INDEX(resultados!$A$2:$ZZ$1925, 871, MATCH($B$2, resultados!$A$1:$ZZ$1, 0))</f>
        <v/>
      </c>
      <c r="C877">
        <f>INDEX(resultados!$A$2:$ZZ$1925, 871, MATCH($B$3, resultados!$A$1:$ZZ$1, 0))</f>
        <v/>
      </c>
    </row>
    <row r="878">
      <c r="A878">
        <f>INDEX(resultados!$A$2:$ZZ$1925, 872, MATCH($B$1, resultados!$A$1:$ZZ$1, 0))</f>
        <v/>
      </c>
      <c r="B878">
        <f>INDEX(resultados!$A$2:$ZZ$1925, 872, MATCH($B$2, resultados!$A$1:$ZZ$1, 0))</f>
        <v/>
      </c>
      <c r="C878">
        <f>INDEX(resultados!$A$2:$ZZ$1925, 872, MATCH($B$3, resultados!$A$1:$ZZ$1, 0))</f>
        <v/>
      </c>
    </row>
    <row r="879">
      <c r="A879">
        <f>INDEX(resultados!$A$2:$ZZ$1925, 873, MATCH($B$1, resultados!$A$1:$ZZ$1, 0))</f>
        <v/>
      </c>
      <c r="B879">
        <f>INDEX(resultados!$A$2:$ZZ$1925, 873, MATCH($B$2, resultados!$A$1:$ZZ$1, 0))</f>
        <v/>
      </c>
      <c r="C879">
        <f>INDEX(resultados!$A$2:$ZZ$1925, 873, MATCH($B$3, resultados!$A$1:$ZZ$1, 0))</f>
        <v/>
      </c>
    </row>
    <row r="880">
      <c r="A880">
        <f>INDEX(resultados!$A$2:$ZZ$1925, 874, MATCH($B$1, resultados!$A$1:$ZZ$1, 0))</f>
        <v/>
      </c>
      <c r="B880">
        <f>INDEX(resultados!$A$2:$ZZ$1925, 874, MATCH($B$2, resultados!$A$1:$ZZ$1, 0))</f>
        <v/>
      </c>
      <c r="C880">
        <f>INDEX(resultados!$A$2:$ZZ$1925, 874, MATCH($B$3, resultados!$A$1:$ZZ$1, 0))</f>
        <v/>
      </c>
    </row>
    <row r="881">
      <c r="A881">
        <f>INDEX(resultados!$A$2:$ZZ$1925, 875, MATCH($B$1, resultados!$A$1:$ZZ$1, 0))</f>
        <v/>
      </c>
      <c r="B881">
        <f>INDEX(resultados!$A$2:$ZZ$1925, 875, MATCH($B$2, resultados!$A$1:$ZZ$1, 0))</f>
        <v/>
      </c>
      <c r="C881">
        <f>INDEX(resultados!$A$2:$ZZ$1925, 875, MATCH($B$3, resultados!$A$1:$ZZ$1, 0))</f>
        <v/>
      </c>
    </row>
    <row r="882">
      <c r="A882">
        <f>INDEX(resultados!$A$2:$ZZ$1925, 876, MATCH($B$1, resultados!$A$1:$ZZ$1, 0))</f>
        <v/>
      </c>
      <c r="B882">
        <f>INDEX(resultados!$A$2:$ZZ$1925, 876, MATCH($B$2, resultados!$A$1:$ZZ$1, 0))</f>
        <v/>
      </c>
      <c r="C882">
        <f>INDEX(resultados!$A$2:$ZZ$1925, 876, MATCH($B$3, resultados!$A$1:$ZZ$1, 0))</f>
        <v/>
      </c>
    </row>
    <row r="883">
      <c r="A883">
        <f>INDEX(resultados!$A$2:$ZZ$1925, 877, MATCH($B$1, resultados!$A$1:$ZZ$1, 0))</f>
        <v/>
      </c>
      <c r="B883">
        <f>INDEX(resultados!$A$2:$ZZ$1925, 877, MATCH($B$2, resultados!$A$1:$ZZ$1, 0))</f>
        <v/>
      </c>
      <c r="C883">
        <f>INDEX(resultados!$A$2:$ZZ$1925, 877, MATCH($B$3, resultados!$A$1:$ZZ$1, 0))</f>
        <v/>
      </c>
    </row>
    <row r="884">
      <c r="A884">
        <f>INDEX(resultados!$A$2:$ZZ$1925, 878, MATCH($B$1, resultados!$A$1:$ZZ$1, 0))</f>
        <v/>
      </c>
      <c r="B884">
        <f>INDEX(resultados!$A$2:$ZZ$1925, 878, MATCH($B$2, resultados!$A$1:$ZZ$1, 0))</f>
        <v/>
      </c>
      <c r="C884">
        <f>INDEX(resultados!$A$2:$ZZ$1925, 878, MATCH($B$3, resultados!$A$1:$ZZ$1, 0))</f>
        <v/>
      </c>
    </row>
    <row r="885">
      <c r="A885">
        <f>INDEX(resultados!$A$2:$ZZ$1925, 879, MATCH($B$1, resultados!$A$1:$ZZ$1, 0))</f>
        <v/>
      </c>
      <c r="B885">
        <f>INDEX(resultados!$A$2:$ZZ$1925, 879, MATCH($B$2, resultados!$A$1:$ZZ$1, 0))</f>
        <v/>
      </c>
      <c r="C885">
        <f>INDEX(resultados!$A$2:$ZZ$1925, 879, MATCH($B$3, resultados!$A$1:$ZZ$1, 0))</f>
        <v/>
      </c>
    </row>
    <row r="886">
      <c r="A886">
        <f>INDEX(resultados!$A$2:$ZZ$1925, 880, MATCH($B$1, resultados!$A$1:$ZZ$1, 0))</f>
        <v/>
      </c>
      <c r="B886">
        <f>INDEX(resultados!$A$2:$ZZ$1925, 880, MATCH($B$2, resultados!$A$1:$ZZ$1, 0))</f>
        <v/>
      </c>
      <c r="C886">
        <f>INDEX(resultados!$A$2:$ZZ$1925, 880, MATCH($B$3, resultados!$A$1:$ZZ$1, 0))</f>
        <v/>
      </c>
    </row>
    <row r="887">
      <c r="A887">
        <f>INDEX(resultados!$A$2:$ZZ$1925, 881, MATCH($B$1, resultados!$A$1:$ZZ$1, 0))</f>
        <v/>
      </c>
      <c r="B887">
        <f>INDEX(resultados!$A$2:$ZZ$1925, 881, MATCH($B$2, resultados!$A$1:$ZZ$1, 0))</f>
        <v/>
      </c>
      <c r="C887">
        <f>INDEX(resultados!$A$2:$ZZ$1925, 881, MATCH($B$3, resultados!$A$1:$ZZ$1, 0))</f>
        <v/>
      </c>
    </row>
    <row r="888">
      <c r="A888">
        <f>INDEX(resultados!$A$2:$ZZ$1925, 882, MATCH($B$1, resultados!$A$1:$ZZ$1, 0))</f>
        <v/>
      </c>
      <c r="B888">
        <f>INDEX(resultados!$A$2:$ZZ$1925, 882, MATCH($B$2, resultados!$A$1:$ZZ$1, 0))</f>
        <v/>
      </c>
      <c r="C888">
        <f>INDEX(resultados!$A$2:$ZZ$1925, 882, MATCH($B$3, resultados!$A$1:$ZZ$1, 0))</f>
        <v/>
      </c>
    </row>
    <row r="889">
      <c r="A889">
        <f>INDEX(resultados!$A$2:$ZZ$1925, 883, MATCH($B$1, resultados!$A$1:$ZZ$1, 0))</f>
        <v/>
      </c>
      <c r="B889">
        <f>INDEX(resultados!$A$2:$ZZ$1925, 883, MATCH($B$2, resultados!$A$1:$ZZ$1, 0))</f>
        <v/>
      </c>
      <c r="C889">
        <f>INDEX(resultados!$A$2:$ZZ$1925, 883, MATCH($B$3, resultados!$A$1:$ZZ$1, 0))</f>
        <v/>
      </c>
    </row>
    <row r="890">
      <c r="A890">
        <f>INDEX(resultados!$A$2:$ZZ$1925, 884, MATCH($B$1, resultados!$A$1:$ZZ$1, 0))</f>
        <v/>
      </c>
      <c r="B890">
        <f>INDEX(resultados!$A$2:$ZZ$1925, 884, MATCH($B$2, resultados!$A$1:$ZZ$1, 0))</f>
        <v/>
      </c>
      <c r="C890">
        <f>INDEX(resultados!$A$2:$ZZ$1925, 884, MATCH($B$3, resultados!$A$1:$ZZ$1, 0))</f>
        <v/>
      </c>
    </row>
    <row r="891">
      <c r="A891">
        <f>INDEX(resultados!$A$2:$ZZ$1925, 885, MATCH($B$1, resultados!$A$1:$ZZ$1, 0))</f>
        <v/>
      </c>
      <c r="B891">
        <f>INDEX(resultados!$A$2:$ZZ$1925, 885, MATCH($B$2, resultados!$A$1:$ZZ$1, 0))</f>
        <v/>
      </c>
      <c r="C891">
        <f>INDEX(resultados!$A$2:$ZZ$1925, 885, MATCH($B$3, resultados!$A$1:$ZZ$1, 0))</f>
        <v/>
      </c>
    </row>
    <row r="892">
      <c r="A892">
        <f>INDEX(resultados!$A$2:$ZZ$1925, 886, MATCH($B$1, resultados!$A$1:$ZZ$1, 0))</f>
        <v/>
      </c>
      <c r="B892">
        <f>INDEX(resultados!$A$2:$ZZ$1925, 886, MATCH($B$2, resultados!$A$1:$ZZ$1, 0))</f>
        <v/>
      </c>
      <c r="C892">
        <f>INDEX(resultados!$A$2:$ZZ$1925, 886, MATCH($B$3, resultados!$A$1:$ZZ$1, 0))</f>
        <v/>
      </c>
    </row>
    <row r="893">
      <c r="A893">
        <f>INDEX(resultados!$A$2:$ZZ$1925, 887, MATCH($B$1, resultados!$A$1:$ZZ$1, 0))</f>
        <v/>
      </c>
      <c r="B893">
        <f>INDEX(resultados!$A$2:$ZZ$1925, 887, MATCH($B$2, resultados!$A$1:$ZZ$1, 0))</f>
        <v/>
      </c>
      <c r="C893">
        <f>INDEX(resultados!$A$2:$ZZ$1925, 887, MATCH($B$3, resultados!$A$1:$ZZ$1, 0))</f>
        <v/>
      </c>
    </row>
    <row r="894">
      <c r="A894">
        <f>INDEX(resultados!$A$2:$ZZ$1925, 888, MATCH($B$1, resultados!$A$1:$ZZ$1, 0))</f>
        <v/>
      </c>
      <c r="B894">
        <f>INDEX(resultados!$A$2:$ZZ$1925, 888, MATCH($B$2, resultados!$A$1:$ZZ$1, 0))</f>
        <v/>
      </c>
      <c r="C894">
        <f>INDEX(resultados!$A$2:$ZZ$1925, 888, MATCH($B$3, resultados!$A$1:$ZZ$1, 0))</f>
        <v/>
      </c>
    </row>
    <row r="895">
      <c r="A895">
        <f>INDEX(resultados!$A$2:$ZZ$1925, 889, MATCH($B$1, resultados!$A$1:$ZZ$1, 0))</f>
        <v/>
      </c>
      <c r="B895">
        <f>INDEX(resultados!$A$2:$ZZ$1925, 889, MATCH($B$2, resultados!$A$1:$ZZ$1, 0))</f>
        <v/>
      </c>
      <c r="C895">
        <f>INDEX(resultados!$A$2:$ZZ$1925, 889, MATCH($B$3, resultados!$A$1:$ZZ$1, 0))</f>
        <v/>
      </c>
    </row>
    <row r="896">
      <c r="A896">
        <f>INDEX(resultados!$A$2:$ZZ$1925, 890, MATCH($B$1, resultados!$A$1:$ZZ$1, 0))</f>
        <v/>
      </c>
      <c r="B896">
        <f>INDEX(resultados!$A$2:$ZZ$1925, 890, MATCH($B$2, resultados!$A$1:$ZZ$1, 0))</f>
        <v/>
      </c>
      <c r="C896">
        <f>INDEX(resultados!$A$2:$ZZ$1925, 890, MATCH($B$3, resultados!$A$1:$ZZ$1, 0))</f>
        <v/>
      </c>
    </row>
    <row r="897">
      <c r="A897">
        <f>INDEX(resultados!$A$2:$ZZ$1925, 891, MATCH($B$1, resultados!$A$1:$ZZ$1, 0))</f>
        <v/>
      </c>
      <c r="B897">
        <f>INDEX(resultados!$A$2:$ZZ$1925, 891, MATCH($B$2, resultados!$A$1:$ZZ$1, 0))</f>
        <v/>
      </c>
      <c r="C897">
        <f>INDEX(resultados!$A$2:$ZZ$1925, 891, MATCH($B$3, resultados!$A$1:$ZZ$1, 0))</f>
        <v/>
      </c>
    </row>
    <row r="898">
      <c r="A898">
        <f>INDEX(resultados!$A$2:$ZZ$1925, 892, MATCH($B$1, resultados!$A$1:$ZZ$1, 0))</f>
        <v/>
      </c>
      <c r="B898">
        <f>INDEX(resultados!$A$2:$ZZ$1925, 892, MATCH($B$2, resultados!$A$1:$ZZ$1, 0))</f>
        <v/>
      </c>
      <c r="C898">
        <f>INDEX(resultados!$A$2:$ZZ$1925, 892, MATCH($B$3, resultados!$A$1:$ZZ$1, 0))</f>
        <v/>
      </c>
    </row>
    <row r="899">
      <c r="A899">
        <f>INDEX(resultados!$A$2:$ZZ$1925, 893, MATCH($B$1, resultados!$A$1:$ZZ$1, 0))</f>
        <v/>
      </c>
      <c r="B899">
        <f>INDEX(resultados!$A$2:$ZZ$1925, 893, MATCH($B$2, resultados!$A$1:$ZZ$1, 0))</f>
        <v/>
      </c>
      <c r="C899">
        <f>INDEX(resultados!$A$2:$ZZ$1925, 893, MATCH($B$3, resultados!$A$1:$ZZ$1, 0))</f>
        <v/>
      </c>
    </row>
    <row r="900">
      <c r="A900">
        <f>INDEX(resultados!$A$2:$ZZ$1925, 894, MATCH($B$1, resultados!$A$1:$ZZ$1, 0))</f>
        <v/>
      </c>
      <c r="B900">
        <f>INDEX(resultados!$A$2:$ZZ$1925, 894, MATCH($B$2, resultados!$A$1:$ZZ$1, 0))</f>
        <v/>
      </c>
      <c r="C900">
        <f>INDEX(resultados!$A$2:$ZZ$1925, 894, MATCH($B$3, resultados!$A$1:$ZZ$1, 0))</f>
        <v/>
      </c>
    </row>
    <row r="901">
      <c r="A901">
        <f>INDEX(resultados!$A$2:$ZZ$1925, 895, MATCH($B$1, resultados!$A$1:$ZZ$1, 0))</f>
        <v/>
      </c>
      <c r="B901">
        <f>INDEX(resultados!$A$2:$ZZ$1925, 895, MATCH($B$2, resultados!$A$1:$ZZ$1, 0))</f>
        <v/>
      </c>
      <c r="C901">
        <f>INDEX(resultados!$A$2:$ZZ$1925, 895, MATCH($B$3, resultados!$A$1:$ZZ$1, 0))</f>
        <v/>
      </c>
    </row>
    <row r="902">
      <c r="A902">
        <f>INDEX(resultados!$A$2:$ZZ$1925, 896, MATCH($B$1, resultados!$A$1:$ZZ$1, 0))</f>
        <v/>
      </c>
      <c r="B902">
        <f>INDEX(resultados!$A$2:$ZZ$1925, 896, MATCH($B$2, resultados!$A$1:$ZZ$1, 0))</f>
        <v/>
      </c>
      <c r="C902">
        <f>INDEX(resultados!$A$2:$ZZ$1925, 896, MATCH($B$3, resultados!$A$1:$ZZ$1, 0))</f>
        <v/>
      </c>
    </row>
    <row r="903">
      <c r="A903">
        <f>INDEX(resultados!$A$2:$ZZ$1925, 897, MATCH($B$1, resultados!$A$1:$ZZ$1, 0))</f>
        <v/>
      </c>
      <c r="B903">
        <f>INDEX(resultados!$A$2:$ZZ$1925, 897, MATCH($B$2, resultados!$A$1:$ZZ$1, 0))</f>
        <v/>
      </c>
      <c r="C903">
        <f>INDEX(resultados!$A$2:$ZZ$1925, 897, MATCH($B$3, resultados!$A$1:$ZZ$1, 0))</f>
        <v/>
      </c>
    </row>
    <row r="904">
      <c r="A904">
        <f>INDEX(resultados!$A$2:$ZZ$1925, 898, MATCH($B$1, resultados!$A$1:$ZZ$1, 0))</f>
        <v/>
      </c>
      <c r="B904">
        <f>INDEX(resultados!$A$2:$ZZ$1925, 898, MATCH($B$2, resultados!$A$1:$ZZ$1, 0))</f>
        <v/>
      </c>
      <c r="C904">
        <f>INDEX(resultados!$A$2:$ZZ$1925, 898, MATCH($B$3, resultados!$A$1:$ZZ$1, 0))</f>
        <v/>
      </c>
    </row>
    <row r="905">
      <c r="A905">
        <f>INDEX(resultados!$A$2:$ZZ$1925, 899, MATCH($B$1, resultados!$A$1:$ZZ$1, 0))</f>
        <v/>
      </c>
      <c r="B905">
        <f>INDEX(resultados!$A$2:$ZZ$1925, 899, MATCH($B$2, resultados!$A$1:$ZZ$1, 0))</f>
        <v/>
      </c>
      <c r="C905">
        <f>INDEX(resultados!$A$2:$ZZ$1925, 899, MATCH($B$3, resultados!$A$1:$ZZ$1, 0))</f>
        <v/>
      </c>
    </row>
    <row r="906">
      <c r="A906">
        <f>INDEX(resultados!$A$2:$ZZ$1925, 900, MATCH($B$1, resultados!$A$1:$ZZ$1, 0))</f>
        <v/>
      </c>
      <c r="B906">
        <f>INDEX(resultados!$A$2:$ZZ$1925, 900, MATCH($B$2, resultados!$A$1:$ZZ$1, 0))</f>
        <v/>
      </c>
      <c r="C906">
        <f>INDEX(resultados!$A$2:$ZZ$1925, 900, MATCH($B$3, resultados!$A$1:$ZZ$1, 0))</f>
        <v/>
      </c>
    </row>
    <row r="907">
      <c r="A907">
        <f>INDEX(resultados!$A$2:$ZZ$1925, 901, MATCH($B$1, resultados!$A$1:$ZZ$1, 0))</f>
        <v/>
      </c>
      <c r="B907">
        <f>INDEX(resultados!$A$2:$ZZ$1925, 901, MATCH($B$2, resultados!$A$1:$ZZ$1, 0))</f>
        <v/>
      </c>
      <c r="C907">
        <f>INDEX(resultados!$A$2:$ZZ$1925, 901, MATCH($B$3, resultados!$A$1:$ZZ$1, 0))</f>
        <v/>
      </c>
    </row>
    <row r="908">
      <c r="A908">
        <f>INDEX(resultados!$A$2:$ZZ$1925, 902, MATCH($B$1, resultados!$A$1:$ZZ$1, 0))</f>
        <v/>
      </c>
      <c r="B908">
        <f>INDEX(resultados!$A$2:$ZZ$1925, 902, MATCH($B$2, resultados!$A$1:$ZZ$1, 0))</f>
        <v/>
      </c>
      <c r="C908">
        <f>INDEX(resultados!$A$2:$ZZ$1925, 902, MATCH($B$3, resultados!$A$1:$ZZ$1, 0))</f>
        <v/>
      </c>
    </row>
    <row r="909">
      <c r="A909">
        <f>INDEX(resultados!$A$2:$ZZ$1925, 903, MATCH($B$1, resultados!$A$1:$ZZ$1, 0))</f>
        <v/>
      </c>
      <c r="B909">
        <f>INDEX(resultados!$A$2:$ZZ$1925, 903, MATCH($B$2, resultados!$A$1:$ZZ$1, 0))</f>
        <v/>
      </c>
      <c r="C909">
        <f>INDEX(resultados!$A$2:$ZZ$1925, 903, MATCH($B$3, resultados!$A$1:$ZZ$1, 0))</f>
        <v/>
      </c>
    </row>
    <row r="910">
      <c r="A910">
        <f>INDEX(resultados!$A$2:$ZZ$1925, 904, MATCH($B$1, resultados!$A$1:$ZZ$1, 0))</f>
        <v/>
      </c>
      <c r="B910">
        <f>INDEX(resultados!$A$2:$ZZ$1925, 904, MATCH($B$2, resultados!$A$1:$ZZ$1, 0))</f>
        <v/>
      </c>
      <c r="C910">
        <f>INDEX(resultados!$A$2:$ZZ$1925, 904, MATCH($B$3, resultados!$A$1:$ZZ$1, 0))</f>
        <v/>
      </c>
    </row>
    <row r="911">
      <c r="A911">
        <f>INDEX(resultados!$A$2:$ZZ$1925, 905, MATCH($B$1, resultados!$A$1:$ZZ$1, 0))</f>
        <v/>
      </c>
      <c r="B911">
        <f>INDEX(resultados!$A$2:$ZZ$1925, 905, MATCH($B$2, resultados!$A$1:$ZZ$1, 0))</f>
        <v/>
      </c>
      <c r="C911">
        <f>INDEX(resultados!$A$2:$ZZ$1925, 905, MATCH($B$3, resultados!$A$1:$ZZ$1, 0))</f>
        <v/>
      </c>
    </row>
    <row r="912">
      <c r="A912">
        <f>INDEX(resultados!$A$2:$ZZ$1925, 906, MATCH($B$1, resultados!$A$1:$ZZ$1, 0))</f>
        <v/>
      </c>
      <c r="B912">
        <f>INDEX(resultados!$A$2:$ZZ$1925, 906, MATCH($B$2, resultados!$A$1:$ZZ$1, 0))</f>
        <v/>
      </c>
      <c r="C912">
        <f>INDEX(resultados!$A$2:$ZZ$1925, 906, MATCH($B$3, resultados!$A$1:$ZZ$1, 0))</f>
        <v/>
      </c>
    </row>
    <row r="913">
      <c r="A913">
        <f>INDEX(resultados!$A$2:$ZZ$1925, 907, MATCH($B$1, resultados!$A$1:$ZZ$1, 0))</f>
        <v/>
      </c>
      <c r="B913">
        <f>INDEX(resultados!$A$2:$ZZ$1925, 907, MATCH($B$2, resultados!$A$1:$ZZ$1, 0))</f>
        <v/>
      </c>
      <c r="C913">
        <f>INDEX(resultados!$A$2:$ZZ$1925, 907, MATCH($B$3, resultados!$A$1:$ZZ$1, 0))</f>
        <v/>
      </c>
    </row>
    <row r="914">
      <c r="A914">
        <f>INDEX(resultados!$A$2:$ZZ$1925, 908, MATCH($B$1, resultados!$A$1:$ZZ$1, 0))</f>
        <v/>
      </c>
      <c r="B914">
        <f>INDEX(resultados!$A$2:$ZZ$1925, 908, MATCH($B$2, resultados!$A$1:$ZZ$1, 0))</f>
        <v/>
      </c>
      <c r="C914">
        <f>INDEX(resultados!$A$2:$ZZ$1925, 908, MATCH($B$3, resultados!$A$1:$ZZ$1, 0))</f>
        <v/>
      </c>
    </row>
    <row r="915">
      <c r="A915">
        <f>INDEX(resultados!$A$2:$ZZ$1925, 909, MATCH($B$1, resultados!$A$1:$ZZ$1, 0))</f>
        <v/>
      </c>
      <c r="B915">
        <f>INDEX(resultados!$A$2:$ZZ$1925, 909, MATCH($B$2, resultados!$A$1:$ZZ$1, 0))</f>
        <v/>
      </c>
      <c r="C915">
        <f>INDEX(resultados!$A$2:$ZZ$1925, 909, MATCH($B$3, resultados!$A$1:$ZZ$1, 0))</f>
        <v/>
      </c>
    </row>
    <row r="916">
      <c r="A916">
        <f>INDEX(resultados!$A$2:$ZZ$1925, 910, MATCH($B$1, resultados!$A$1:$ZZ$1, 0))</f>
        <v/>
      </c>
      <c r="B916">
        <f>INDEX(resultados!$A$2:$ZZ$1925, 910, MATCH($B$2, resultados!$A$1:$ZZ$1, 0))</f>
        <v/>
      </c>
      <c r="C916">
        <f>INDEX(resultados!$A$2:$ZZ$1925, 910, MATCH($B$3, resultados!$A$1:$ZZ$1, 0))</f>
        <v/>
      </c>
    </row>
    <row r="917">
      <c r="A917">
        <f>INDEX(resultados!$A$2:$ZZ$1925, 911, MATCH($B$1, resultados!$A$1:$ZZ$1, 0))</f>
        <v/>
      </c>
      <c r="B917">
        <f>INDEX(resultados!$A$2:$ZZ$1925, 911, MATCH($B$2, resultados!$A$1:$ZZ$1, 0))</f>
        <v/>
      </c>
      <c r="C917">
        <f>INDEX(resultados!$A$2:$ZZ$1925, 911, MATCH($B$3, resultados!$A$1:$ZZ$1, 0))</f>
        <v/>
      </c>
    </row>
    <row r="918">
      <c r="A918">
        <f>INDEX(resultados!$A$2:$ZZ$1925, 912, MATCH($B$1, resultados!$A$1:$ZZ$1, 0))</f>
        <v/>
      </c>
      <c r="B918">
        <f>INDEX(resultados!$A$2:$ZZ$1925, 912, MATCH($B$2, resultados!$A$1:$ZZ$1, 0))</f>
        <v/>
      </c>
      <c r="C918">
        <f>INDEX(resultados!$A$2:$ZZ$1925, 912, MATCH($B$3, resultados!$A$1:$ZZ$1, 0))</f>
        <v/>
      </c>
    </row>
    <row r="919">
      <c r="A919">
        <f>INDEX(resultados!$A$2:$ZZ$1925, 913, MATCH($B$1, resultados!$A$1:$ZZ$1, 0))</f>
        <v/>
      </c>
      <c r="B919">
        <f>INDEX(resultados!$A$2:$ZZ$1925, 913, MATCH($B$2, resultados!$A$1:$ZZ$1, 0))</f>
        <v/>
      </c>
      <c r="C919">
        <f>INDEX(resultados!$A$2:$ZZ$1925, 913, MATCH($B$3, resultados!$A$1:$ZZ$1, 0))</f>
        <v/>
      </c>
    </row>
    <row r="920">
      <c r="A920">
        <f>INDEX(resultados!$A$2:$ZZ$1925, 914, MATCH($B$1, resultados!$A$1:$ZZ$1, 0))</f>
        <v/>
      </c>
      <c r="B920">
        <f>INDEX(resultados!$A$2:$ZZ$1925, 914, MATCH($B$2, resultados!$A$1:$ZZ$1, 0))</f>
        <v/>
      </c>
      <c r="C920">
        <f>INDEX(resultados!$A$2:$ZZ$1925, 914, MATCH($B$3, resultados!$A$1:$ZZ$1, 0))</f>
        <v/>
      </c>
    </row>
    <row r="921">
      <c r="A921">
        <f>INDEX(resultados!$A$2:$ZZ$1925, 915, MATCH($B$1, resultados!$A$1:$ZZ$1, 0))</f>
        <v/>
      </c>
      <c r="B921">
        <f>INDEX(resultados!$A$2:$ZZ$1925, 915, MATCH($B$2, resultados!$A$1:$ZZ$1, 0))</f>
        <v/>
      </c>
      <c r="C921">
        <f>INDEX(resultados!$A$2:$ZZ$1925, 915, MATCH($B$3, resultados!$A$1:$ZZ$1, 0))</f>
        <v/>
      </c>
    </row>
    <row r="922">
      <c r="A922">
        <f>INDEX(resultados!$A$2:$ZZ$1925, 916, MATCH($B$1, resultados!$A$1:$ZZ$1, 0))</f>
        <v/>
      </c>
      <c r="B922">
        <f>INDEX(resultados!$A$2:$ZZ$1925, 916, MATCH($B$2, resultados!$A$1:$ZZ$1, 0))</f>
        <v/>
      </c>
      <c r="C922">
        <f>INDEX(resultados!$A$2:$ZZ$1925, 916, MATCH($B$3, resultados!$A$1:$ZZ$1, 0))</f>
        <v/>
      </c>
    </row>
    <row r="923">
      <c r="A923">
        <f>INDEX(resultados!$A$2:$ZZ$1925, 917, MATCH($B$1, resultados!$A$1:$ZZ$1, 0))</f>
        <v/>
      </c>
      <c r="B923">
        <f>INDEX(resultados!$A$2:$ZZ$1925, 917, MATCH($B$2, resultados!$A$1:$ZZ$1, 0))</f>
        <v/>
      </c>
      <c r="C923">
        <f>INDEX(resultados!$A$2:$ZZ$1925, 917, MATCH($B$3, resultados!$A$1:$ZZ$1, 0))</f>
        <v/>
      </c>
    </row>
    <row r="924">
      <c r="A924">
        <f>INDEX(resultados!$A$2:$ZZ$1925, 918, MATCH($B$1, resultados!$A$1:$ZZ$1, 0))</f>
        <v/>
      </c>
      <c r="B924">
        <f>INDEX(resultados!$A$2:$ZZ$1925, 918, MATCH($B$2, resultados!$A$1:$ZZ$1, 0))</f>
        <v/>
      </c>
      <c r="C924">
        <f>INDEX(resultados!$A$2:$ZZ$1925, 918, MATCH($B$3, resultados!$A$1:$ZZ$1, 0))</f>
        <v/>
      </c>
    </row>
    <row r="925">
      <c r="A925">
        <f>INDEX(resultados!$A$2:$ZZ$1925, 919, MATCH($B$1, resultados!$A$1:$ZZ$1, 0))</f>
        <v/>
      </c>
      <c r="B925">
        <f>INDEX(resultados!$A$2:$ZZ$1925, 919, MATCH($B$2, resultados!$A$1:$ZZ$1, 0))</f>
        <v/>
      </c>
      <c r="C925">
        <f>INDEX(resultados!$A$2:$ZZ$1925, 919, MATCH($B$3, resultados!$A$1:$ZZ$1, 0))</f>
        <v/>
      </c>
    </row>
    <row r="926">
      <c r="A926">
        <f>INDEX(resultados!$A$2:$ZZ$1925, 920, MATCH($B$1, resultados!$A$1:$ZZ$1, 0))</f>
        <v/>
      </c>
      <c r="B926">
        <f>INDEX(resultados!$A$2:$ZZ$1925, 920, MATCH($B$2, resultados!$A$1:$ZZ$1, 0))</f>
        <v/>
      </c>
      <c r="C926">
        <f>INDEX(resultados!$A$2:$ZZ$1925, 920, MATCH($B$3, resultados!$A$1:$ZZ$1, 0))</f>
        <v/>
      </c>
    </row>
    <row r="927">
      <c r="A927">
        <f>INDEX(resultados!$A$2:$ZZ$1925, 921, MATCH($B$1, resultados!$A$1:$ZZ$1, 0))</f>
        <v/>
      </c>
      <c r="B927">
        <f>INDEX(resultados!$A$2:$ZZ$1925, 921, MATCH($B$2, resultados!$A$1:$ZZ$1, 0))</f>
        <v/>
      </c>
      <c r="C927">
        <f>INDEX(resultados!$A$2:$ZZ$1925, 921, MATCH($B$3, resultados!$A$1:$ZZ$1, 0))</f>
        <v/>
      </c>
    </row>
    <row r="928">
      <c r="A928">
        <f>INDEX(resultados!$A$2:$ZZ$1925, 922, MATCH($B$1, resultados!$A$1:$ZZ$1, 0))</f>
        <v/>
      </c>
      <c r="B928">
        <f>INDEX(resultados!$A$2:$ZZ$1925, 922, MATCH($B$2, resultados!$A$1:$ZZ$1, 0))</f>
        <v/>
      </c>
      <c r="C928">
        <f>INDEX(resultados!$A$2:$ZZ$1925, 922, MATCH($B$3, resultados!$A$1:$ZZ$1, 0))</f>
        <v/>
      </c>
    </row>
    <row r="929">
      <c r="A929">
        <f>INDEX(resultados!$A$2:$ZZ$1925, 923, MATCH($B$1, resultados!$A$1:$ZZ$1, 0))</f>
        <v/>
      </c>
      <c r="B929">
        <f>INDEX(resultados!$A$2:$ZZ$1925, 923, MATCH($B$2, resultados!$A$1:$ZZ$1, 0))</f>
        <v/>
      </c>
      <c r="C929">
        <f>INDEX(resultados!$A$2:$ZZ$1925, 923, MATCH($B$3, resultados!$A$1:$ZZ$1, 0))</f>
        <v/>
      </c>
    </row>
    <row r="930">
      <c r="A930">
        <f>INDEX(resultados!$A$2:$ZZ$1925, 924, MATCH($B$1, resultados!$A$1:$ZZ$1, 0))</f>
        <v/>
      </c>
      <c r="B930">
        <f>INDEX(resultados!$A$2:$ZZ$1925, 924, MATCH($B$2, resultados!$A$1:$ZZ$1, 0))</f>
        <v/>
      </c>
      <c r="C930">
        <f>INDEX(resultados!$A$2:$ZZ$1925, 924, MATCH($B$3, resultados!$A$1:$ZZ$1, 0))</f>
        <v/>
      </c>
    </row>
    <row r="931">
      <c r="A931">
        <f>INDEX(resultados!$A$2:$ZZ$1925, 925, MATCH($B$1, resultados!$A$1:$ZZ$1, 0))</f>
        <v/>
      </c>
      <c r="B931">
        <f>INDEX(resultados!$A$2:$ZZ$1925, 925, MATCH($B$2, resultados!$A$1:$ZZ$1, 0))</f>
        <v/>
      </c>
      <c r="C931">
        <f>INDEX(resultados!$A$2:$ZZ$1925, 925, MATCH($B$3, resultados!$A$1:$ZZ$1, 0))</f>
        <v/>
      </c>
    </row>
    <row r="932">
      <c r="A932">
        <f>INDEX(resultados!$A$2:$ZZ$1925, 926, MATCH($B$1, resultados!$A$1:$ZZ$1, 0))</f>
        <v/>
      </c>
      <c r="B932">
        <f>INDEX(resultados!$A$2:$ZZ$1925, 926, MATCH($B$2, resultados!$A$1:$ZZ$1, 0))</f>
        <v/>
      </c>
      <c r="C932">
        <f>INDEX(resultados!$A$2:$ZZ$1925, 926, MATCH($B$3, resultados!$A$1:$ZZ$1, 0))</f>
        <v/>
      </c>
    </row>
    <row r="933">
      <c r="A933">
        <f>INDEX(resultados!$A$2:$ZZ$1925, 927, MATCH($B$1, resultados!$A$1:$ZZ$1, 0))</f>
        <v/>
      </c>
      <c r="B933">
        <f>INDEX(resultados!$A$2:$ZZ$1925, 927, MATCH($B$2, resultados!$A$1:$ZZ$1, 0))</f>
        <v/>
      </c>
      <c r="C933">
        <f>INDEX(resultados!$A$2:$ZZ$1925, 927, MATCH($B$3, resultados!$A$1:$ZZ$1, 0))</f>
        <v/>
      </c>
    </row>
    <row r="934">
      <c r="A934">
        <f>INDEX(resultados!$A$2:$ZZ$1925, 928, MATCH($B$1, resultados!$A$1:$ZZ$1, 0))</f>
        <v/>
      </c>
      <c r="B934">
        <f>INDEX(resultados!$A$2:$ZZ$1925, 928, MATCH($B$2, resultados!$A$1:$ZZ$1, 0))</f>
        <v/>
      </c>
      <c r="C934">
        <f>INDEX(resultados!$A$2:$ZZ$1925, 928, MATCH($B$3, resultados!$A$1:$ZZ$1, 0))</f>
        <v/>
      </c>
    </row>
    <row r="935">
      <c r="A935">
        <f>INDEX(resultados!$A$2:$ZZ$1925, 929, MATCH($B$1, resultados!$A$1:$ZZ$1, 0))</f>
        <v/>
      </c>
      <c r="B935">
        <f>INDEX(resultados!$A$2:$ZZ$1925, 929, MATCH($B$2, resultados!$A$1:$ZZ$1, 0))</f>
        <v/>
      </c>
      <c r="C935">
        <f>INDEX(resultados!$A$2:$ZZ$1925, 929, MATCH($B$3, resultados!$A$1:$ZZ$1, 0))</f>
        <v/>
      </c>
    </row>
    <row r="936">
      <c r="A936">
        <f>INDEX(resultados!$A$2:$ZZ$1925, 930, MATCH($B$1, resultados!$A$1:$ZZ$1, 0))</f>
        <v/>
      </c>
      <c r="B936">
        <f>INDEX(resultados!$A$2:$ZZ$1925, 930, MATCH($B$2, resultados!$A$1:$ZZ$1, 0))</f>
        <v/>
      </c>
      <c r="C936">
        <f>INDEX(resultados!$A$2:$ZZ$1925, 930, MATCH($B$3, resultados!$A$1:$ZZ$1, 0))</f>
        <v/>
      </c>
    </row>
    <row r="937">
      <c r="A937">
        <f>INDEX(resultados!$A$2:$ZZ$1925, 931, MATCH($B$1, resultados!$A$1:$ZZ$1, 0))</f>
        <v/>
      </c>
      <c r="B937">
        <f>INDEX(resultados!$A$2:$ZZ$1925, 931, MATCH($B$2, resultados!$A$1:$ZZ$1, 0))</f>
        <v/>
      </c>
      <c r="C937">
        <f>INDEX(resultados!$A$2:$ZZ$1925, 931, MATCH($B$3, resultados!$A$1:$ZZ$1, 0))</f>
        <v/>
      </c>
    </row>
    <row r="938">
      <c r="A938">
        <f>INDEX(resultados!$A$2:$ZZ$1925, 932, MATCH($B$1, resultados!$A$1:$ZZ$1, 0))</f>
        <v/>
      </c>
      <c r="B938">
        <f>INDEX(resultados!$A$2:$ZZ$1925, 932, MATCH($B$2, resultados!$A$1:$ZZ$1, 0))</f>
        <v/>
      </c>
      <c r="C938">
        <f>INDEX(resultados!$A$2:$ZZ$1925, 932, MATCH($B$3, resultados!$A$1:$ZZ$1, 0))</f>
        <v/>
      </c>
    </row>
    <row r="939">
      <c r="A939">
        <f>INDEX(resultados!$A$2:$ZZ$1925, 933, MATCH($B$1, resultados!$A$1:$ZZ$1, 0))</f>
        <v/>
      </c>
      <c r="B939">
        <f>INDEX(resultados!$A$2:$ZZ$1925, 933, MATCH($B$2, resultados!$A$1:$ZZ$1, 0))</f>
        <v/>
      </c>
      <c r="C939">
        <f>INDEX(resultados!$A$2:$ZZ$1925, 933, MATCH($B$3, resultados!$A$1:$ZZ$1, 0))</f>
        <v/>
      </c>
    </row>
    <row r="940">
      <c r="A940">
        <f>INDEX(resultados!$A$2:$ZZ$1925, 934, MATCH($B$1, resultados!$A$1:$ZZ$1, 0))</f>
        <v/>
      </c>
      <c r="B940">
        <f>INDEX(resultados!$A$2:$ZZ$1925, 934, MATCH($B$2, resultados!$A$1:$ZZ$1, 0))</f>
        <v/>
      </c>
      <c r="C940">
        <f>INDEX(resultados!$A$2:$ZZ$1925, 934, MATCH($B$3, resultados!$A$1:$ZZ$1, 0))</f>
        <v/>
      </c>
    </row>
    <row r="941">
      <c r="A941">
        <f>INDEX(resultados!$A$2:$ZZ$1925, 935, MATCH($B$1, resultados!$A$1:$ZZ$1, 0))</f>
        <v/>
      </c>
      <c r="B941">
        <f>INDEX(resultados!$A$2:$ZZ$1925, 935, MATCH($B$2, resultados!$A$1:$ZZ$1, 0))</f>
        <v/>
      </c>
      <c r="C941">
        <f>INDEX(resultados!$A$2:$ZZ$1925, 935, MATCH($B$3, resultados!$A$1:$ZZ$1, 0))</f>
        <v/>
      </c>
    </row>
    <row r="942">
      <c r="A942">
        <f>INDEX(resultados!$A$2:$ZZ$1925, 936, MATCH($B$1, resultados!$A$1:$ZZ$1, 0))</f>
        <v/>
      </c>
      <c r="B942">
        <f>INDEX(resultados!$A$2:$ZZ$1925, 936, MATCH($B$2, resultados!$A$1:$ZZ$1, 0))</f>
        <v/>
      </c>
      <c r="C942">
        <f>INDEX(resultados!$A$2:$ZZ$1925, 936, MATCH($B$3, resultados!$A$1:$ZZ$1, 0))</f>
        <v/>
      </c>
    </row>
    <row r="943">
      <c r="A943">
        <f>INDEX(resultados!$A$2:$ZZ$1925, 937, MATCH($B$1, resultados!$A$1:$ZZ$1, 0))</f>
        <v/>
      </c>
      <c r="B943">
        <f>INDEX(resultados!$A$2:$ZZ$1925, 937, MATCH($B$2, resultados!$A$1:$ZZ$1, 0))</f>
        <v/>
      </c>
      <c r="C943">
        <f>INDEX(resultados!$A$2:$ZZ$1925, 937, MATCH($B$3, resultados!$A$1:$ZZ$1, 0))</f>
        <v/>
      </c>
    </row>
    <row r="944">
      <c r="A944">
        <f>INDEX(resultados!$A$2:$ZZ$1925, 938, MATCH($B$1, resultados!$A$1:$ZZ$1, 0))</f>
        <v/>
      </c>
      <c r="B944">
        <f>INDEX(resultados!$A$2:$ZZ$1925, 938, MATCH($B$2, resultados!$A$1:$ZZ$1, 0))</f>
        <v/>
      </c>
      <c r="C944">
        <f>INDEX(resultados!$A$2:$ZZ$1925, 938, MATCH($B$3, resultados!$A$1:$ZZ$1, 0))</f>
        <v/>
      </c>
    </row>
    <row r="945">
      <c r="A945">
        <f>INDEX(resultados!$A$2:$ZZ$1925, 939, MATCH($B$1, resultados!$A$1:$ZZ$1, 0))</f>
        <v/>
      </c>
      <c r="B945">
        <f>INDEX(resultados!$A$2:$ZZ$1925, 939, MATCH($B$2, resultados!$A$1:$ZZ$1, 0))</f>
        <v/>
      </c>
      <c r="C945">
        <f>INDEX(resultados!$A$2:$ZZ$1925, 939, MATCH($B$3, resultados!$A$1:$ZZ$1, 0))</f>
        <v/>
      </c>
    </row>
    <row r="946">
      <c r="A946">
        <f>INDEX(resultados!$A$2:$ZZ$1925, 940, MATCH($B$1, resultados!$A$1:$ZZ$1, 0))</f>
        <v/>
      </c>
      <c r="B946">
        <f>INDEX(resultados!$A$2:$ZZ$1925, 940, MATCH($B$2, resultados!$A$1:$ZZ$1, 0))</f>
        <v/>
      </c>
      <c r="C946">
        <f>INDEX(resultados!$A$2:$ZZ$1925, 940, MATCH($B$3, resultados!$A$1:$ZZ$1, 0))</f>
        <v/>
      </c>
    </row>
    <row r="947">
      <c r="A947">
        <f>INDEX(resultados!$A$2:$ZZ$1925, 941, MATCH($B$1, resultados!$A$1:$ZZ$1, 0))</f>
        <v/>
      </c>
      <c r="B947">
        <f>INDEX(resultados!$A$2:$ZZ$1925, 941, MATCH($B$2, resultados!$A$1:$ZZ$1, 0))</f>
        <v/>
      </c>
      <c r="C947">
        <f>INDEX(resultados!$A$2:$ZZ$1925, 941, MATCH($B$3, resultados!$A$1:$ZZ$1, 0))</f>
        <v/>
      </c>
    </row>
    <row r="948">
      <c r="A948">
        <f>INDEX(resultados!$A$2:$ZZ$1925, 942, MATCH($B$1, resultados!$A$1:$ZZ$1, 0))</f>
        <v/>
      </c>
      <c r="B948">
        <f>INDEX(resultados!$A$2:$ZZ$1925, 942, MATCH($B$2, resultados!$A$1:$ZZ$1, 0))</f>
        <v/>
      </c>
      <c r="C948">
        <f>INDEX(resultados!$A$2:$ZZ$1925, 942, MATCH($B$3, resultados!$A$1:$ZZ$1, 0))</f>
        <v/>
      </c>
    </row>
    <row r="949">
      <c r="A949">
        <f>INDEX(resultados!$A$2:$ZZ$1925, 943, MATCH($B$1, resultados!$A$1:$ZZ$1, 0))</f>
        <v/>
      </c>
      <c r="B949">
        <f>INDEX(resultados!$A$2:$ZZ$1925, 943, MATCH($B$2, resultados!$A$1:$ZZ$1, 0))</f>
        <v/>
      </c>
      <c r="C949">
        <f>INDEX(resultados!$A$2:$ZZ$1925, 943, MATCH($B$3, resultados!$A$1:$ZZ$1, 0))</f>
        <v/>
      </c>
    </row>
    <row r="950">
      <c r="A950">
        <f>INDEX(resultados!$A$2:$ZZ$1925, 944, MATCH($B$1, resultados!$A$1:$ZZ$1, 0))</f>
        <v/>
      </c>
      <c r="B950">
        <f>INDEX(resultados!$A$2:$ZZ$1925, 944, MATCH($B$2, resultados!$A$1:$ZZ$1, 0))</f>
        <v/>
      </c>
      <c r="C950">
        <f>INDEX(resultados!$A$2:$ZZ$1925, 944, MATCH($B$3, resultados!$A$1:$ZZ$1, 0))</f>
        <v/>
      </c>
    </row>
    <row r="951">
      <c r="A951">
        <f>INDEX(resultados!$A$2:$ZZ$1925, 945, MATCH($B$1, resultados!$A$1:$ZZ$1, 0))</f>
        <v/>
      </c>
      <c r="B951">
        <f>INDEX(resultados!$A$2:$ZZ$1925, 945, MATCH($B$2, resultados!$A$1:$ZZ$1, 0))</f>
        <v/>
      </c>
      <c r="C951">
        <f>INDEX(resultados!$A$2:$ZZ$1925, 945, MATCH($B$3, resultados!$A$1:$ZZ$1, 0))</f>
        <v/>
      </c>
    </row>
    <row r="952">
      <c r="A952">
        <f>INDEX(resultados!$A$2:$ZZ$1925, 946, MATCH($B$1, resultados!$A$1:$ZZ$1, 0))</f>
        <v/>
      </c>
      <c r="B952">
        <f>INDEX(resultados!$A$2:$ZZ$1925, 946, MATCH($B$2, resultados!$A$1:$ZZ$1, 0))</f>
        <v/>
      </c>
      <c r="C952">
        <f>INDEX(resultados!$A$2:$ZZ$1925, 946, MATCH($B$3, resultados!$A$1:$ZZ$1, 0))</f>
        <v/>
      </c>
    </row>
    <row r="953">
      <c r="A953">
        <f>INDEX(resultados!$A$2:$ZZ$1925, 947, MATCH($B$1, resultados!$A$1:$ZZ$1, 0))</f>
        <v/>
      </c>
      <c r="B953">
        <f>INDEX(resultados!$A$2:$ZZ$1925, 947, MATCH($B$2, resultados!$A$1:$ZZ$1, 0))</f>
        <v/>
      </c>
      <c r="C953">
        <f>INDEX(resultados!$A$2:$ZZ$1925, 947, MATCH($B$3, resultados!$A$1:$ZZ$1, 0))</f>
        <v/>
      </c>
    </row>
    <row r="954">
      <c r="A954">
        <f>INDEX(resultados!$A$2:$ZZ$1925, 948, MATCH($B$1, resultados!$A$1:$ZZ$1, 0))</f>
        <v/>
      </c>
      <c r="B954">
        <f>INDEX(resultados!$A$2:$ZZ$1925, 948, MATCH($B$2, resultados!$A$1:$ZZ$1, 0))</f>
        <v/>
      </c>
      <c r="C954">
        <f>INDEX(resultados!$A$2:$ZZ$1925, 948, MATCH($B$3, resultados!$A$1:$ZZ$1, 0))</f>
        <v/>
      </c>
    </row>
    <row r="955">
      <c r="A955">
        <f>INDEX(resultados!$A$2:$ZZ$1925, 949, MATCH($B$1, resultados!$A$1:$ZZ$1, 0))</f>
        <v/>
      </c>
      <c r="B955">
        <f>INDEX(resultados!$A$2:$ZZ$1925, 949, MATCH($B$2, resultados!$A$1:$ZZ$1, 0))</f>
        <v/>
      </c>
      <c r="C955">
        <f>INDEX(resultados!$A$2:$ZZ$1925, 949, MATCH($B$3, resultados!$A$1:$ZZ$1, 0))</f>
        <v/>
      </c>
    </row>
    <row r="956">
      <c r="A956">
        <f>INDEX(resultados!$A$2:$ZZ$1925, 950, MATCH($B$1, resultados!$A$1:$ZZ$1, 0))</f>
        <v/>
      </c>
      <c r="B956">
        <f>INDEX(resultados!$A$2:$ZZ$1925, 950, MATCH($B$2, resultados!$A$1:$ZZ$1, 0))</f>
        <v/>
      </c>
      <c r="C956">
        <f>INDEX(resultados!$A$2:$ZZ$1925, 950, MATCH($B$3, resultados!$A$1:$ZZ$1, 0))</f>
        <v/>
      </c>
    </row>
    <row r="957">
      <c r="A957">
        <f>INDEX(resultados!$A$2:$ZZ$1925, 951, MATCH($B$1, resultados!$A$1:$ZZ$1, 0))</f>
        <v/>
      </c>
      <c r="B957">
        <f>INDEX(resultados!$A$2:$ZZ$1925, 951, MATCH($B$2, resultados!$A$1:$ZZ$1, 0))</f>
        <v/>
      </c>
      <c r="C957">
        <f>INDEX(resultados!$A$2:$ZZ$1925, 951, MATCH($B$3, resultados!$A$1:$ZZ$1, 0))</f>
        <v/>
      </c>
    </row>
    <row r="958">
      <c r="A958">
        <f>INDEX(resultados!$A$2:$ZZ$1925, 952, MATCH($B$1, resultados!$A$1:$ZZ$1, 0))</f>
        <v/>
      </c>
      <c r="B958">
        <f>INDEX(resultados!$A$2:$ZZ$1925, 952, MATCH($B$2, resultados!$A$1:$ZZ$1, 0))</f>
        <v/>
      </c>
      <c r="C958">
        <f>INDEX(resultados!$A$2:$ZZ$1925, 952, MATCH($B$3, resultados!$A$1:$ZZ$1, 0))</f>
        <v/>
      </c>
    </row>
    <row r="959">
      <c r="A959">
        <f>INDEX(resultados!$A$2:$ZZ$1925, 953, MATCH($B$1, resultados!$A$1:$ZZ$1, 0))</f>
        <v/>
      </c>
      <c r="B959">
        <f>INDEX(resultados!$A$2:$ZZ$1925, 953, MATCH($B$2, resultados!$A$1:$ZZ$1, 0))</f>
        <v/>
      </c>
      <c r="C959">
        <f>INDEX(resultados!$A$2:$ZZ$1925, 953, MATCH($B$3, resultados!$A$1:$ZZ$1, 0))</f>
        <v/>
      </c>
    </row>
    <row r="960">
      <c r="A960">
        <f>INDEX(resultados!$A$2:$ZZ$1925, 954, MATCH($B$1, resultados!$A$1:$ZZ$1, 0))</f>
        <v/>
      </c>
      <c r="B960">
        <f>INDEX(resultados!$A$2:$ZZ$1925, 954, MATCH($B$2, resultados!$A$1:$ZZ$1, 0))</f>
        <v/>
      </c>
      <c r="C960">
        <f>INDEX(resultados!$A$2:$ZZ$1925, 954, MATCH($B$3, resultados!$A$1:$ZZ$1, 0))</f>
        <v/>
      </c>
    </row>
    <row r="961">
      <c r="A961">
        <f>INDEX(resultados!$A$2:$ZZ$1925, 955, MATCH($B$1, resultados!$A$1:$ZZ$1, 0))</f>
        <v/>
      </c>
      <c r="B961">
        <f>INDEX(resultados!$A$2:$ZZ$1925, 955, MATCH($B$2, resultados!$A$1:$ZZ$1, 0))</f>
        <v/>
      </c>
      <c r="C961">
        <f>INDEX(resultados!$A$2:$ZZ$1925, 955, MATCH($B$3, resultados!$A$1:$ZZ$1, 0))</f>
        <v/>
      </c>
    </row>
    <row r="962">
      <c r="A962">
        <f>INDEX(resultados!$A$2:$ZZ$1925, 956, MATCH($B$1, resultados!$A$1:$ZZ$1, 0))</f>
        <v/>
      </c>
      <c r="B962">
        <f>INDEX(resultados!$A$2:$ZZ$1925, 956, MATCH($B$2, resultados!$A$1:$ZZ$1, 0))</f>
        <v/>
      </c>
      <c r="C962">
        <f>INDEX(resultados!$A$2:$ZZ$1925, 956, MATCH($B$3, resultados!$A$1:$ZZ$1, 0))</f>
        <v/>
      </c>
    </row>
    <row r="963">
      <c r="A963">
        <f>INDEX(resultados!$A$2:$ZZ$1925, 957, MATCH($B$1, resultados!$A$1:$ZZ$1, 0))</f>
        <v/>
      </c>
      <c r="B963">
        <f>INDEX(resultados!$A$2:$ZZ$1925, 957, MATCH($B$2, resultados!$A$1:$ZZ$1, 0))</f>
        <v/>
      </c>
      <c r="C963">
        <f>INDEX(resultados!$A$2:$ZZ$1925, 957, MATCH($B$3, resultados!$A$1:$ZZ$1, 0))</f>
        <v/>
      </c>
    </row>
    <row r="964">
      <c r="A964">
        <f>INDEX(resultados!$A$2:$ZZ$1925, 958, MATCH($B$1, resultados!$A$1:$ZZ$1, 0))</f>
        <v/>
      </c>
      <c r="B964">
        <f>INDEX(resultados!$A$2:$ZZ$1925, 958, MATCH($B$2, resultados!$A$1:$ZZ$1, 0))</f>
        <v/>
      </c>
      <c r="C964">
        <f>INDEX(resultados!$A$2:$ZZ$1925, 958, MATCH($B$3, resultados!$A$1:$ZZ$1, 0))</f>
        <v/>
      </c>
    </row>
    <row r="965">
      <c r="A965">
        <f>INDEX(resultados!$A$2:$ZZ$1925, 959, MATCH($B$1, resultados!$A$1:$ZZ$1, 0))</f>
        <v/>
      </c>
      <c r="B965">
        <f>INDEX(resultados!$A$2:$ZZ$1925, 959, MATCH($B$2, resultados!$A$1:$ZZ$1, 0))</f>
        <v/>
      </c>
      <c r="C965">
        <f>INDEX(resultados!$A$2:$ZZ$1925, 959, MATCH($B$3, resultados!$A$1:$ZZ$1, 0))</f>
        <v/>
      </c>
    </row>
    <row r="966">
      <c r="A966">
        <f>INDEX(resultados!$A$2:$ZZ$1925, 960, MATCH($B$1, resultados!$A$1:$ZZ$1, 0))</f>
        <v/>
      </c>
      <c r="B966">
        <f>INDEX(resultados!$A$2:$ZZ$1925, 960, MATCH($B$2, resultados!$A$1:$ZZ$1, 0))</f>
        <v/>
      </c>
      <c r="C966">
        <f>INDEX(resultados!$A$2:$ZZ$1925, 960, MATCH($B$3, resultados!$A$1:$ZZ$1, 0))</f>
        <v/>
      </c>
    </row>
    <row r="967">
      <c r="A967">
        <f>INDEX(resultados!$A$2:$ZZ$1925, 961, MATCH($B$1, resultados!$A$1:$ZZ$1, 0))</f>
        <v/>
      </c>
      <c r="B967">
        <f>INDEX(resultados!$A$2:$ZZ$1925, 961, MATCH($B$2, resultados!$A$1:$ZZ$1, 0))</f>
        <v/>
      </c>
      <c r="C967">
        <f>INDEX(resultados!$A$2:$ZZ$1925, 961, MATCH($B$3, resultados!$A$1:$ZZ$1, 0))</f>
        <v/>
      </c>
    </row>
    <row r="968">
      <c r="A968">
        <f>INDEX(resultados!$A$2:$ZZ$1925, 962, MATCH($B$1, resultados!$A$1:$ZZ$1, 0))</f>
        <v/>
      </c>
      <c r="B968">
        <f>INDEX(resultados!$A$2:$ZZ$1925, 962, MATCH($B$2, resultados!$A$1:$ZZ$1, 0))</f>
        <v/>
      </c>
      <c r="C968">
        <f>INDEX(resultados!$A$2:$ZZ$1925, 962, MATCH($B$3, resultados!$A$1:$ZZ$1, 0))</f>
        <v/>
      </c>
    </row>
    <row r="969">
      <c r="A969">
        <f>INDEX(resultados!$A$2:$ZZ$1925, 963, MATCH($B$1, resultados!$A$1:$ZZ$1, 0))</f>
        <v/>
      </c>
      <c r="B969">
        <f>INDEX(resultados!$A$2:$ZZ$1925, 963, MATCH($B$2, resultados!$A$1:$ZZ$1, 0))</f>
        <v/>
      </c>
      <c r="C969">
        <f>INDEX(resultados!$A$2:$ZZ$1925, 963, MATCH($B$3, resultados!$A$1:$ZZ$1, 0))</f>
        <v/>
      </c>
    </row>
    <row r="970">
      <c r="A970">
        <f>INDEX(resultados!$A$2:$ZZ$1925, 964, MATCH($B$1, resultados!$A$1:$ZZ$1, 0))</f>
        <v/>
      </c>
      <c r="B970">
        <f>INDEX(resultados!$A$2:$ZZ$1925, 964, MATCH($B$2, resultados!$A$1:$ZZ$1, 0))</f>
        <v/>
      </c>
      <c r="C970">
        <f>INDEX(resultados!$A$2:$ZZ$1925, 964, MATCH($B$3, resultados!$A$1:$ZZ$1, 0))</f>
        <v/>
      </c>
    </row>
    <row r="971">
      <c r="A971">
        <f>INDEX(resultados!$A$2:$ZZ$1925, 965, MATCH($B$1, resultados!$A$1:$ZZ$1, 0))</f>
        <v/>
      </c>
      <c r="B971">
        <f>INDEX(resultados!$A$2:$ZZ$1925, 965, MATCH($B$2, resultados!$A$1:$ZZ$1, 0))</f>
        <v/>
      </c>
      <c r="C971">
        <f>INDEX(resultados!$A$2:$ZZ$1925, 965, MATCH($B$3, resultados!$A$1:$ZZ$1, 0))</f>
        <v/>
      </c>
    </row>
    <row r="972">
      <c r="A972">
        <f>INDEX(resultados!$A$2:$ZZ$1925, 966, MATCH($B$1, resultados!$A$1:$ZZ$1, 0))</f>
        <v/>
      </c>
      <c r="B972">
        <f>INDEX(resultados!$A$2:$ZZ$1925, 966, MATCH($B$2, resultados!$A$1:$ZZ$1, 0))</f>
        <v/>
      </c>
      <c r="C972">
        <f>INDEX(resultados!$A$2:$ZZ$1925, 966, MATCH($B$3, resultados!$A$1:$ZZ$1, 0))</f>
        <v/>
      </c>
    </row>
    <row r="973">
      <c r="A973">
        <f>INDEX(resultados!$A$2:$ZZ$1925, 967, MATCH($B$1, resultados!$A$1:$ZZ$1, 0))</f>
        <v/>
      </c>
      <c r="B973">
        <f>INDEX(resultados!$A$2:$ZZ$1925, 967, MATCH($B$2, resultados!$A$1:$ZZ$1, 0))</f>
        <v/>
      </c>
      <c r="C973">
        <f>INDEX(resultados!$A$2:$ZZ$1925, 967, MATCH($B$3, resultados!$A$1:$ZZ$1, 0))</f>
        <v/>
      </c>
    </row>
    <row r="974">
      <c r="A974">
        <f>INDEX(resultados!$A$2:$ZZ$1925, 968, MATCH($B$1, resultados!$A$1:$ZZ$1, 0))</f>
        <v/>
      </c>
      <c r="B974">
        <f>INDEX(resultados!$A$2:$ZZ$1925, 968, MATCH($B$2, resultados!$A$1:$ZZ$1, 0))</f>
        <v/>
      </c>
      <c r="C974">
        <f>INDEX(resultados!$A$2:$ZZ$1925, 968, MATCH($B$3, resultados!$A$1:$ZZ$1, 0))</f>
        <v/>
      </c>
    </row>
    <row r="975">
      <c r="A975">
        <f>INDEX(resultados!$A$2:$ZZ$1925, 969, MATCH($B$1, resultados!$A$1:$ZZ$1, 0))</f>
        <v/>
      </c>
      <c r="B975">
        <f>INDEX(resultados!$A$2:$ZZ$1925, 969, MATCH($B$2, resultados!$A$1:$ZZ$1, 0))</f>
        <v/>
      </c>
      <c r="C975">
        <f>INDEX(resultados!$A$2:$ZZ$1925, 969, MATCH($B$3, resultados!$A$1:$ZZ$1, 0))</f>
        <v/>
      </c>
    </row>
    <row r="976">
      <c r="A976">
        <f>INDEX(resultados!$A$2:$ZZ$1925, 970, MATCH($B$1, resultados!$A$1:$ZZ$1, 0))</f>
        <v/>
      </c>
      <c r="B976">
        <f>INDEX(resultados!$A$2:$ZZ$1925, 970, MATCH($B$2, resultados!$A$1:$ZZ$1, 0))</f>
        <v/>
      </c>
      <c r="C976">
        <f>INDEX(resultados!$A$2:$ZZ$1925, 970, MATCH($B$3, resultados!$A$1:$ZZ$1, 0))</f>
        <v/>
      </c>
    </row>
    <row r="977">
      <c r="A977">
        <f>INDEX(resultados!$A$2:$ZZ$1925, 971, MATCH($B$1, resultados!$A$1:$ZZ$1, 0))</f>
        <v/>
      </c>
      <c r="B977">
        <f>INDEX(resultados!$A$2:$ZZ$1925, 971, MATCH($B$2, resultados!$A$1:$ZZ$1, 0))</f>
        <v/>
      </c>
      <c r="C977">
        <f>INDEX(resultados!$A$2:$ZZ$1925, 971, MATCH($B$3, resultados!$A$1:$ZZ$1, 0))</f>
        <v/>
      </c>
    </row>
    <row r="978">
      <c r="A978">
        <f>INDEX(resultados!$A$2:$ZZ$1925, 972, MATCH($B$1, resultados!$A$1:$ZZ$1, 0))</f>
        <v/>
      </c>
      <c r="B978">
        <f>INDEX(resultados!$A$2:$ZZ$1925, 972, MATCH($B$2, resultados!$A$1:$ZZ$1, 0))</f>
        <v/>
      </c>
      <c r="C978">
        <f>INDEX(resultados!$A$2:$ZZ$1925, 972, MATCH($B$3, resultados!$A$1:$ZZ$1, 0))</f>
        <v/>
      </c>
    </row>
    <row r="979">
      <c r="A979">
        <f>INDEX(resultados!$A$2:$ZZ$1925, 973, MATCH($B$1, resultados!$A$1:$ZZ$1, 0))</f>
        <v/>
      </c>
      <c r="B979">
        <f>INDEX(resultados!$A$2:$ZZ$1925, 973, MATCH($B$2, resultados!$A$1:$ZZ$1, 0))</f>
        <v/>
      </c>
      <c r="C979">
        <f>INDEX(resultados!$A$2:$ZZ$1925, 973, MATCH($B$3, resultados!$A$1:$ZZ$1, 0))</f>
        <v/>
      </c>
    </row>
    <row r="980">
      <c r="A980">
        <f>INDEX(resultados!$A$2:$ZZ$1925, 974, MATCH($B$1, resultados!$A$1:$ZZ$1, 0))</f>
        <v/>
      </c>
      <c r="B980">
        <f>INDEX(resultados!$A$2:$ZZ$1925, 974, MATCH($B$2, resultados!$A$1:$ZZ$1, 0))</f>
        <v/>
      </c>
      <c r="C980">
        <f>INDEX(resultados!$A$2:$ZZ$1925, 974, MATCH($B$3, resultados!$A$1:$ZZ$1, 0))</f>
        <v/>
      </c>
    </row>
    <row r="981">
      <c r="A981">
        <f>INDEX(resultados!$A$2:$ZZ$1925, 975, MATCH($B$1, resultados!$A$1:$ZZ$1, 0))</f>
        <v/>
      </c>
      <c r="B981">
        <f>INDEX(resultados!$A$2:$ZZ$1925, 975, MATCH($B$2, resultados!$A$1:$ZZ$1, 0))</f>
        <v/>
      </c>
      <c r="C981">
        <f>INDEX(resultados!$A$2:$ZZ$1925, 975, MATCH($B$3, resultados!$A$1:$ZZ$1, 0))</f>
        <v/>
      </c>
    </row>
    <row r="982">
      <c r="A982">
        <f>INDEX(resultados!$A$2:$ZZ$1925, 976, MATCH($B$1, resultados!$A$1:$ZZ$1, 0))</f>
        <v/>
      </c>
      <c r="B982">
        <f>INDEX(resultados!$A$2:$ZZ$1925, 976, MATCH($B$2, resultados!$A$1:$ZZ$1, 0))</f>
        <v/>
      </c>
      <c r="C982">
        <f>INDEX(resultados!$A$2:$ZZ$1925, 976, MATCH($B$3, resultados!$A$1:$ZZ$1, 0))</f>
        <v/>
      </c>
    </row>
    <row r="983">
      <c r="A983">
        <f>INDEX(resultados!$A$2:$ZZ$1925, 977, MATCH($B$1, resultados!$A$1:$ZZ$1, 0))</f>
        <v/>
      </c>
      <c r="B983">
        <f>INDEX(resultados!$A$2:$ZZ$1925, 977, MATCH($B$2, resultados!$A$1:$ZZ$1, 0))</f>
        <v/>
      </c>
      <c r="C983">
        <f>INDEX(resultados!$A$2:$ZZ$1925, 977, MATCH($B$3, resultados!$A$1:$ZZ$1, 0))</f>
        <v/>
      </c>
    </row>
    <row r="984">
      <c r="A984">
        <f>INDEX(resultados!$A$2:$ZZ$1925, 978, MATCH($B$1, resultados!$A$1:$ZZ$1, 0))</f>
        <v/>
      </c>
      <c r="B984">
        <f>INDEX(resultados!$A$2:$ZZ$1925, 978, MATCH($B$2, resultados!$A$1:$ZZ$1, 0))</f>
        <v/>
      </c>
      <c r="C984">
        <f>INDEX(resultados!$A$2:$ZZ$1925, 978, MATCH($B$3, resultados!$A$1:$ZZ$1, 0))</f>
        <v/>
      </c>
    </row>
    <row r="985">
      <c r="A985">
        <f>INDEX(resultados!$A$2:$ZZ$1925, 979, MATCH($B$1, resultados!$A$1:$ZZ$1, 0))</f>
        <v/>
      </c>
      <c r="B985">
        <f>INDEX(resultados!$A$2:$ZZ$1925, 979, MATCH($B$2, resultados!$A$1:$ZZ$1, 0))</f>
        <v/>
      </c>
      <c r="C985">
        <f>INDEX(resultados!$A$2:$ZZ$1925, 979, MATCH($B$3, resultados!$A$1:$ZZ$1, 0))</f>
        <v/>
      </c>
    </row>
    <row r="986">
      <c r="A986">
        <f>INDEX(resultados!$A$2:$ZZ$1925, 980, MATCH($B$1, resultados!$A$1:$ZZ$1, 0))</f>
        <v/>
      </c>
      <c r="B986">
        <f>INDEX(resultados!$A$2:$ZZ$1925, 980, MATCH($B$2, resultados!$A$1:$ZZ$1, 0))</f>
        <v/>
      </c>
      <c r="C986">
        <f>INDEX(resultados!$A$2:$ZZ$1925, 980, MATCH($B$3, resultados!$A$1:$ZZ$1, 0))</f>
        <v/>
      </c>
    </row>
    <row r="987">
      <c r="A987">
        <f>INDEX(resultados!$A$2:$ZZ$1925, 981, MATCH($B$1, resultados!$A$1:$ZZ$1, 0))</f>
        <v/>
      </c>
      <c r="B987">
        <f>INDEX(resultados!$A$2:$ZZ$1925, 981, MATCH($B$2, resultados!$A$1:$ZZ$1, 0))</f>
        <v/>
      </c>
      <c r="C987">
        <f>INDEX(resultados!$A$2:$ZZ$1925, 981, MATCH($B$3, resultados!$A$1:$ZZ$1, 0))</f>
        <v/>
      </c>
    </row>
    <row r="988">
      <c r="A988">
        <f>INDEX(resultados!$A$2:$ZZ$1925, 982, MATCH($B$1, resultados!$A$1:$ZZ$1, 0))</f>
        <v/>
      </c>
      <c r="B988">
        <f>INDEX(resultados!$A$2:$ZZ$1925, 982, MATCH($B$2, resultados!$A$1:$ZZ$1, 0))</f>
        <v/>
      </c>
      <c r="C988">
        <f>INDEX(resultados!$A$2:$ZZ$1925, 982, MATCH($B$3, resultados!$A$1:$ZZ$1, 0))</f>
        <v/>
      </c>
    </row>
    <row r="989">
      <c r="A989">
        <f>INDEX(resultados!$A$2:$ZZ$1925, 983, MATCH($B$1, resultados!$A$1:$ZZ$1, 0))</f>
        <v/>
      </c>
      <c r="B989">
        <f>INDEX(resultados!$A$2:$ZZ$1925, 983, MATCH($B$2, resultados!$A$1:$ZZ$1, 0))</f>
        <v/>
      </c>
      <c r="C989">
        <f>INDEX(resultados!$A$2:$ZZ$1925, 983, MATCH($B$3, resultados!$A$1:$ZZ$1, 0))</f>
        <v/>
      </c>
    </row>
    <row r="990">
      <c r="A990">
        <f>INDEX(resultados!$A$2:$ZZ$1925, 984, MATCH($B$1, resultados!$A$1:$ZZ$1, 0))</f>
        <v/>
      </c>
      <c r="B990">
        <f>INDEX(resultados!$A$2:$ZZ$1925, 984, MATCH($B$2, resultados!$A$1:$ZZ$1, 0))</f>
        <v/>
      </c>
      <c r="C990">
        <f>INDEX(resultados!$A$2:$ZZ$1925, 984, MATCH($B$3, resultados!$A$1:$ZZ$1, 0))</f>
        <v/>
      </c>
    </row>
    <row r="991">
      <c r="A991">
        <f>INDEX(resultados!$A$2:$ZZ$1925, 985, MATCH($B$1, resultados!$A$1:$ZZ$1, 0))</f>
        <v/>
      </c>
      <c r="B991">
        <f>INDEX(resultados!$A$2:$ZZ$1925, 985, MATCH($B$2, resultados!$A$1:$ZZ$1, 0))</f>
        <v/>
      </c>
      <c r="C991">
        <f>INDEX(resultados!$A$2:$ZZ$1925, 985, MATCH($B$3, resultados!$A$1:$ZZ$1, 0))</f>
        <v/>
      </c>
    </row>
    <row r="992">
      <c r="A992">
        <f>INDEX(resultados!$A$2:$ZZ$1925, 986, MATCH($B$1, resultados!$A$1:$ZZ$1, 0))</f>
        <v/>
      </c>
      <c r="B992">
        <f>INDEX(resultados!$A$2:$ZZ$1925, 986, MATCH($B$2, resultados!$A$1:$ZZ$1, 0))</f>
        <v/>
      </c>
      <c r="C992">
        <f>INDEX(resultados!$A$2:$ZZ$1925, 986, MATCH($B$3, resultados!$A$1:$ZZ$1, 0))</f>
        <v/>
      </c>
    </row>
    <row r="993">
      <c r="A993">
        <f>INDEX(resultados!$A$2:$ZZ$1925, 987, MATCH($B$1, resultados!$A$1:$ZZ$1, 0))</f>
        <v/>
      </c>
      <c r="B993">
        <f>INDEX(resultados!$A$2:$ZZ$1925, 987, MATCH($B$2, resultados!$A$1:$ZZ$1, 0))</f>
        <v/>
      </c>
      <c r="C993">
        <f>INDEX(resultados!$A$2:$ZZ$1925, 987, MATCH($B$3, resultados!$A$1:$ZZ$1, 0))</f>
        <v/>
      </c>
    </row>
    <row r="994">
      <c r="A994">
        <f>INDEX(resultados!$A$2:$ZZ$1925, 988, MATCH($B$1, resultados!$A$1:$ZZ$1, 0))</f>
        <v/>
      </c>
      <c r="B994">
        <f>INDEX(resultados!$A$2:$ZZ$1925, 988, MATCH($B$2, resultados!$A$1:$ZZ$1, 0))</f>
        <v/>
      </c>
      <c r="C994">
        <f>INDEX(resultados!$A$2:$ZZ$1925, 988, MATCH($B$3, resultados!$A$1:$ZZ$1, 0))</f>
        <v/>
      </c>
    </row>
    <row r="995">
      <c r="A995">
        <f>INDEX(resultados!$A$2:$ZZ$1925, 989, MATCH($B$1, resultados!$A$1:$ZZ$1, 0))</f>
        <v/>
      </c>
      <c r="B995">
        <f>INDEX(resultados!$A$2:$ZZ$1925, 989, MATCH($B$2, resultados!$A$1:$ZZ$1, 0))</f>
        <v/>
      </c>
      <c r="C995">
        <f>INDEX(resultados!$A$2:$ZZ$1925, 989, MATCH($B$3, resultados!$A$1:$ZZ$1, 0))</f>
        <v/>
      </c>
    </row>
    <row r="996">
      <c r="A996">
        <f>INDEX(resultados!$A$2:$ZZ$1925, 990, MATCH($B$1, resultados!$A$1:$ZZ$1, 0))</f>
        <v/>
      </c>
      <c r="B996">
        <f>INDEX(resultados!$A$2:$ZZ$1925, 990, MATCH($B$2, resultados!$A$1:$ZZ$1, 0))</f>
        <v/>
      </c>
      <c r="C996">
        <f>INDEX(resultados!$A$2:$ZZ$1925, 990, MATCH($B$3, resultados!$A$1:$ZZ$1, 0))</f>
        <v/>
      </c>
    </row>
    <row r="997">
      <c r="A997">
        <f>INDEX(resultados!$A$2:$ZZ$1925, 991, MATCH($B$1, resultados!$A$1:$ZZ$1, 0))</f>
        <v/>
      </c>
      <c r="B997">
        <f>INDEX(resultados!$A$2:$ZZ$1925, 991, MATCH($B$2, resultados!$A$1:$ZZ$1, 0))</f>
        <v/>
      </c>
      <c r="C997">
        <f>INDEX(resultados!$A$2:$ZZ$1925, 991, MATCH($B$3, resultados!$A$1:$ZZ$1, 0))</f>
        <v/>
      </c>
    </row>
    <row r="998">
      <c r="A998">
        <f>INDEX(resultados!$A$2:$ZZ$1925, 992, MATCH($B$1, resultados!$A$1:$ZZ$1, 0))</f>
        <v/>
      </c>
      <c r="B998">
        <f>INDEX(resultados!$A$2:$ZZ$1925, 992, MATCH($B$2, resultados!$A$1:$ZZ$1, 0))</f>
        <v/>
      </c>
      <c r="C998">
        <f>INDEX(resultados!$A$2:$ZZ$1925, 992, MATCH($B$3, resultados!$A$1:$ZZ$1, 0))</f>
        <v/>
      </c>
    </row>
    <row r="999">
      <c r="A999">
        <f>INDEX(resultados!$A$2:$ZZ$1925, 993, MATCH($B$1, resultados!$A$1:$ZZ$1, 0))</f>
        <v/>
      </c>
      <c r="B999">
        <f>INDEX(resultados!$A$2:$ZZ$1925, 993, MATCH($B$2, resultados!$A$1:$ZZ$1, 0))</f>
        <v/>
      </c>
      <c r="C999">
        <f>INDEX(resultados!$A$2:$ZZ$1925, 993, MATCH($B$3, resultados!$A$1:$ZZ$1, 0))</f>
        <v/>
      </c>
    </row>
    <row r="1000">
      <c r="A1000">
        <f>INDEX(resultados!$A$2:$ZZ$1925, 994, MATCH($B$1, resultados!$A$1:$ZZ$1, 0))</f>
        <v/>
      </c>
      <c r="B1000">
        <f>INDEX(resultados!$A$2:$ZZ$1925, 994, MATCH($B$2, resultados!$A$1:$ZZ$1, 0))</f>
        <v/>
      </c>
      <c r="C1000">
        <f>INDEX(resultados!$A$2:$ZZ$1925, 994, MATCH($B$3, resultados!$A$1:$ZZ$1, 0))</f>
        <v/>
      </c>
    </row>
    <row r="1001">
      <c r="A1001">
        <f>INDEX(resultados!$A$2:$ZZ$1925, 995, MATCH($B$1, resultados!$A$1:$ZZ$1, 0))</f>
        <v/>
      </c>
      <c r="B1001">
        <f>INDEX(resultados!$A$2:$ZZ$1925, 995, MATCH($B$2, resultados!$A$1:$ZZ$1, 0))</f>
        <v/>
      </c>
      <c r="C1001">
        <f>INDEX(resultados!$A$2:$ZZ$1925, 995, MATCH($B$3, resultados!$A$1:$ZZ$1, 0))</f>
        <v/>
      </c>
    </row>
    <row r="1002">
      <c r="A1002">
        <f>INDEX(resultados!$A$2:$ZZ$1925, 996, MATCH($B$1, resultados!$A$1:$ZZ$1, 0))</f>
        <v/>
      </c>
      <c r="B1002">
        <f>INDEX(resultados!$A$2:$ZZ$1925, 996, MATCH($B$2, resultados!$A$1:$ZZ$1, 0))</f>
        <v/>
      </c>
      <c r="C1002">
        <f>INDEX(resultados!$A$2:$ZZ$1925, 996, MATCH($B$3, resultados!$A$1:$ZZ$1, 0))</f>
        <v/>
      </c>
    </row>
    <row r="1003">
      <c r="A1003">
        <f>INDEX(resultados!$A$2:$ZZ$1925, 997, MATCH($B$1, resultados!$A$1:$ZZ$1, 0))</f>
        <v/>
      </c>
      <c r="B1003">
        <f>INDEX(resultados!$A$2:$ZZ$1925, 997, MATCH($B$2, resultados!$A$1:$ZZ$1, 0))</f>
        <v/>
      </c>
      <c r="C1003">
        <f>INDEX(resultados!$A$2:$ZZ$1925, 997, MATCH($B$3, resultados!$A$1:$ZZ$1, 0))</f>
        <v/>
      </c>
    </row>
    <row r="1004">
      <c r="A1004">
        <f>INDEX(resultados!$A$2:$ZZ$1925, 998, MATCH($B$1, resultados!$A$1:$ZZ$1, 0))</f>
        <v/>
      </c>
      <c r="B1004">
        <f>INDEX(resultados!$A$2:$ZZ$1925, 998, MATCH($B$2, resultados!$A$1:$ZZ$1, 0))</f>
        <v/>
      </c>
      <c r="C1004">
        <f>INDEX(resultados!$A$2:$ZZ$1925, 998, MATCH($B$3, resultados!$A$1:$ZZ$1, 0))</f>
        <v/>
      </c>
    </row>
    <row r="1005">
      <c r="A1005">
        <f>INDEX(resultados!$A$2:$ZZ$1925, 999, MATCH($B$1, resultados!$A$1:$ZZ$1, 0))</f>
        <v/>
      </c>
      <c r="B1005">
        <f>INDEX(resultados!$A$2:$ZZ$1925, 999, MATCH($B$2, resultados!$A$1:$ZZ$1, 0))</f>
        <v/>
      </c>
      <c r="C1005">
        <f>INDEX(resultados!$A$2:$ZZ$1925, 999, MATCH($B$3, resultados!$A$1:$ZZ$1, 0))</f>
        <v/>
      </c>
    </row>
    <row r="1006">
      <c r="A1006">
        <f>INDEX(resultados!$A$2:$ZZ$1925, 1000, MATCH($B$1, resultados!$A$1:$ZZ$1, 0))</f>
        <v/>
      </c>
      <c r="B1006">
        <f>INDEX(resultados!$A$2:$ZZ$1925, 1000, MATCH($B$2, resultados!$A$1:$ZZ$1, 0))</f>
        <v/>
      </c>
      <c r="C1006">
        <f>INDEX(resultados!$A$2:$ZZ$1925, 1000, MATCH($B$3, resultados!$A$1:$ZZ$1, 0))</f>
        <v/>
      </c>
    </row>
    <row r="1007">
      <c r="A1007">
        <f>INDEX(resultados!$A$2:$ZZ$1925, 1001, MATCH($B$1, resultados!$A$1:$ZZ$1, 0))</f>
        <v/>
      </c>
      <c r="B1007">
        <f>INDEX(resultados!$A$2:$ZZ$1925, 1001, MATCH($B$2, resultados!$A$1:$ZZ$1, 0))</f>
        <v/>
      </c>
      <c r="C1007">
        <f>INDEX(resultados!$A$2:$ZZ$1925, 1001, MATCH($B$3, resultados!$A$1:$ZZ$1, 0))</f>
        <v/>
      </c>
    </row>
    <row r="1008">
      <c r="A1008">
        <f>INDEX(resultados!$A$2:$ZZ$1925, 1002, MATCH($B$1, resultados!$A$1:$ZZ$1, 0))</f>
        <v/>
      </c>
      <c r="B1008">
        <f>INDEX(resultados!$A$2:$ZZ$1925, 1002, MATCH($B$2, resultados!$A$1:$ZZ$1, 0))</f>
        <v/>
      </c>
      <c r="C1008">
        <f>INDEX(resultados!$A$2:$ZZ$1925, 1002, MATCH($B$3, resultados!$A$1:$ZZ$1, 0))</f>
        <v/>
      </c>
    </row>
    <row r="1009">
      <c r="A1009">
        <f>INDEX(resultados!$A$2:$ZZ$1925, 1003, MATCH($B$1, resultados!$A$1:$ZZ$1, 0))</f>
        <v/>
      </c>
      <c r="B1009">
        <f>INDEX(resultados!$A$2:$ZZ$1925, 1003, MATCH($B$2, resultados!$A$1:$ZZ$1, 0))</f>
        <v/>
      </c>
      <c r="C1009">
        <f>INDEX(resultados!$A$2:$ZZ$1925, 1003, MATCH($B$3, resultados!$A$1:$ZZ$1, 0))</f>
        <v/>
      </c>
    </row>
    <row r="1010">
      <c r="A1010">
        <f>INDEX(resultados!$A$2:$ZZ$1925, 1004, MATCH($B$1, resultados!$A$1:$ZZ$1, 0))</f>
        <v/>
      </c>
      <c r="B1010">
        <f>INDEX(resultados!$A$2:$ZZ$1925, 1004, MATCH($B$2, resultados!$A$1:$ZZ$1, 0))</f>
        <v/>
      </c>
      <c r="C1010">
        <f>INDEX(resultados!$A$2:$ZZ$1925, 1004, MATCH($B$3, resultados!$A$1:$ZZ$1, 0))</f>
        <v/>
      </c>
    </row>
    <row r="1011">
      <c r="A1011">
        <f>INDEX(resultados!$A$2:$ZZ$1925, 1005, MATCH($B$1, resultados!$A$1:$ZZ$1, 0))</f>
        <v/>
      </c>
      <c r="B1011">
        <f>INDEX(resultados!$A$2:$ZZ$1925, 1005, MATCH($B$2, resultados!$A$1:$ZZ$1, 0))</f>
        <v/>
      </c>
      <c r="C1011">
        <f>INDEX(resultados!$A$2:$ZZ$1925, 1005, MATCH($B$3, resultados!$A$1:$ZZ$1, 0))</f>
        <v/>
      </c>
    </row>
    <row r="1012">
      <c r="A1012">
        <f>INDEX(resultados!$A$2:$ZZ$1925, 1006, MATCH($B$1, resultados!$A$1:$ZZ$1, 0))</f>
        <v/>
      </c>
      <c r="B1012">
        <f>INDEX(resultados!$A$2:$ZZ$1925, 1006, MATCH($B$2, resultados!$A$1:$ZZ$1, 0))</f>
        <v/>
      </c>
      <c r="C1012">
        <f>INDEX(resultados!$A$2:$ZZ$1925, 1006, MATCH($B$3, resultados!$A$1:$ZZ$1, 0))</f>
        <v/>
      </c>
    </row>
    <row r="1013">
      <c r="A1013">
        <f>INDEX(resultados!$A$2:$ZZ$1925, 1007, MATCH($B$1, resultados!$A$1:$ZZ$1, 0))</f>
        <v/>
      </c>
      <c r="B1013">
        <f>INDEX(resultados!$A$2:$ZZ$1925, 1007, MATCH($B$2, resultados!$A$1:$ZZ$1, 0))</f>
        <v/>
      </c>
      <c r="C1013">
        <f>INDEX(resultados!$A$2:$ZZ$1925, 1007, MATCH($B$3, resultados!$A$1:$ZZ$1, 0))</f>
        <v/>
      </c>
    </row>
    <row r="1014">
      <c r="A1014">
        <f>INDEX(resultados!$A$2:$ZZ$1925, 1008, MATCH($B$1, resultados!$A$1:$ZZ$1, 0))</f>
        <v/>
      </c>
      <c r="B1014">
        <f>INDEX(resultados!$A$2:$ZZ$1925, 1008, MATCH($B$2, resultados!$A$1:$ZZ$1, 0))</f>
        <v/>
      </c>
      <c r="C1014">
        <f>INDEX(resultados!$A$2:$ZZ$1925, 1008, MATCH($B$3, resultados!$A$1:$ZZ$1, 0))</f>
        <v/>
      </c>
    </row>
    <row r="1015">
      <c r="A1015">
        <f>INDEX(resultados!$A$2:$ZZ$1925, 1009, MATCH($B$1, resultados!$A$1:$ZZ$1, 0))</f>
        <v/>
      </c>
      <c r="B1015">
        <f>INDEX(resultados!$A$2:$ZZ$1925, 1009, MATCH($B$2, resultados!$A$1:$ZZ$1, 0))</f>
        <v/>
      </c>
      <c r="C1015">
        <f>INDEX(resultados!$A$2:$ZZ$1925, 1009, MATCH($B$3, resultados!$A$1:$ZZ$1, 0))</f>
        <v/>
      </c>
    </row>
    <row r="1016">
      <c r="A1016">
        <f>INDEX(resultados!$A$2:$ZZ$1925, 1010, MATCH($B$1, resultados!$A$1:$ZZ$1, 0))</f>
        <v/>
      </c>
      <c r="B1016">
        <f>INDEX(resultados!$A$2:$ZZ$1925, 1010, MATCH($B$2, resultados!$A$1:$ZZ$1, 0))</f>
        <v/>
      </c>
      <c r="C1016">
        <f>INDEX(resultados!$A$2:$ZZ$1925, 1010, MATCH($B$3, resultados!$A$1:$ZZ$1, 0))</f>
        <v/>
      </c>
    </row>
    <row r="1017">
      <c r="A1017">
        <f>INDEX(resultados!$A$2:$ZZ$1925, 1011, MATCH($B$1, resultados!$A$1:$ZZ$1, 0))</f>
        <v/>
      </c>
      <c r="B1017">
        <f>INDEX(resultados!$A$2:$ZZ$1925, 1011, MATCH($B$2, resultados!$A$1:$ZZ$1, 0))</f>
        <v/>
      </c>
      <c r="C1017">
        <f>INDEX(resultados!$A$2:$ZZ$1925, 1011, MATCH($B$3, resultados!$A$1:$ZZ$1, 0))</f>
        <v/>
      </c>
    </row>
    <row r="1018">
      <c r="A1018">
        <f>INDEX(resultados!$A$2:$ZZ$1925, 1012, MATCH($B$1, resultados!$A$1:$ZZ$1, 0))</f>
        <v/>
      </c>
      <c r="B1018">
        <f>INDEX(resultados!$A$2:$ZZ$1925, 1012, MATCH($B$2, resultados!$A$1:$ZZ$1, 0))</f>
        <v/>
      </c>
      <c r="C1018">
        <f>INDEX(resultados!$A$2:$ZZ$1925, 1012, MATCH($B$3, resultados!$A$1:$ZZ$1, 0))</f>
        <v/>
      </c>
    </row>
    <row r="1019">
      <c r="A1019">
        <f>INDEX(resultados!$A$2:$ZZ$1925, 1013, MATCH($B$1, resultados!$A$1:$ZZ$1, 0))</f>
        <v/>
      </c>
      <c r="B1019">
        <f>INDEX(resultados!$A$2:$ZZ$1925, 1013, MATCH($B$2, resultados!$A$1:$ZZ$1, 0))</f>
        <v/>
      </c>
      <c r="C1019">
        <f>INDEX(resultados!$A$2:$ZZ$1925, 1013, MATCH($B$3, resultados!$A$1:$ZZ$1, 0))</f>
        <v/>
      </c>
    </row>
    <row r="1020">
      <c r="A1020">
        <f>INDEX(resultados!$A$2:$ZZ$1925, 1014, MATCH($B$1, resultados!$A$1:$ZZ$1, 0))</f>
        <v/>
      </c>
      <c r="B1020">
        <f>INDEX(resultados!$A$2:$ZZ$1925, 1014, MATCH($B$2, resultados!$A$1:$ZZ$1, 0))</f>
        <v/>
      </c>
      <c r="C1020">
        <f>INDEX(resultados!$A$2:$ZZ$1925, 1014, MATCH($B$3, resultados!$A$1:$ZZ$1, 0))</f>
        <v/>
      </c>
    </row>
    <row r="1021">
      <c r="A1021">
        <f>INDEX(resultados!$A$2:$ZZ$1925, 1015, MATCH($B$1, resultados!$A$1:$ZZ$1, 0))</f>
        <v/>
      </c>
      <c r="B1021">
        <f>INDEX(resultados!$A$2:$ZZ$1925, 1015, MATCH($B$2, resultados!$A$1:$ZZ$1, 0))</f>
        <v/>
      </c>
      <c r="C1021">
        <f>INDEX(resultados!$A$2:$ZZ$1925, 1015, MATCH($B$3, resultados!$A$1:$ZZ$1, 0))</f>
        <v/>
      </c>
    </row>
    <row r="1022">
      <c r="A1022">
        <f>INDEX(resultados!$A$2:$ZZ$1925, 1016, MATCH($B$1, resultados!$A$1:$ZZ$1, 0))</f>
        <v/>
      </c>
      <c r="B1022">
        <f>INDEX(resultados!$A$2:$ZZ$1925, 1016, MATCH($B$2, resultados!$A$1:$ZZ$1, 0))</f>
        <v/>
      </c>
      <c r="C1022">
        <f>INDEX(resultados!$A$2:$ZZ$1925, 1016, MATCH($B$3, resultados!$A$1:$ZZ$1, 0))</f>
        <v/>
      </c>
    </row>
    <row r="1023">
      <c r="A1023">
        <f>INDEX(resultados!$A$2:$ZZ$1925, 1017, MATCH($B$1, resultados!$A$1:$ZZ$1, 0))</f>
        <v/>
      </c>
      <c r="B1023">
        <f>INDEX(resultados!$A$2:$ZZ$1925, 1017, MATCH($B$2, resultados!$A$1:$ZZ$1, 0))</f>
        <v/>
      </c>
      <c r="C1023">
        <f>INDEX(resultados!$A$2:$ZZ$1925, 1017, MATCH($B$3, resultados!$A$1:$ZZ$1, 0))</f>
        <v/>
      </c>
    </row>
    <row r="1024">
      <c r="A1024">
        <f>INDEX(resultados!$A$2:$ZZ$1925, 1018, MATCH($B$1, resultados!$A$1:$ZZ$1, 0))</f>
        <v/>
      </c>
      <c r="B1024">
        <f>INDEX(resultados!$A$2:$ZZ$1925, 1018, MATCH($B$2, resultados!$A$1:$ZZ$1, 0))</f>
        <v/>
      </c>
      <c r="C1024">
        <f>INDEX(resultados!$A$2:$ZZ$1925, 1018, MATCH($B$3, resultados!$A$1:$ZZ$1, 0))</f>
        <v/>
      </c>
    </row>
    <row r="1025">
      <c r="A1025">
        <f>INDEX(resultados!$A$2:$ZZ$1925, 1019, MATCH($B$1, resultados!$A$1:$ZZ$1, 0))</f>
        <v/>
      </c>
      <c r="B1025">
        <f>INDEX(resultados!$A$2:$ZZ$1925, 1019, MATCH($B$2, resultados!$A$1:$ZZ$1, 0))</f>
        <v/>
      </c>
      <c r="C1025">
        <f>INDEX(resultados!$A$2:$ZZ$1925, 1019, MATCH($B$3, resultados!$A$1:$ZZ$1, 0))</f>
        <v/>
      </c>
    </row>
    <row r="1026">
      <c r="A1026">
        <f>INDEX(resultados!$A$2:$ZZ$1925, 1020, MATCH($B$1, resultados!$A$1:$ZZ$1, 0))</f>
        <v/>
      </c>
      <c r="B1026">
        <f>INDEX(resultados!$A$2:$ZZ$1925, 1020, MATCH($B$2, resultados!$A$1:$ZZ$1, 0))</f>
        <v/>
      </c>
      <c r="C1026">
        <f>INDEX(resultados!$A$2:$ZZ$1925, 1020, MATCH($B$3, resultados!$A$1:$ZZ$1, 0))</f>
        <v/>
      </c>
    </row>
    <row r="1027">
      <c r="A1027">
        <f>INDEX(resultados!$A$2:$ZZ$1925, 1021, MATCH($B$1, resultados!$A$1:$ZZ$1, 0))</f>
        <v/>
      </c>
      <c r="B1027">
        <f>INDEX(resultados!$A$2:$ZZ$1925, 1021, MATCH($B$2, resultados!$A$1:$ZZ$1, 0))</f>
        <v/>
      </c>
      <c r="C1027">
        <f>INDEX(resultados!$A$2:$ZZ$1925, 1021, MATCH($B$3, resultados!$A$1:$ZZ$1, 0))</f>
        <v/>
      </c>
    </row>
    <row r="1028">
      <c r="A1028">
        <f>INDEX(resultados!$A$2:$ZZ$1925, 1022, MATCH($B$1, resultados!$A$1:$ZZ$1, 0))</f>
        <v/>
      </c>
      <c r="B1028">
        <f>INDEX(resultados!$A$2:$ZZ$1925, 1022, MATCH($B$2, resultados!$A$1:$ZZ$1, 0))</f>
        <v/>
      </c>
      <c r="C1028">
        <f>INDEX(resultados!$A$2:$ZZ$1925, 1022, MATCH($B$3, resultados!$A$1:$ZZ$1, 0))</f>
        <v/>
      </c>
    </row>
    <row r="1029">
      <c r="A1029">
        <f>INDEX(resultados!$A$2:$ZZ$1925, 1023, MATCH($B$1, resultados!$A$1:$ZZ$1, 0))</f>
        <v/>
      </c>
      <c r="B1029">
        <f>INDEX(resultados!$A$2:$ZZ$1925, 1023, MATCH($B$2, resultados!$A$1:$ZZ$1, 0))</f>
        <v/>
      </c>
      <c r="C1029">
        <f>INDEX(resultados!$A$2:$ZZ$1925, 1023, MATCH($B$3, resultados!$A$1:$ZZ$1, 0))</f>
        <v/>
      </c>
    </row>
    <row r="1030">
      <c r="A1030">
        <f>INDEX(resultados!$A$2:$ZZ$1925, 1024, MATCH($B$1, resultados!$A$1:$ZZ$1, 0))</f>
        <v/>
      </c>
      <c r="B1030">
        <f>INDEX(resultados!$A$2:$ZZ$1925, 1024, MATCH($B$2, resultados!$A$1:$ZZ$1, 0))</f>
        <v/>
      </c>
      <c r="C1030">
        <f>INDEX(resultados!$A$2:$ZZ$1925, 1024, MATCH($B$3, resultados!$A$1:$ZZ$1, 0))</f>
        <v/>
      </c>
    </row>
    <row r="1031">
      <c r="A1031">
        <f>INDEX(resultados!$A$2:$ZZ$1925, 1025, MATCH($B$1, resultados!$A$1:$ZZ$1, 0))</f>
        <v/>
      </c>
      <c r="B1031">
        <f>INDEX(resultados!$A$2:$ZZ$1925, 1025, MATCH($B$2, resultados!$A$1:$ZZ$1, 0))</f>
        <v/>
      </c>
      <c r="C1031">
        <f>INDEX(resultados!$A$2:$ZZ$1925, 1025, MATCH($B$3, resultados!$A$1:$ZZ$1, 0))</f>
        <v/>
      </c>
    </row>
    <row r="1032">
      <c r="A1032">
        <f>INDEX(resultados!$A$2:$ZZ$1925, 1026, MATCH($B$1, resultados!$A$1:$ZZ$1, 0))</f>
        <v/>
      </c>
      <c r="B1032">
        <f>INDEX(resultados!$A$2:$ZZ$1925, 1026, MATCH($B$2, resultados!$A$1:$ZZ$1, 0))</f>
        <v/>
      </c>
      <c r="C1032">
        <f>INDEX(resultados!$A$2:$ZZ$1925, 1026, MATCH($B$3, resultados!$A$1:$ZZ$1, 0))</f>
        <v/>
      </c>
    </row>
    <row r="1033">
      <c r="A1033">
        <f>INDEX(resultados!$A$2:$ZZ$1925, 1027, MATCH($B$1, resultados!$A$1:$ZZ$1, 0))</f>
        <v/>
      </c>
      <c r="B1033">
        <f>INDEX(resultados!$A$2:$ZZ$1925, 1027, MATCH($B$2, resultados!$A$1:$ZZ$1, 0))</f>
        <v/>
      </c>
      <c r="C1033">
        <f>INDEX(resultados!$A$2:$ZZ$1925, 1027, MATCH($B$3, resultados!$A$1:$ZZ$1, 0))</f>
        <v/>
      </c>
    </row>
    <row r="1034">
      <c r="A1034">
        <f>INDEX(resultados!$A$2:$ZZ$1925, 1028, MATCH($B$1, resultados!$A$1:$ZZ$1, 0))</f>
        <v/>
      </c>
      <c r="B1034">
        <f>INDEX(resultados!$A$2:$ZZ$1925, 1028, MATCH($B$2, resultados!$A$1:$ZZ$1, 0))</f>
        <v/>
      </c>
      <c r="C1034">
        <f>INDEX(resultados!$A$2:$ZZ$1925, 1028, MATCH($B$3, resultados!$A$1:$ZZ$1, 0))</f>
        <v/>
      </c>
    </row>
    <row r="1035">
      <c r="A1035">
        <f>INDEX(resultados!$A$2:$ZZ$1925, 1029, MATCH($B$1, resultados!$A$1:$ZZ$1, 0))</f>
        <v/>
      </c>
      <c r="B1035">
        <f>INDEX(resultados!$A$2:$ZZ$1925, 1029, MATCH($B$2, resultados!$A$1:$ZZ$1, 0))</f>
        <v/>
      </c>
      <c r="C1035">
        <f>INDEX(resultados!$A$2:$ZZ$1925, 1029, MATCH($B$3, resultados!$A$1:$ZZ$1, 0))</f>
        <v/>
      </c>
    </row>
    <row r="1036">
      <c r="A1036">
        <f>INDEX(resultados!$A$2:$ZZ$1925, 1030, MATCH($B$1, resultados!$A$1:$ZZ$1, 0))</f>
        <v/>
      </c>
      <c r="B1036">
        <f>INDEX(resultados!$A$2:$ZZ$1925, 1030, MATCH($B$2, resultados!$A$1:$ZZ$1, 0))</f>
        <v/>
      </c>
      <c r="C1036">
        <f>INDEX(resultados!$A$2:$ZZ$1925, 1030, MATCH($B$3, resultados!$A$1:$ZZ$1, 0))</f>
        <v/>
      </c>
    </row>
    <row r="1037">
      <c r="A1037">
        <f>INDEX(resultados!$A$2:$ZZ$1925, 1031, MATCH($B$1, resultados!$A$1:$ZZ$1, 0))</f>
        <v/>
      </c>
      <c r="B1037">
        <f>INDEX(resultados!$A$2:$ZZ$1925, 1031, MATCH($B$2, resultados!$A$1:$ZZ$1, 0))</f>
        <v/>
      </c>
      <c r="C1037">
        <f>INDEX(resultados!$A$2:$ZZ$1925, 1031, MATCH($B$3, resultados!$A$1:$ZZ$1, 0))</f>
        <v/>
      </c>
    </row>
    <row r="1038">
      <c r="A1038">
        <f>INDEX(resultados!$A$2:$ZZ$1925, 1032, MATCH($B$1, resultados!$A$1:$ZZ$1, 0))</f>
        <v/>
      </c>
      <c r="B1038">
        <f>INDEX(resultados!$A$2:$ZZ$1925, 1032, MATCH($B$2, resultados!$A$1:$ZZ$1, 0))</f>
        <v/>
      </c>
      <c r="C1038">
        <f>INDEX(resultados!$A$2:$ZZ$1925, 1032, MATCH($B$3, resultados!$A$1:$ZZ$1, 0))</f>
        <v/>
      </c>
    </row>
    <row r="1039">
      <c r="A1039">
        <f>INDEX(resultados!$A$2:$ZZ$1925, 1033, MATCH($B$1, resultados!$A$1:$ZZ$1, 0))</f>
        <v/>
      </c>
      <c r="B1039">
        <f>INDEX(resultados!$A$2:$ZZ$1925, 1033, MATCH($B$2, resultados!$A$1:$ZZ$1, 0))</f>
        <v/>
      </c>
      <c r="C1039">
        <f>INDEX(resultados!$A$2:$ZZ$1925, 1033, MATCH($B$3, resultados!$A$1:$ZZ$1, 0))</f>
        <v/>
      </c>
    </row>
    <row r="1040">
      <c r="A1040">
        <f>INDEX(resultados!$A$2:$ZZ$1925, 1034, MATCH($B$1, resultados!$A$1:$ZZ$1, 0))</f>
        <v/>
      </c>
      <c r="B1040">
        <f>INDEX(resultados!$A$2:$ZZ$1925, 1034, MATCH($B$2, resultados!$A$1:$ZZ$1, 0))</f>
        <v/>
      </c>
      <c r="C1040">
        <f>INDEX(resultados!$A$2:$ZZ$1925, 1034, MATCH($B$3, resultados!$A$1:$ZZ$1, 0))</f>
        <v/>
      </c>
    </row>
    <row r="1041">
      <c r="A1041">
        <f>INDEX(resultados!$A$2:$ZZ$1925, 1035, MATCH($B$1, resultados!$A$1:$ZZ$1, 0))</f>
        <v/>
      </c>
      <c r="B1041">
        <f>INDEX(resultados!$A$2:$ZZ$1925, 1035, MATCH($B$2, resultados!$A$1:$ZZ$1, 0))</f>
        <v/>
      </c>
      <c r="C1041">
        <f>INDEX(resultados!$A$2:$ZZ$1925, 1035, MATCH($B$3, resultados!$A$1:$ZZ$1, 0))</f>
        <v/>
      </c>
    </row>
    <row r="1042">
      <c r="A1042">
        <f>INDEX(resultados!$A$2:$ZZ$1925, 1036, MATCH($B$1, resultados!$A$1:$ZZ$1, 0))</f>
        <v/>
      </c>
      <c r="B1042">
        <f>INDEX(resultados!$A$2:$ZZ$1925, 1036, MATCH($B$2, resultados!$A$1:$ZZ$1, 0))</f>
        <v/>
      </c>
      <c r="C1042">
        <f>INDEX(resultados!$A$2:$ZZ$1925, 1036, MATCH($B$3, resultados!$A$1:$ZZ$1, 0))</f>
        <v/>
      </c>
    </row>
    <row r="1043">
      <c r="A1043">
        <f>INDEX(resultados!$A$2:$ZZ$1925, 1037, MATCH($B$1, resultados!$A$1:$ZZ$1, 0))</f>
        <v/>
      </c>
      <c r="B1043">
        <f>INDEX(resultados!$A$2:$ZZ$1925, 1037, MATCH($B$2, resultados!$A$1:$ZZ$1, 0))</f>
        <v/>
      </c>
      <c r="C1043">
        <f>INDEX(resultados!$A$2:$ZZ$1925, 1037, MATCH($B$3, resultados!$A$1:$ZZ$1, 0))</f>
        <v/>
      </c>
    </row>
    <row r="1044">
      <c r="A1044">
        <f>INDEX(resultados!$A$2:$ZZ$1925, 1038, MATCH($B$1, resultados!$A$1:$ZZ$1, 0))</f>
        <v/>
      </c>
      <c r="B1044">
        <f>INDEX(resultados!$A$2:$ZZ$1925, 1038, MATCH($B$2, resultados!$A$1:$ZZ$1, 0))</f>
        <v/>
      </c>
      <c r="C1044">
        <f>INDEX(resultados!$A$2:$ZZ$1925, 1038, MATCH($B$3, resultados!$A$1:$ZZ$1, 0))</f>
        <v/>
      </c>
    </row>
    <row r="1045">
      <c r="A1045">
        <f>INDEX(resultados!$A$2:$ZZ$1925, 1039, MATCH($B$1, resultados!$A$1:$ZZ$1, 0))</f>
        <v/>
      </c>
      <c r="B1045">
        <f>INDEX(resultados!$A$2:$ZZ$1925, 1039, MATCH($B$2, resultados!$A$1:$ZZ$1, 0))</f>
        <v/>
      </c>
      <c r="C1045">
        <f>INDEX(resultados!$A$2:$ZZ$1925, 1039, MATCH($B$3, resultados!$A$1:$ZZ$1, 0))</f>
        <v/>
      </c>
    </row>
    <row r="1046">
      <c r="A1046">
        <f>INDEX(resultados!$A$2:$ZZ$1925, 1040, MATCH($B$1, resultados!$A$1:$ZZ$1, 0))</f>
        <v/>
      </c>
      <c r="B1046">
        <f>INDEX(resultados!$A$2:$ZZ$1925, 1040, MATCH($B$2, resultados!$A$1:$ZZ$1, 0))</f>
        <v/>
      </c>
      <c r="C1046">
        <f>INDEX(resultados!$A$2:$ZZ$1925, 1040, MATCH($B$3, resultados!$A$1:$ZZ$1, 0))</f>
        <v/>
      </c>
    </row>
    <row r="1047">
      <c r="A1047">
        <f>INDEX(resultados!$A$2:$ZZ$1925, 1041, MATCH($B$1, resultados!$A$1:$ZZ$1, 0))</f>
        <v/>
      </c>
      <c r="B1047">
        <f>INDEX(resultados!$A$2:$ZZ$1925, 1041, MATCH($B$2, resultados!$A$1:$ZZ$1, 0))</f>
        <v/>
      </c>
      <c r="C1047">
        <f>INDEX(resultados!$A$2:$ZZ$1925, 1041, MATCH($B$3, resultados!$A$1:$ZZ$1, 0))</f>
        <v/>
      </c>
    </row>
    <row r="1048">
      <c r="A1048">
        <f>INDEX(resultados!$A$2:$ZZ$1925, 1042, MATCH($B$1, resultados!$A$1:$ZZ$1, 0))</f>
        <v/>
      </c>
      <c r="B1048">
        <f>INDEX(resultados!$A$2:$ZZ$1925, 1042, MATCH($B$2, resultados!$A$1:$ZZ$1, 0))</f>
        <v/>
      </c>
      <c r="C1048">
        <f>INDEX(resultados!$A$2:$ZZ$1925, 1042, MATCH($B$3, resultados!$A$1:$ZZ$1, 0))</f>
        <v/>
      </c>
    </row>
    <row r="1049">
      <c r="A1049">
        <f>INDEX(resultados!$A$2:$ZZ$1925, 1043, MATCH($B$1, resultados!$A$1:$ZZ$1, 0))</f>
        <v/>
      </c>
      <c r="B1049">
        <f>INDEX(resultados!$A$2:$ZZ$1925, 1043, MATCH($B$2, resultados!$A$1:$ZZ$1, 0))</f>
        <v/>
      </c>
      <c r="C1049">
        <f>INDEX(resultados!$A$2:$ZZ$1925, 1043, MATCH($B$3, resultados!$A$1:$ZZ$1, 0))</f>
        <v/>
      </c>
    </row>
    <row r="1050">
      <c r="A1050">
        <f>INDEX(resultados!$A$2:$ZZ$1925, 1044, MATCH($B$1, resultados!$A$1:$ZZ$1, 0))</f>
        <v/>
      </c>
      <c r="B1050">
        <f>INDEX(resultados!$A$2:$ZZ$1925, 1044, MATCH($B$2, resultados!$A$1:$ZZ$1, 0))</f>
        <v/>
      </c>
      <c r="C1050">
        <f>INDEX(resultados!$A$2:$ZZ$1925, 1044, MATCH($B$3, resultados!$A$1:$ZZ$1, 0))</f>
        <v/>
      </c>
    </row>
    <row r="1051">
      <c r="A1051">
        <f>INDEX(resultados!$A$2:$ZZ$1925, 1045, MATCH($B$1, resultados!$A$1:$ZZ$1, 0))</f>
        <v/>
      </c>
      <c r="B1051">
        <f>INDEX(resultados!$A$2:$ZZ$1925, 1045, MATCH($B$2, resultados!$A$1:$ZZ$1, 0))</f>
        <v/>
      </c>
      <c r="C1051">
        <f>INDEX(resultados!$A$2:$ZZ$1925, 1045, MATCH($B$3, resultados!$A$1:$ZZ$1, 0))</f>
        <v/>
      </c>
    </row>
    <row r="1052">
      <c r="A1052">
        <f>INDEX(resultados!$A$2:$ZZ$1925, 1046, MATCH($B$1, resultados!$A$1:$ZZ$1, 0))</f>
        <v/>
      </c>
      <c r="B1052">
        <f>INDEX(resultados!$A$2:$ZZ$1925, 1046, MATCH($B$2, resultados!$A$1:$ZZ$1, 0))</f>
        <v/>
      </c>
      <c r="C1052">
        <f>INDEX(resultados!$A$2:$ZZ$1925, 1046, MATCH($B$3, resultados!$A$1:$ZZ$1, 0))</f>
        <v/>
      </c>
    </row>
    <row r="1053">
      <c r="A1053">
        <f>INDEX(resultados!$A$2:$ZZ$1925, 1047, MATCH($B$1, resultados!$A$1:$ZZ$1, 0))</f>
        <v/>
      </c>
      <c r="B1053">
        <f>INDEX(resultados!$A$2:$ZZ$1925, 1047, MATCH($B$2, resultados!$A$1:$ZZ$1, 0))</f>
        <v/>
      </c>
      <c r="C1053">
        <f>INDEX(resultados!$A$2:$ZZ$1925, 1047, MATCH($B$3, resultados!$A$1:$ZZ$1, 0))</f>
        <v/>
      </c>
    </row>
    <row r="1054">
      <c r="A1054">
        <f>INDEX(resultados!$A$2:$ZZ$1925, 1048, MATCH($B$1, resultados!$A$1:$ZZ$1, 0))</f>
        <v/>
      </c>
      <c r="B1054">
        <f>INDEX(resultados!$A$2:$ZZ$1925, 1048, MATCH($B$2, resultados!$A$1:$ZZ$1, 0))</f>
        <v/>
      </c>
      <c r="C1054">
        <f>INDEX(resultados!$A$2:$ZZ$1925, 1048, MATCH($B$3, resultados!$A$1:$ZZ$1, 0))</f>
        <v/>
      </c>
    </row>
    <row r="1055">
      <c r="A1055">
        <f>INDEX(resultados!$A$2:$ZZ$1925, 1049, MATCH($B$1, resultados!$A$1:$ZZ$1, 0))</f>
        <v/>
      </c>
      <c r="B1055">
        <f>INDEX(resultados!$A$2:$ZZ$1925, 1049, MATCH($B$2, resultados!$A$1:$ZZ$1, 0))</f>
        <v/>
      </c>
      <c r="C1055">
        <f>INDEX(resultados!$A$2:$ZZ$1925, 1049, MATCH($B$3, resultados!$A$1:$ZZ$1, 0))</f>
        <v/>
      </c>
    </row>
    <row r="1056">
      <c r="A1056">
        <f>INDEX(resultados!$A$2:$ZZ$1925, 1050, MATCH($B$1, resultados!$A$1:$ZZ$1, 0))</f>
        <v/>
      </c>
      <c r="B1056">
        <f>INDEX(resultados!$A$2:$ZZ$1925, 1050, MATCH($B$2, resultados!$A$1:$ZZ$1, 0))</f>
        <v/>
      </c>
      <c r="C1056">
        <f>INDEX(resultados!$A$2:$ZZ$1925, 1050, MATCH($B$3, resultados!$A$1:$ZZ$1, 0))</f>
        <v/>
      </c>
    </row>
    <row r="1057">
      <c r="A1057">
        <f>INDEX(resultados!$A$2:$ZZ$1925, 1051, MATCH($B$1, resultados!$A$1:$ZZ$1, 0))</f>
        <v/>
      </c>
      <c r="B1057">
        <f>INDEX(resultados!$A$2:$ZZ$1925, 1051, MATCH($B$2, resultados!$A$1:$ZZ$1, 0))</f>
        <v/>
      </c>
      <c r="C1057">
        <f>INDEX(resultados!$A$2:$ZZ$1925, 1051, MATCH($B$3, resultados!$A$1:$ZZ$1, 0))</f>
        <v/>
      </c>
    </row>
    <row r="1058">
      <c r="A1058">
        <f>INDEX(resultados!$A$2:$ZZ$1925, 1052, MATCH($B$1, resultados!$A$1:$ZZ$1, 0))</f>
        <v/>
      </c>
      <c r="B1058">
        <f>INDEX(resultados!$A$2:$ZZ$1925, 1052, MATCH($B$2, resultados!$A$1:$ZZ$1, 0))</f>
        <v/>
      </c>
      <c r="C1058">
        <f>INDEX(resultados!$A$2:$ZZ$1925, 1052, MATCH($B$3, resultados!$A$1:$ZZ$1, 0))</f>
        <v/>
      </c>
    </row>
    <row r="1059">
      <c r="A1059">
        <f>INDEX(resultados!$A$2:$ZZ$1925, 1053, MATCH($B$1, resultados!$A$1:$ZZ$1, 0))</f>
        <v/>
      </c>
      <c r="B1059">
        <f>INDEX(resultados!$A$2:$ZZ$1925, 1053, MATCH($B$2, resultados!$A$1:$ZZ$1, 0))</f>
        <v/>
      </c>
      <c r="C1059">
        <f>INDEX(resultados!$A$2:$ZZ$1925, 1053, MATCH($B$3, resultados!$A$1:$ZZ$1, 0))</f>
        <v/>
      </c>
    </row>
    <row r="1060">
      <c r="A1060">
        <f>INDEX(resultados!$A$2:$ZZ$1925, 1054, MATCH($B$1, resultados!$A$1:$ZZ$1, 0))</f>
        <v/>
      </c>
      <c r="B1060">
        <f>INDEX(resultados!$A$2:$ZZ$1925, 1054, MATCH($B$2, resultados!$A$1:$ZZ$1, 0))</f>
        <v/>
      </c>
      <c r="C1060">
        <f>INDEX(resultados!$A$2:$ZZ$1925, 1054, MATCH($B$3, resultados!$A$1:$ZZ$1, 0))</f>
        <v/>
      </c>
    </row>
    <row r="1061">
      <c r="A1061">
        <f>INDEX(resultados!$A$2:$ZZ$1925, 1055, MATCH($B$1, resultados!$A$1:$ZZ$1, 0))</f>
        <v/>
      </c>
      <c r="B1061">
        <f>INDEX(resultados!$A$2:$ZZ$1925, 1055, MATCH($B$2, resultados!$A$1:$ZZ$1, 0))</f>
        <v/>
      </c>
      <c r="C1061">
        <f>INDEX(resultados!$A$2:$ZZ$1925, 1055, MATCH($B$3, resultados!$A$1:$ZZ$1, 0))</f>
        <v/>
      </c>
    </row>
    <row r="1062">
      <c r="A1062">
        <f>INDEX(resultados!$A$2:$ZZ$1925, 1056, MATCH($B$1, resultados!$A$1:$ZZ$1, 0))</f>
        <v/>
      </c>
      <c r="B1062">
        <f>INDEX(resultados!$A$2:$ZZ$1925, 1056, MATCH($B$2, resultados!$A$1:$ZZ$1, 0))</f>
        <v/>
      </c>
      <c r="C1062">
        <f>INDEX(resultados!$A$2:$ZZ$1925, 1056, MATCH($B$3, resultados!$A$1:$ZZ$1, 0))</f>
        <v/>
      </c>
    </row>
    <row r="1063">
      <c r="A1063">
        <f>INDEX(resultados!$A$2:$ZZ$1925, 1057, MATCH($B$1, resultados!$A$1:$ZZ$1, 0))</f>
        <v/>
      </c>
      <c r="B1063">
        <f>INDEX(resultados!$A$2:$ZZ$1925, 1057, MATCH($B$2, resultados!$A$1:$ZZ$1, 0))</f>
        <v/>
      </c>
      <c r="C1063">
        <f>INDEX(resultados!$A$2:$ZZ$1925, 1057, MATCH($B$3, resultados!$A$1:$ZZ$1, 0))</f>
        <v/>
      </c>
    </row>
    <row r="1064">
      <c r="A1064">
        <f>INDEX(resultados!$A$2:$ZZ$1925, 1058, MATCH($B$1, resultados!$A$1:$ZZ$1, 0))</f>
        <v/>
      </c>
      <c r="B1064">
        <f>INDEX(resultados!$A$2:$ZZ$1925, 1058, MATCH($B$2, resultados!$A$1:$ZZ$1, 0))</f>
        <v/>
      </c>
      <c r="C1064">
        <f>INDEX(resultados!$A$2:$ZZ$1925, 1058, MATCH($B$3, resultados!$A$1:$ZZ$1, 0))</f>
        <v/>
      </c>
    </row>
    <row r="1065">
      <c r="A1065">
        <f>INDEX(resultados!$A$2:$ZZ$1925, 1059, MATCH($B$1, resultados!$A$1:$ZZ$1, 0))</f>
        <v/>
      </c>
      <c r="B1065">
        <f>INDEX(resultados!$A$2:$ZZ$1925, 1059, MATCH($B$2, resultados!$A$1:$ZZ$1, 0))</f>
        <v/>
      </c>
      <c r="C1065">
        <f>INDEX(resultados!$A$2:$ZZ$1925, 1059, MATCH($B$3, resultados!$A$1:$ZZ$1, 0))</f>
        <v/>
      </c>
    </row>
    <row r="1066">
      <c r="A1066">
        <f>INDEX(resultados!$A$2:$ZZ$1925, 1060, MATCH($B$1, resultados!$A$1:$ZZ$1, 0))</f>
        <v/>
      </c>
      <c r="B1066">
        <f>INDEX(resultados!$A$2:$ZZ$1925, 1060, MATCH($B$2, resultados!$A$1:$ZZ$1, 0))</f>
        <v/>
      </c>
      <c r="C1066">
        <f>INDEX(resultados!$A$2:$ZZ$1925, 1060, MATCH($B$3, resultados!$A$1:$ZZ$1, 0))</f>
        <v/>
      </c>
    </row>
    <row r="1067">
      <c r="A1067">
        <f>INDEX(resultados!$A$2:$ZZ$1925, 1061, MATCH($B$1, resultados!$A$1:$ZZ$1, 0))</f>
        <v/>
      </c>
      <c r="B1067">
        <f>INDEX(resultados!$A$2:$ZZ$1925, 1061, MATCH($B$2, resultados!$A$1:$ZZ$1, 0))</f>
        <v/>
      </c>
      <c r="C1067">
        <f>INDEX(resultados!$A$2:$ZZ$1925, 1061, MATCH($B$3, resultados!$A$1:$ZZ$1, 0))</f>
        <v/>
      </c>
    </row>
    <row r="1068">
      <c r="A1068">
        <f>INDEX(resultados!$A$2:$ZZ$1925, 1062, MATCH($B$1, resultados!$A$1:$ZZ$1, 0))</f>
        <v/>
      </c>
      <c r="B1068">
        <f>INDEX(resultados!$A$2:$ZZ$1925, 1062, MATCH($B$2, resultados!$A$1:$ZZ$1, 0))</f>
        <v/>
      </c>
      <c r="C1068">
        <f>INDEX(resultados!$A$2:$ZZ$1925, 1062, MATCH($B$3, resultados!$A$1:$ZZ$1, 0))</f>
        <v/>
      </c>
    </row>
    <row r="1069">
      <c r="A1069">
        <f>INDEX(resultados!$A$2:$ZZ$1925, 1063, MATCH($B$1, resultados!$A$1:$ZZ$1, 0))</f>
        <v/>
      </c>
      <c r="B1069">
        <f>INDEX(resultados!$A$2:$ZZ$1925, 1063, MATCH($B$2, resultados!$A$1:$ZZ$1, 0))</f>
        <v/>
      </c>
      <c r="C1069">
        <f>INDEX(resultados!$A$2:$ZZ$1925, 1063, MATCH($B$3, resultados!$A$1:$ZZ$1, 0))</f>
        <v/>
      </c>
    </row>
    <row r="1070">
      <c r="A1070">
        <f>INDEX(resultados!$A$2:$ZZ$1925, 1064, MATCH($B$1, resultados!$A$1:$ZZ$1, 0))</f>
        <v/>
      </c>
      <c r="B1070">
        <f>INDEX(resultados!$A$2:$ZZ$1925, 1064, MATCH($B$2, resultados!$A$1:$ZZ$1, 0))</f>
        <v/>
      </c>
      <c r="C1070">
        <f>INDEX(resultados!$A$2:$ZZ$1925, 1064, MATCH($B$3, resultados!$A$1:$ZZ$1, 0))</f>
        <v/>
      </c>
    </row>
    <row r="1071">
      <c r="A1071">
        <f>INDEX(resultados!$A$2:$ZZ$1925, 1065, MATCH($B$1, resultados!$A$1:$ZZ$1, 0))</f>
        <v/>
      </c>
      <c r="B1071">
        <f>INDEX(resultados!$A$2:$ZZ$1925, 1065, MATCH($B$2, resultados!$A$1:$ZZ$1, 0))</f>
        <v/>
      </c>
      <c r="C1071">
        <f>INDEX(resultados!$A$2:$ZZ$1925, 1065, MATCH($B$3, resultados!$A$1:$ZZ$1, 0))</f>
        <v/>
      </c>
    </row>
    <row r="1072">
      <c r="A1072">
        <f>INDEX(resultados!$A$2:$ZZ$1925, 1066, MATCH($B$1, resultados!$A$1:$ZZ$1, 0))</f>
        <v/>
      </c>
      <c r="B1072">
        <f>INDEX(resultados!$A$2:$ZZ$1925, 1066, MATCH($B$2, resultados!$A$1:$ZZ$1, 0))</f>
        <v/>
      </c>
      <c r="C1072">
        <f>INDEX(resultados!$A$2:$ZZ$1925, 1066, MATCH($B$3, resultados!$A$1:$ZZ$1, 0))</f>
        <v/>
      </c>
    </row>
    <row r="1073">
      <c r="A1073">
        <f>INDEX(resultados!$A$2:$ZZ$1925, 1067, MATCH($B$1, resultados!$A$1:$ZZ$1, 0))</f>
        <v/>
      </c>
      <c r="B1073">
        <f>INDEX(resultados!$A$2:$ZZ$1925, 1067, MATCH($B$2, resultados!$A$1:$ZZ$1, 0))</f>
        <v/>
      </c>
      <c r="C1073">
        <f>INDEX(resultados!$A$2:$ZZ$1925, 1067, MATCH($B$3, resultados!$A$1:$ZZ$1, 0))</f>
        <v/>
      </c>
    </row>
    <row r="1074">
      <c r="A1074">
        <f>INDEX(resultados!$A$2:$ZZ$1925, 1068, MATCH($B$1, resultados!$A$1:$ZZ$1, 0))</f>
        <v/>
      </c>
      <c r="B1074">
        <f>INDEX(resultados!$A$2:$ZZ$1925, 1068, MATCH($B$2, resultados!$A$1:$ZZ$1, 0))</f>
        <v/>
      </c>
      <c r="C1074">
        <f>INDEX(resultados!$A$2:$ZZ$1925, 1068, MATCH($B$3, resultados!$A$1:$ZZ$1, 0))</f>
        <v/>
      </c>
    </row>
    <row r="1075">
      <c r="A1075">
        <f>INDEX(resultados!$A$2:$ZZ$1925, 1069, MATCH($B$1, resultados!$A$1:$ZZ$1, 0))</f>
        <v/>
      </c>
      <c r="B1075">
        <f>INDEX(resultados!$A$2:$ZZ$1925, 1069, MATCH($B$2, resultados!$A$1:$ZZ$1, 0))</f>
        <v/>
      </c>
      <c r="C1075">
        <f>INDEX(resultados!$A$2:$ZZ$1925, 1069, MATCH($B$3, resultados!$A$1:$ZZ$1, 0))</f>
        <v/>
      </c>
    </row>
    <row r="1076">
      <c r="A1076">
        <f>INDEX(resultados!$A$2:$ZZ$1925, 1070, MATCH($B$1, resultados!$A$1:$ZZ$1, 0))</f>
        <v/>
      </c>
      <c r="B1076">
        <f>INDEX(resultados!$A$2:$ZZ$1925, 1070, MATCH($B$2, resultados!$A$1:$ZZ$1, 0))</f>
        <v/>
      </c>
      <c r="C1076">
        <f>INDEX(resultados!$A$2:$ZZ$1925, 1070, MATCH($B$3, resultados!$A$1:$ZZ$1, 0))</f>
        <v/>
      </c>
    </row>
    <row r="1077">
      <c r="A1077">
        <f>INDEX(resultados!$A$2:$ZZ$1925, 1071, MATCH($B$1, resultados!$A$1:$ZZ$1, 0))</f>
        <v/>
      </c>
      <c r="B1077">
        <f>INDEX(resultados!$A$2:$ZZ$1925, 1071, MATCH($B$2, resultados!$A$1:$ZZ$1, 0))</f>
        <v/>
      </c>
      <c r="C1077">
        <f>INDEX(resultados!$A$2:$ZZ$1925, 1071, MATCH($B$3, resultados!$A$1:$ZZ$1, 0))</f>
        <v/>
      </c>
    </row>
    <row r="1078">
      <c r="A1078">
        <f>INDEX(resultados!$A$2:$ZZ$1925, 1072, MATCH($B$1, resultados!$A$1:$ZZ$1, 0))</f>
        <v/>
      </c>
      <c r="B1078">
        <f>INDEX(resultados!$A$2:$ZZ$1925, 1072, MATCH($B$2, resultados!$A$1:$ZZ$1, 0))</f>
        <v/>
      </c>
      <c r="C1078">
        <f>INDEX(resultados!$A$2:$ZZ$1925, 1072, MATCH($B$3, resultados!$A$1:$ZZ$1, 0))</f>
        <v/>
      </c>
    </row>
    <row r="1079">
      <c r="A1079">
        <f>INDEX(resultados!$A$2:$ZZ$1925, 1073, MATCH($B$1, resultados!$A$1:$ZZ$1, 0))</f>
        <v/>
      </c>
      <c r="B1079">
        <f>INDEX(resultados!$A$2:$ZZ$1925, 1073, MATCH($B$2, resultados!$A$1:$ZZ$1, 0))</f>
        <v/>
      </c>
      <c r="C1079">
        <f>INDEX(resultados!$A$2:$ZZ$1925, 1073, MATCH($B$3, resultados!$A$1:$ZZ$1, 0))</f>
        <v/>
      </c>
    </row>
    <row r="1080">
      <c r="A1080">
        <f>INDEX(resultados!$A$2:$ZZ$1925, 1074, MATCH($B$1, resultados!$A$1:$ZZ$1, 0))</f>
        <v/>
      </c>
      <c r="B1080">
        <f>INDEX(resultados!$A$2:$ZZ$1925, 1074, MATCH($B$2, resultados!$A$1:$ZZ$1, 0))</f>
        <v/>
      </c>
      <c r="C1080">
        <f>INDEX(resultados!$A$2:$ZZ$1925, 1074, MATCH($B$3, resultados!$A$1:$ZZ$1, 0))</f>
        <v/>
      </c>
    </row>
    <row r="1081">
      <c r="A1081">
        <f>INDEX(resultados!$A$2:$ZZ$1925, 1075, MATCH($B$1, resultados!$A$1:$ZZ$1, 0))</f>
        <v/>
      </c>
      <c r="B1081">
        <f>INDEX(resultados!$A$2:$ZZ$1925, 1075, MATCH($B$2, resultados!$A$1:$ZZ$1, 0))</f>
        <v/>
      </c>
      <c r="C1081">
        <f>INDEX(resultados!$A$2:$ZZ$1925, 1075, MATCH($B$3, resultados!$A$1:$ZZ$1, 0))</f>
        <v/>
      </c>
    </row>
    <row r="1082">
      <c r="A1082">
        <f>INDEX(resultados!$A$2:$ZZ$1925, 1076, MATCH($B$1, resultados!$A$1:$ZZ$1, 0))</f>
        <v/>
      </c>
      <c r="B1082">
        <f>INDEX(resultados!$A$2:$ZZ$1925, 1076, MATCH($B$2, resultados!$A$1:$ZZ$1, 0))</f>
        <v/>
      </c>
      <c r="C1082">
        <f>INDEX(resultados!$A$2:$ZZ$1925, 1076, MATCH($B$3, resultados!$A$1:$ZZ$1, 0))</f>
        <v/>
      </c>
    </row>
    <row r="1083">
      <c r="A1083">
        <f>INDEX(resultados!$A$2:$ZZ$1925, 1077, MATCH($B$1, resultados!$A$1:$ZZ$1, 0))</f>
        <v/>
      </c>
      <c r="B1083">
        <f>INDEX(resultados!$A$2:$ZZ$1925, 1077, MATCH($B$2, resultados!$A$1:$ZZ$1, 0))</f>
        <v/>
      </c>
      <c r="C1083">
        <f>INDEX(resultados!$A$2:$ZZ$1925, 1077, MATCH($B$3, resultados!$A$1:$ZZ$1, 0))</f>
        <v/>
      </c>
    </row>
    <row r="1084">
      <c r="A1084">
        <f>INDEX(resultados!$A$2:$ZZ$1925, 1078, MATCH($B$1, resultados!$A$1:$ZZ$1, 0))</f>
        <v/>
      </c>
      <c r="B1084">
        <f>INDEX(resultados!$A$2:$ZZ$1925, 1078, MATCH($B$2, resultados!$A$1:$ZZ$1, 0))</f>
        <v/>
      </c>
      <c r="C1084">
        <f>INDEX(resultados!$A$2:$ZZ$1925, 1078, MATCH($B$3, resultados!$A$1:$ZZ$1, 0))</f>
        <v/>
      </c>
    </row>
    <row r="1085">
      <c r="A1085">
        <f>INDEX(resultados!$A$2:$ZZ$1925, 1079, MATCH($B$1, resultados!$A$1:$ZZ$1, 0))</f>
        <v/>
      </c>
      <c r="B1085">
        <f>INDEX(resultados!$A$2:$ZZ$1925, 1079, MATCH($B$2, resultados!$A$1:$ZZ$1, 0))</f>
        <v/>
      </c>
      <c r="C1085">
        <f>INDEX(resultados!$A$2:$ZZ$1925, 1079, MATCH($B$3, resultados!$A$1:$ZZ$1, 0))</f>
        <v/>
      </c>
    </row>
    <row r="1086">
      <c r="A1086">
        <f>INDEX(resultados!$A$2:$ZZ$1925, 1080, MATCH($B$1, resultados!$A$1:$ZZ$1, 0))</f>
        <v/>
      </c>
      <c r="B1086">
        <f>INDEX(resultados!$A$2:$ZZ$1925, 1080, MATCH($B$2, resultados!$A$1:$ZZ$1, 0))</f>
        <v/>
      </c>
      <c r="C1086">
        <f>INDEX(resultados!$A$2:$ZZ$1925, 1080, MATCH($B$3, resultados!$A$1:$ZZ$1, 0))</f>
        <v/>
      </c>
    </row>
    <row r="1087">
      <c r="A1087">
        <f>INDEX(resultados!$A$2:$ZZ$1925, 1081, MATCH($B$1, resultados!$A$1:$ZZ$1, 0))</f>
        <v/>
      </c>
      <c r="B1087">
        <f>INDEX(resultados!$A$2:$ZZ$1925, 1081, MATCH($B$2, resultados!$A$1:$ZZ$1, 0))</f>
        <v/>
      </c>
      <c r="C1087">
        <f>INDEX(resultados!$A$2:$ZZ$1925, 1081, MATCH($B$3, resultados!$A$1:$ZZ$1, 0))</f>
        <v/>
      </c>
    </row>
    <row r="1088">
      <c r="A1088">
        <f>INDEX(resultados!$A$2:$ZZ$1925, 1082, MATCH($B$1, resultados!$A$1:$ZZ$1, 0))</f>
        <v/>
      </c>
      <c r="B1088">
        <f>INDEX(resultados!$A$2:$ZZ$1925, 1082, MATCH($B$2, resultados!$A$1:$ZZ$1, 0))</f>
        <v/>
      </c>
      <c r="C1088">
        <f>INDEX(resultados!$A$2:$ZZ$1925, 1082, MATCH($B$3, resultados!$A$1:$ZZ$1, 0))</f>
        <v/>
      </c>
    </row>
    <row r="1089">
      <c r="A1089">
        <f>INDEX(resultados!$A$2:$ZZ$1925, 1083, MATCH($B$1, resultados!$A$1:$ZZ$1, 0))</f>
        <v/>
      </c>
      <c r="B1089">
        <f>INDEX(resultados!$A$2:$ZZ$1925, 1083, MATCH($B$2, resultados!$A$1:$ZZ$1, 0))</f>
        <v/>
      </c>
      <c r="C1089">
        <f>INDEX(resultados!$A$2:$ZZ$1925, 1083, MATCH($B$3, resultados!$A$1:$ZZ$1, 0))</f>
        <v/>
      </c>
    </row>
    <row r="1090">
      <c r="A1090">
        <f>INDEX(resultados!$A$2:$ZZ$1925, 1084, MATCH($B$1, resultados!$A$1:$ZZ$1, 0))</f>
        <v/>
      </c>
      <c r="B1090">
        <f>INDEX(resultados!$A$2:$ZZ$1925, 1084, MATCH($B$2, resultados!$A$1:$ZZ$1, 0))</f>
        <v/>
      </c>
      <c r="C1090">
        <f>INDEX(resultados!$A$2:$ZZ$1925, 1084, MATCH($B$3, resultados!$A$1:$ZZ$1, 0))</f>
        <v/>
      </c>
    </row>
    <row r="1091">
      <c r="A1091">
        <f>INDEX(resultados!$A$2:$ZZ$1925, 1085, MATCH($B$1, resultados!$A$1:$ZZ$1, 0))</f>
        <v/>
      </c>
      <c r="B1091">
        <f>INDEX(resultados!$A$2:$ZZ$1925, 1085, MATCH($B$2, resultados!$A$1:$ZZ$1, 0))</f>
        <v/>
      </c>
      <c r="C1091">
        <f>INDEX(resultados!$A$2:$ZZ$1925, 1085, MATCH($B$3, resultados!$A$1:$ZZ$1, 0))</f>
        <v/>
      </c>
    </row>
    <row r="1092">
      <c r="A1092">
        <f>INDEX(resultados!$A$2:$ZZ$1925, 1086, MATCH($B$1, resultados!$A$1:$ZZ$1, 0))</f>
        <v/>
      </c>
      <c r="B1092">
        <f>INDEX(resultados!$A$2:$ZZ$1925, 1086, MATCH($B$2, resultados!$A$1:$ZZ$1, 0))</f>
        <v/>
      </c>
      <c r="C1092">
        <f>INDEX(resultados!$A$2:$ZZ$1925, 1086, MATCH($B$3, resultados!$A$1:$ZZ$1, 0))</f>
        <v/>
      </c>
    </row>
    <row r="1093">
      <c r="A1093">
        <f>INDEX(resultados!$A$2:$ZZ$1925, 1087, MATCH($B$1, resultados!$A$1:$ZZ$1, 0))</f>
        <v/>
      </c>
      <c r="B1093">
        <f>INDEX(resultados!$A$2:$ZZ$1925, 1087, MATCH($B$2, resultados!$A$1:$ZZ$1, 0))</f>
        <v/>
      </c>
      <c r="C1093">
        <f>INDEX(resultados!$A$2:$ZZ$1925, 1087, MATCH($B$3, resultados!$A$1:$ZZ$1, 0))</f>
        <v/>
      </c>
    </row>
    <row r="1094">
      <c r="A1094">
        <f>INDEX(resultados!$A$2:$ZZ$1925, 1088, MATCH($B$1, resultados!$A$1:$ZZ$1, 0))</f>
        <v/>
      </c>
      <c r="B1094">
        <f>INDEX(resultados!$A$2:$ZZ$1925, 1088, MATCH($B$2, resultados!$A$1:$ZZ$1, 0))</f>
        <v/>
      </c>
      <c r="C1094">
        <f>INDEX(resultados!$A$2:$ZZ$1925, 1088, MATCH($B$3, resultados!$A$1:$ZZ$1, 0))</f>
        <v/>
      </c>
    </row>
    <row r="1095">
      <c r="A1095">
        <f>INDEX(resultados!$A$2:$ZZ$1925, 1089, MATCH($B$1, resultados!$A$1:$ZZ$1, 0))</f>
        <v/>
      </c>
      <c r="B1095">
        <f>INDEX(resultados!$A$2:$ZZ$1925, 1089, MATCH($B$2, resultados!$A$1:$ZZ$1, 0))</f>
        <v/>
      </c>
      <c r="C1095">
        <f>INDEX(resultados!$A$2:$ZZ$1925, 1089, MATCH($B$3, resultados!$A$1:$ZZ$1, 0))</f>
        <v/>
      </c>
    </row>
    <row r="1096">
      <c r="A1096">
        <f>INDEX(resultados!$A$2:$ZZ$1925, 1090, MATCH($B$1, resultados!$A$1:$ZZ$1, 0))</f>
        <v/>
      </c>
      <c r="B1096">
        <f>INDEX(resultados!$A$2:$ZZ$1925, 1090, MATCH($B$2, resultados!$A$1:$ZZ$1, 0))</f>
        <v/>
      </c>
      <c r="C1096">
        <f>INDEX(resultados!$A$2:$ZZ$1925, 1090, MATCH($B$3, resultados!$A$1:$ZZ$1, 0))</f>
        <v/>
      </c>
    </row>
    <row r="1097">
      <c r="A1097">
        <f>INDEX(resultados!$A$2:$ZZ$1925, 1091, MATCH($B$1, resultados!$A$1:$ZZ$1, 0))</f>
        <v/>
      </c>
      <c r="B1097">
        <f>INDEX(resultados!$A$2:$ZZ$1925, 1091, MATCH($B$2, resultados!$A$1:$ZZ$1, 0))</f>
        <v/>
      </c>
      <c r="C1097">
        <f>INDEX(resultados!$A$2:$ZZ$1925, 1091, MATCH($B$3, resultados!$A$1:$ZZ$1, 0))</f>
        <v/>
      </c>
    </row>
    <row r="1098">
      <c r="A1098">
        <f>INDEX(resultados!$A$2:$ZZ$1925, 1092, MATCH($B$1, resultados!$A$1:$ZZ$1, 0))</f>
        <v/>
      </c>
      <c r="B1098">
        <f>INDEX(resultados!$A$2:$ZZ$1925, 1092, MATCH($B$2, resultados!$A$1:$ZZ$1, 0))</f>
        <v/>
      </c>
      <c r="C1098">
        <f>INDEX(resultados!$A$2:$ZZ$1925, 1092, MATCH($B$3, resultados!$A$1:$ZZ$1, 0))</f>
        <v/>
      </c>
    </row>
    <row r="1099">
      <c r="A1099">
        <f>INDEX(resultados!$A$2:$ZZ$1925, 1093, MATCH($B$1, resultados!$A$1:$ZZ$1, 0))</f>
        <v/>
      </c>
      <c r="B1099">
        <f>INDEX(resultados!$A$2:$ZZ$1925, 1093, MATCH($B$2, resultados!$A$1:$ZZ$1, 0))</f>
        <v/>
      </c>
      <c r="C1099">
        <f>INDEX(resultados!$A$2:$ZZ$1925, 1093, MATCH($B$3, resultados!$A$1:$ZZ$1, 0))</f>
        <v/>
      </c>
    </row>
    <row r="1100">
      <c r="A1100">
        <f>INDEX(resultados!$A$2:$ZZ$1925, 1094, MATCH($B$1, resultados!$A$1:$ZZ$1, 0))</f>
        <v/>
      </c>
      <c r="B1100">
        <f>INDEX(resultados!$A$2:$ZZ$1925, 1094, MATCH($B$2, resultados!$A$1:$ZZ$1, 0))</f>
        <v/>
      </c>
      <c r="C1100">
        <f>INDEX(resultados!$A$2:$ZZ$1925, 1094, MATCH($B$3, resultados!$A$1:$ZZ$1, 0))</f>
        <v/>
      </c>
    </row>
    <row r="1101">
      <c r="A1101">
        <f>INDEX(resultados!$A$2:$ZZ$1925, 1095, MATCH($B$1, resultados!$A$1:$ZZ$1, 0))</f>
        <v/>
      </c>
      <c r="B1101">
        <f>INDEX(resultados!$A$2:$ZZ$1925, 1095, MATCH($B$2, resultados!$A$1:$ZZ$1, 0))</f>
        <v/>
      </c>
      <c r="C1101">
        <f>INDEX(resultados!$A$2:$ZZ$1925, 1095, MATCH($B$3, resultados!$A$1:$ZZ$1, 0))</f>
        <v/>
      </c>
    </row>
    <row r="1102">
      <c r="A1102">
        <f>INDEX(resultados!$A$2:$ZZ$1925, 1096, MATCH($B$1, resultados!$A$1:$ZZ$1, 0))</f>
        <v/>
      </c>
      <c r="B1102">
        <f>INDEX(resultados!$A$2:$ZZ$1925, 1096, MATCH($B$2, resultados!$A$1:$ZZ$1, 0))</f>
        <v/>
      </c>
      <c r="C1102">
        <f>INDEX(resultados!$A$2:$ZZ$1925, 1096, MATCH($B$3, resultados!$A$1:$ZZ$1, 0))</f>
        <v/>
      </c>
    </row>
    <row r="1103">
      <c r="A1103">
        <f>INDEX(resultados!$A$2:$ZZ$1925, 1097, MATCH($B$1, resultados!$A$1:$ZZ$1, 0))</f>
        <v/>
      </c>
      <c r="B1103">
        <f>INDEX(resultados!$A$2:$ZZ$1925, 1097, MATCH($B$2, resultados!$A$1:$ZZ$1, 0))</f>
        <v/>
      </c>
      <c r="C1103">
        <f>INDEX(resultados!$A$2:$ZZ$1925, 1097, MATCH($B$3, resultados!$A$1:$ZZ$1, 0))</f>
        <v/>
      </c>
    </row>
    <row r="1104">
      <c r="A1104">
        <f>INDEX(resultados!$A$2:$ZZ$1925, 1098, MATCH($B$1, resultados!$A$1:$ZZ$1, 0))</f>
        <v/>
      </c>
      <c r="B1104">
        <f>INDEX(resultados!$A$2:$ZZ$1925, 1098, MATCH($B$2, resultados!$A$1:$ZZ$1, 0))</f>
        <v/>
      </c>
      <c r="C1104">
        <f>INDEX(resultados!$A$2:$ZZ$1925, 1098, MATCH($B$3, resultados!$A$1:$ZZ$1, 0))</f>
        <v/>
      </c>
    </row>
    <row r="1105">
      <c r="A1105">
        <f>INDEX(resultados!$A$2:$ZZ$1925, 1099, MATCH($B$1, resultados!$A$1:$ZZ$1, 0))</f>
        <v/>
      </c>
      <c r="B1105">
        <f>INDEX(resultados!$A$2:$ZZ$1925, 1099, MATCH($B$2, resultados!$A$1:$ZZ$1, 0))</f>
        <v/>
      </c>
      <c r="C1105">
        <f>INDEX(resultados!$A$2:$ZZ$1925, 1099, MATCH($B$3, resultados!$A$1:$ZZ$1, 0))</f>
        <v/>
      </c>
    </row>
    <row r="1106">
      <c r="A1106">
        <f>INDEX(resultados!$A$2:$ZZ$1925, 1100, MATCH($B$1, resultados!$A$1:$ZZ$1, 0))</f>
        <v/>
      </c>
      <c r="B1106">
        <f>INDEX(resultados!$A$2:$ZZ$1925, 1100, MATCH($B$2, resultados!$A$1:$ZZ$1, 0))</f>
        <v/>
      </c>
      <c r="C1106">
        <f>INDEX(resultados!$A$2:$ZZ$1925, 1100, MATCH($B$3, resultados!$A$1:$ZZ$1, 0))</f>
        <v/>
      </c>
    </row>
    <row r="1107">
      <c r="A1107">
        <f>INDEX(resultados!$A$2:$ZZ$1925, 1101, MATCH($B$1, resultados!$A$1:$ZZ$1, 0))</f>
        <v/>
      </c>
      <c r="B1107">
        <f>INDEX(resultados!$A$2:$ZZ$1925, 1101, MATCH($B$2, resultados!$A$1:$ZZ$1, 0))</f>
        <v/>
      </c>
      <c r="C1107">
        <f>INDEX(resultados!$A$2:$ZZ$1925, 1101, MATCH($B$3, resultados!$A$1:$ZZ$1, 0))</f>
        <v/>
      </c>
    </row>
    <row r="1108">
      <c r="A1108">
        <f>INDEX(resultados!$A$2:$ZZ$1925, 1102, MATCH($B$1, resultados!$A$1:$ZZ$1, 0))</f>
        <v/>
      </c>
      <c r="B1108">
        <f>INDEX(resultados!$A$2:$ZZ$1925, 1102, MATCH($B$2, resultados!$A$1:$ZZ$1, 0))</f>
        <v/>
      </c>
      <c r="C1108">
        <f>INDEX(resultados!$A$2:$ZZ$1925, 1102, MATCH($B$3, resultados!$A$1:$ZZ$1, 0))</f>
        <v/>
      </c>
    </row>
    <row r="1109">
      <c r="A1109">
        <f>INDEX(resultados!$A$2:$ZZ$1925, 1103, MATCH($B$1, resultados!$A$1:$ZZ$1, 0))</f>
        <v/>
      </c>
      <c r="B1109">
        <f>INDEX(resultados!$A$2:$ZZ$1925, 1103, MATCH($B$2, resultados!$A$1:$ZZ$1, 0))</f>
        <v/>
      </c>
      <c r="C1109">
        <f>INDEX(resultados!$A$2:$ZZ$1925, 1103, MATCH($B$3, resultados!$A$1:$ZZ$1, 0))</f>
        <v/>
      </c>
    </row>
    <row r="1110">
      <c r="A1110">
        <f>INDEX(resultados!$A$2:$ZZ$1925, 1104, MATCH($B$1, resultados!$A$1:$ZZ$1, 0))</f>
        <v/>
      </c>
      <c r="B1110">
        <f>INDEX(resultados!$A$2:$ZZ$1925, 1104, MATCH($B$2, resultados!$A$1:$ZZ$1, 0))</f>
        <v/>
      </c>
      <c r="C1110">
        <f>INDEX(resultados!$A$2:$ZZ$1925, 1104, MATCH($B$3, resultados!$A$1:$ZZ$1, 0))</f>
        <v/>
      </c>
    </row>
    <row r="1111">
      <c r="A1111">
        <f>INDEX(resultados!$A$2:$ZZ$1925, 1105, MATCH($B$1, resultados!$A$1:$ZZ$1, 0))</f>
        <v/>
      </c>
      <c r="B1111">
        <f>INDEX(resultados!$A$2:$ZZ$1925, 1105, MATCH($B$2, resultados!$A$1:$ZZ$1, 0))</f>
        <v/>
      </c>
      <c r="C1111">
        <f>INDEX(resultados!$A$2:$ZZ$1925, 1105, MATCH($B$3, resultados!$A$1:$ZZ$1, 0))</f>
        <v/>
      </c>
    </row>
    <row r="1112">
      <c r="A1112">
        <f>INDEX(resultados!$A$2:$ZZ$1925, 1106, MATCH($B$1, resultados!$A$1:$ZZ$1, 0))</f>
        <v/>
      </c>
      <c r="B1112">
        <f>INDEX(resultados!$A$2:$ZZ$1925, 1106, MATCH($B$2, resultados!$A$1:$ZZ$1, 0))</f>
        <v/>
      </c>
      <c r="C1112">
        <f>INDEX(resultados!$A$2:$ZZ$1925, 1106, MATCH($B$3, resultados!$A$1:$ZZ$1, 0))</f>
        <v/>
      </c>
    </row>
    <row r="1113">
      <c r="A1113">
        <f>INDEX(resultados!$A$2:$ZZ$1925, 1107, MATCH($B$1, resultados!$A$1:$ZZ$1, 0))</f>
        <v/>
      </c>
      <c r="B1113">
        <f>INDEX(resultados!$A$2:$ZZ$1925, 1107, MATCH($B$2, resultados!$A$1:$ZZ$1, 0))</f>
        <v/>
      </c>
      <c r="C1113">
        <f>INDEX(resultados!$A$2:$ZZ$1925, 1107, MATCH($B$3, resultados!$A$1:$ZZ$1, 0))</f>
        <v/>
      </c>
    </row>
    <row r="1114">
      <c r="A1114">
        <f>INDEX(resultados!$A$2:$ZZ$1925, 1108, MATCH($B$1, resultados!$A$1:$ZZ$1, 0))</f>
        <v/>
      </c>
      <c r="B1114">
        <f>INDEX(resultados!$A$2:$ZZ$1925, 1108, MATCH($B$2, resultados!$A$1:$ZZ$1, 0))</f>
        <v/>
      </c>
      <c r="C1114">
        <f>INDEX(resultados!$A$2:$ZZ$1925, 1108, MATCH($B$3, resultados!$A$1:$ZZ$1, 0))</f>
        <v/>
      </c>
    </row>
    <row r="1115">
      <c r="A1115">
        <f>INDEX(resultados!$A$2:$ZZ$1925, 1109, MATCH($B$1, resultados!$A$1:$ZZ$1, 0))</f>
        <v/>
      </c>
      <c r="B1115">
        <f>INDEX(resultados!$A$2:$ZZ$1925, 1109, MATCH($B$2, resultados!$A$1:$ZZ$1, 0))</f>
        <v/>
      </c>
      <c r="C1115">
        <f>INDEX(resultados!$A$2:$ZZ$1925, 1109, MATCH($B$3, resultados!$A$1:$ZZ$1, 0))</f>
        <v/>
      </c>
    </row>
    <row r="1116">
      <c r="A1116">
        <f>INDEX(resultados!$A$2:$ZZ$1925, 1110, MATCH($B$1, resultados!$A$1:$ZZ$1, 0))</f>
        <v/>
      </c>
      <c r="B1116">
        <f>INDEX(resultados!$A$2:$ZZ$1925, 1110, MATCH($B$2, resultados!$A$1:$ZZ$1, 0))</f>
        <v/>
      </c>
      <c r="C1116">
        <f>INDEX(resultados!$A$2:$ZZ$1925, 1110, MATCH($B$3, resultados!$A$1:$ZZ$1, 0))</f>
        <v/>
      </c>
    </row>
    <row r="1117">
      <c r="A1117">
        <f>INDEX(resultados!$A$2:$ZZ$1925, 1111, MATCH($B$1, resultados!$A$1:$ZZ$1, 0))</f>
        <v/>
      </c>
      <c r="B1117">
        <f>INDEX(resultados!$A$2:$ZZ$1925, 1111, MATCH($B$2, resultados!$A$1:$ZZ$1, 0))</f>
        <v/>
      </c>
      <c r="C1117">
        <f>INDEX(resultados!$A$2:$ZZ$1925, 1111, MATCH($B$3, resultados!$A$1:$ZZ$1, 0))</f>
        <v/>
      </c>
    </row>
    <row r="1118">
      <c r="A1118">
        <f>INDEX(resultados!$A$2:$ZZ$1925, 1112, MATCH($B$1, resultados!$A$1:$ZZ$1, 0))</f>
        <v/>
      </c>
      <c r="B1118">
        <f>INDEX(resultados!$A$2:$ZZ$1925, 1112, MATCH($B$2, resultados!$A$1:$ZZ$1, 0))</f>
        <v/>
      </c>
      <c r="C1118">
        <f>INDEX(resultados!$A$2:$ZZ$1925, 1112, MATCH($B$3, resultados!$A$1:$ZZ$1, 0))</f>
        <v/>
      </c>
    </row>
    <row r="1119">
      <c r="A1119">
        <f>INDEX(resultados!$A$2:$ZZ$1925, 1113, MATCH($B$1, resultados!$A$1:$ZZ$1, 0))</f>
        <v/>
      </c>
      <c r="B1119">
        <f>INDEX(resultados!$A$2:$ZZ$1925, 1113, MATCH($B$2, resultados!$A$1:$ZZ$1, 0))</f>
        <v/>
      </c>
      <c r="C1119">
        <f>INDEX(resultados!$A$2:$ZZ$1925, 1113, MATCH($B$3, resultados!$A$1:$ZZ$1, 0))</f>
        <v/>
      </c>
    </row>
    <row r="1120">
      <c r="A1120">
        <f>INDEX(resultados!$A$2:$ZZ$1925, 1114, MATCH($B$1, resultados!$A$1:$ZZ$1, 0))</f>
        <v/>
      </c>
      <c r="B1120">
        <f>INDEX(resultados!$A$2:$ZZ$1925, 1114, MATCH($B$2, resultados!$A$1:$ZZ$1, 0))</f>
        <v/>
      </c>
      <c r="C1120">
        <f>INDEX(resultados!$A$2:$ZZ$1925, 1114, MATCH($B$3, resultados!$A$1:$ZZ$1, 0))</f>
        <v/>
      </c>
    </row>
    <row r="1121">
      <c r="A1121">
        <f>INDEX(resultados!$A$2:$ZZ$1925, 1115, MATCH($B$1, resultados!$A$1:$ZZ$1, 0))</f>
        <v/>
      </c>
      <c r="B1121">
        <f>INDEX(resultados!$A$2:$ZZ$1925, 1115, MATCH($B$2, resultados!$A$1:$ZZ$1, 0))</f>
        <v/>
      </c>
      <c r="C1121">
        <f>INDEX(resultados!$A$2:$ZZ$1925, 1115, MATCH($B$3, resultados!$A$1:$ZZ$1, 0))</f>
        <v/>
      </c>
    </row>
    <row r="1122">
      <c r="A1122">
        <f>INDEX(resultados!$A$2:$ZZ$1925, 1116, MATCH($B$1, resultados!$A$1:$ZZ$1, 0))</f>
        <v/>
      </c>
      <c r="B1122">
        <f>INDEX(resultados!$A$2:$ZZ$1925, 1116, MATCH($B$2, resultados!$A$1:$ZZ$1, 0))</f>
        <v/>
      </c>
      <c r="C1122">
        <f>INDEX(resultados!$A$2:$ZZ$1925, 1116, MATCH($B$3, resultados!$A$1:$ZZ$1, 0))</f>
        <v/>
      </c>
    </row>
    <row r="1123">
      <c r="A1123">
        <f>INDEX(resultados!$A$2:$ZZ$1925, 1117, MATCH($B$1, resultados!$A$1:$ZZ$1, 0))</f>
        <v/>
      </c>
      <c r="B1123">
        <f>INDEX(resultados!$A$2:$ZZ$1925, 1117, MATCH($B$2, resultados!$A$1:$ZZ$1, 0))</f>
        <v/>
      </c>
      <c r="C1123">
        <f>INDEX(resultados!$A$2:$ZZ$1925, 1117, MATCH($B$3, resultados!$A$1:$ZZ$1, 0))</f>
        <v/>
      </c>
    </row>
    <row r="1124">
      <c r="A1124">
        <f>INDEX(resultados!$A$2:$ZZ$1925, 1118, MATCH($B$1, resultados!$A$1:$ZZ$1, 0))</f>
        <v/>
      </c>
      <c r="B1124">
        <f>INDEX(resultados!$A$2:$ZZ$1925, 1118, MATCH($B$2, resultados!$A$1:$ZZ$1, 0))</f>
        <v/>
      </c>
      <c r="C1124">
        <f>INDEX(resultados!$A$2:$ZZ$1925, 1118, MATCH($B$3, resultados!$A$1:$ZZ$1, 0))</f>
        <v/>
      </c>
    </row>
    <row r="1125">
      <c r="A1125">
        <f>INDEX(resultados!$A$2:$ZZ$1925, 1119, MATCH($B$1, resultados!$A$1:$ZZ$1, 0))</f>
        <v/>
      </c>
      <c r="B1125">
        <f>INDEX(resultados!$A$2:$ZZ$1925, 1119, MATCH($B$2, resultados!$A$1:$ZZ$1, 0))</f>
        <v/>
      </c>
      <c r="C1125">
        <f>INDEX(resultados!$A$2:$ZZ$1925, 1119, MATCH($B$3, resultados!$A$1:$ZZ$1, 0))</f>
        <v/>
      </c>
    </row>
    <row r="1126">
      <c r="A1126">
        <f>INDEX(resultados!$A$2:$ZZ$1925, 1120, MATCH($B$1, resultados!$A$1:$ZZ$1, 0))</f>
        <v/>
      </c>
      <c r="B1126">
        <f>INDEX(resultados!$A$2:$ZZ$1925, 1120, MATCH($B$2, resultados!$A$1:$ZZ$1, 0))</f>
        <v/>
      </c>
      <c r="C1126">
        <f>INDEX(resultados!$A$2:$ZZ$1925, 1120, MATCH($B$3, resultados!$A$1:$ZZ$1, 0))</f>
        <v/>
      </c>
    </row>
    <row r="1127">
      <c r="A1127">
        <f>INDEX(resultados!$A$2:$ZZ$1925, 1121, MATCH($B$1, resultados!$A$1:$ZZ$1, 0))</f>
        <v/>
      </c>
      <c r="B1127">
        <f>INDEX(resultados!$A$2:$ZZ$1925, 1121, MATCH($B$2, resultados!$A$1:$ZZ$1, 0))</f>
        <v/>
      </c>
      <c r="C1127">
        <f>INDEX(resultados!$A$2:$ZZ$1925, 1121, MATCH($B$3, resultados!$A$1:$ZZ$1, 0))</f>
        <v/>
      </c>
    </row>
    <row r="1128">
      <c r="A1128">
        <f>INDEX(resultados!$A$2:$ZZ$1925, 1122, MATCH($B$1, resultados!$A$1:$ZZ$1, 0))</f>
        <v/>
      </c>
      <c r="B1128">
        <f>INDEX(resultados!$A$2:$ZZ$1925, 1122, MATCH($B$2, resultados!$A$1:$ZZ$1, 0))</f>
        <v/>
      </c>
      <c r="C1128">
        <f>INDEX(resultados!$A$2:$ZZ$1925, 1122, MATCH($B$3, resultados!$A$1:$ZZ$1, 0))</f>
        <v/>
      </c>
    </row>
    <row r="1129">
      <c r="A1129">
        <f>INDEX(resultados!$A$2:$ZZ$1925, 1123, MATCH($B$1, resultados!$A$1:$ZZ$1, 0))</f>
        <v/>
      </c>
      <c r="B1129">
        <f>INDEX(resultados!$A$2:$ZZ$1925, 1123, MATCH($B$2, resultados!$A$1:$ZZ$1, 0))</f>
        <v/>
      </c>
      <c r="C1129">
        <f>INDEX(resultados!$A$2:$ZZ$1925, 1123, MATCH($B$3, resultados!$A$1:$ZZ$1, 0))</f>
        <v/>
      </c>
    </row>
    <row r="1130">
      <c r="A1130">
        <f>INDEX(resultados!$A$2:$ZZ$1925, 1124, MATCH($B$1, resultados!$A$1:$ZZ$1, 0))</f>
        <v/>
      </c>
      <c r="B1130">
        <f>INDEX(resultados!$A$2:$ZZ$1925, 1124, MATCH($B$2, resultados!$A$1:$ZZ$1, 0))</f>
        <v/>
      </c>
      <c r="C1130">
        <f>INDEX(resultados!$A$2:$ZZ$1925, 1124, MATCH($B$3, resultados!$A$1:$ZZ$1, 0))</f>
        <v/>
      </c>
    </row>
    <row r="1131">
      <c r="A1131">
        <f>INDEX(resultados!$A$2:$ZZ$1925, 1125, MATCH($B$1, resultados!$A$1:$ZZ$1, 0))</f>
        <v/>
      </c>
      <c r="B1131">
        <f>INDEX(resultados!$A$2:$ZZ$1925, 1125, MATCH($B$2, resultados!$A$1:$ZZ$1, 0))</f>
        <v/>
      </c>
      <c r="C1131">
        <f>INDEX(resultados!$A$2:$ZZ$1925, 1125, MATCH($B$3, resultados!$A$1:$ZZ$1, 0))</f>
        <v/>
      </c>
    </row>
    <row r="1132">
      <c r="A1132">
        <f>INDEX(resultados!$A$2:$ZZ$1925, 1126, MATCH($B$1, resultados!$A$1:$ZZ$1, 0))</f>
        <v/>
      </c>
      <c r="B1132">
        <f>INDEX(resultados!$A$2:$ZZ$1925, 1126, MATCH($B$2, resultados!$A$1:$ZZ$1, 0))</f>
        <v/>
      </c>
      <c r="C1132">
        <f>INDEX(resultados!$A$2:$ZZ$1925, 1126, MATCH($B$3, resultados!$A$1:$ZZ$1, 0))</f>
        <v/>
      </c>
    </row>
    <row r="1133">
      <c r="A1133">
        <f>INDEX(resultados!$A$2:$ZZ$1925, 1127, MATCH($B$1, resultados!$A$1:$ZZ$1, 0))</f>
        <v/>
      </c>
      <c r="B1133">
        <f>INDEX(resultados!$A$2:$ZZ$1925, 1127, MATCH($B$2, resultados!$A$1:$ZZ$1, 0))</f>
        <v/>
      </c>
      <c r="C1133">
        <f>INDEX(resultados!$A$2:$ZZ$1925, 1127, MATCH($B$3, resultados!$A$1:$ZZ$1, 0))</f>
        <v/>
      </c>
    </row>
    <row r="1134">
      <c r="A1134">
        <f>INDEX(resultados!$A$2:$ZZ$1925, 1128, MATCH($B$1, resultados!$A$1:$ZZ$1, 0))</f>
        <v/>
      </c>
      <c r="B1134">
        <f>INDEX(resultados!$A$2:$ZZ$1925, 1128, MATCH($B$2, resultados!$A$1:$ZZ$1, 0))</f>
        <v/>
      </c>
      <c r="C1134">
        <f>INDEX(resultados!$A$2:$ZZ$1925, 1128, MATCH($B$3, resultados!$A$1:$ZZ$1, 0))</f>
        <v/>
      </c>
    </row>
    <row r="1135">
      <c r="A1135">
        <f>INDEX(resultados!$A$2:$ZZ$1925, 1129, MATCH($B$1, resultados!$A$1:$ZZ$1, 0))</f>
        <v/>
      </c>
      <c r="B1135">
        <f>INDEX(resultados!$A$2:$ZZ$1925, 1129, MATCH($B$2, resultados!$A$1:$ZZ$1, 0))</f>
        <v/>
      </c>
      <c r="C1135">
        <f>INDEX(resultados!$A$2:$ZZ$1925, 1129, MATCH($B$3, resultados!$A$1:$ZZ$1, 0))</f>
        <v/>
      </c>
    </row>
    <row r="1136">
      <c r="A1136">
        <f>INDEX(resultados!$A$2:$ZZ$1925, 1130, MATCH($B$1, resultados!$A$1:$ZZ$1, 0))</f>
        <v/>
      </c>
      <c r="B1136">
        <f>INDEX(resultados!$A$2:$ZZ$1925, 1130, MATCH($B$2, resultados!$A$1:$ZZ$1, 0))</f>
        <v/>
      </c>
      <c r="C1136">
        <f>INDEX(resultados!$A$2:$ZZ$1925, 1130, MATCH($B$3, resultados!$A$1:$ZZ$1, 0))</f>
        <v/>
      </c>
    </row>
    <row r="1137">
      <c r="A1137">
        <f>INDEX(resultados!$A$2:$ZZ$1925, 1131, MATCH($B$1, resultados!$A$1:$ZZ$1, 0))</f>
        <v/>
      </c>
      <c r="B1137">
        <f>INDEX(resultados!$A$2:$ZZ$1925, 1131, MATCH($B$2, resultados!$A$1:$ZZ$1, 0))</f>
        <v/>
      </c>
      <c r="C1137">
        <f>INDEX(resultados!$A$2:$ZZ$1925, 1131, MATCH($B$3, resultados!$A$1:$ZZ$1, 0))</f>
        <v/>
      </c>
    </row>
    <row r="1138">
      <c r="A1138">
        <f>INDEX(resultados!$A$2:$ZZ$1925, 1132, MATCH($B$1, resultados!$A$1:$ZZ$1, 0))</f>
        <v/>
      </c>
      <c r="B1138">
        <f>INDEX(resultados!$A$2:$ZZ$1925, 1132, MATCH($B$2, resultados!$A$1:$ZZ$1, 0))</f>
        <v/>
      </c>
      <c r="C1138">
        <f>INDEX(resultados!$A$2:$ZZ$1925, 1132, MATCH($B$3, resultados!$A$1:$ZZ$1, 0))</f>
        <v/>
      </c>
    </row>
    <row r="1139">
      <c r="A1139">
        <f>INDEX(resultados!$A$2:$ZZ$1925, 1133, MATCH($B$1, resultados!$A$1:$ZZ$1, 0))</f>
        <v/>
      </c>
      <c r="B1139">
        <f>INDEX(resultados!$A$2:$ZZ$1925, 1133, MATCH($B$2, resultados!$A$1:$ZZ$1, 0))</f>
        <v/>
      </c>
      <c r="C1139">
        <f>INDEX(resultados!$A$2:$ZZ$1925, 1133, MATCH($B$3, resultados!$A$1:$ZZ$1, 0))</f>
        <v/>
      </c>
    </row>
    <row r="1140">
      <c r="A1140">
        <f>INDEX(resultados!$A$2:$ZZ$1925, 1134, MATCH($B$1, resultados!$A$1:$ZZ$1, 0))</f>
        <v/>
      </c>
      <c r="B1140">
        <f>INDEX(resultados!$A$2:$ZZ$1925, 1134, MATCH($B$2, resultados!$A$1:$ZZ$1, 0))</f>
        <v/>
      </c>
      <c r="C1140">
        <f>INDEX(resultados!$A$2:$ZZ$1925, 1134, MATCH($B$3, resultados!$A$1:$ZZ$1, 0))</f>
        <v/>
      </c>
    </row>
    <row r="1141">
      <c r="A1141">
        <f>INDEX(resultados!$A$2:$ZZ$1925, 1135, MATCH($B$1, resultados!$A$1:$ZZ$1, 0))</f>
        <v/>
      </c>
      <c r="B1141">
        <f>INDEX(resultados!$A$2:$ZZ$1925, 1135, MATCH($B$2, resultados!$A$1:$ZZ$1, 0))</f>
        <v/>
      </c>
      <c r="C1141">
        <f>INDEX(resultados!$A$2:$ZZ$1925, 1135, MATCH($B$3, resultados!$A$1:$ZZ$1, 0))</f>
        <v/>
      </c>
    </row>
    <row r="1142">
      <c r="A1142">
        <f>INDEX(resultados!$A$2:$ZZ$1925, 1136, MATCH($B$1, resultados!$A$1:$ZZ$1, 0))</f>
        <v/>
      </c>
      <c r="B1142">
        <f>INDEX(resultados!$A$2:$ZZ$1925, 1136, MATCH($B$2, resultados!$A$1:$ZZ$1, 0))</f>
        <v/>
      </c>
      <c r="C1142">
        <f>INDEX(resultados!$A$2:$ZZ$1925, 1136, MATCH($B$3, resultados!$A$1:$ZZ$1, 0))</f>
        <v/>
      </c>
    </row>
    <row r="1143">
      <c r="A1143">
        <f>INDEX(resultados!$A$2:$ZZ$1925, 1137, MATCH($B$1, resultados!$A$1:$ZZ$1, 0))</f>
        <v/>
      </c>
      <c r="B1143">
        <f>INDEX(resultados!$A$2:$ZZ$1925, 1137, MATCH($B$2, resultados!$A$1:$ZZ$1, 0))</f>
        <v/>
      </c>
      <c r="C1143">
        <f>INDEX(resultados!$A$2:$ZZ$1925, 1137, MATCH($B$3, resultados!$A$1:$ZZ$1, 0))</f>
        <v/>
      </c>
    </row>
    <row r="1144">
      <c r="A1144">
        <f>INDEX(resultados!$A$2:$ZZ$1925, 1138, MATCH($B$1, resultados!$A$1:$ZZ$1, 0))</f>
        <v/>
      </c>
      <c r="B1144">
        <f>INDEX(resultados!$A$2:$ZZ$1925, 1138, MATCH($B$2, resultados!$A$1:$ZZ$1, 0))</f>
        <v/>
      </c>
      <c r="C1144">
        <f>INDEX(resultados!$A$2:$ZZ$1925, 1138, MATCH($B$3, resultados!$A$1:$ZZ$1, 0))</f>
        <v/>
      </c>
    </row>
    <row r="1145">
      <c r="A1145">
        <f>INDEX(resultados!$A$2:$ZZ$1925, 1139, MATCH($B$1, resultados!$A$1:$ZZ$1, 0))</f>
        <v/>
      </c>
      <c r="B1145">
        <f>INDEX(resultados!$A$2:$ZZ$1925, 1139, MATCH($B$2, resultados!$A$1:$ZZ$1, 0))</f>
        <v/>
      </c>
      <c r="C1145">
        <f>INDEX(resultados!$A$2:$ZZ$1925, 1139, MATCH($B$3, resultados!$A$1:$ZZ$1, 0))</f>
        <v/>
      </c>
    </row>
    <row r="1146">
      <c r="A1146">
        <f>INDEX(resultados!$A$2:$ZZ$1925, 1140, MATCH($B$1, resultados!$A$1:$ZZ$1, 0))</f>
        <v/>
      </c>
      <c r="B1146">
        <f>INDEX(resultados!$A$2:$ZZ$1925, 1140, MATCH($B$2, resultados!$A$1:$ZZ$1, 0))</f>
        <v/>
      </c>
      <c r="C1146">
        <f>INDEX(resultados!$A$2:$ZZ$1925, 1140, MATCH($B$3, resultados!$A$1:$ZZ$1, 0))</f>
        <v/>
      </c>
    </row>
    <row r="1147">
      <c r="A1147">
        <f>INDEX(resultados!$A$2:$ZZ$1925, 1141, MATCH($B$1, resultados!$A$1:$ZZ$1, 0))</f>
        <v/>
      </c>
      <c r="B1147">
        <f>INDEX(resultados!$A$2:$ZZ$1925, 1141, MATCH($B$2, resultados!$A$1:$ZZ$1, 0))</f>
        <v/>
      </c>
      <c r="C1147">
        <f>INDEX(resultados!$A$2:$ZZ$1925, 1141, MATCH($B$3, resultados!$A$1:$ZZ$1, 0))</f>
        <v/>
      </c>
    </row>
    <row r="1148">
      <c r="A1148">
        <f>INDEX(resultados!$A$2:$ZZ$1925, 1142, MATCH($B$1, resultados!$A$1:$ZZ$1, 0))</f>
        <v/>
      </c>
      <c r="B1148">
        <f>INDEX(resultados!$A$2:$ZZ$1925, 1142, MATCH($B$2, resultados!$A$1:$ZZ$1, 0))</f>
        <v/>
      </c>
      <c r="C1148">
        <f>INDEX(resultados!$A$2:$ZZ$1925, 1142, MATCH($B$3, resultados!$A$1:$ZZ$1, 0))</f>
        <v/>
      </c>
    </row>
    <row r="1149">
      <c r="A1149">
        <f>INDEX(resultados!$A$2:$ZZ$1925, 1143, MATCH($B$1, resultados!$A$1:$ZZ$1, 0))</f>
        <v/>
      </c>
      <c r="B1149">
        <f>INDEX(resultados!$A$2:$ZZ$1925, 1143, MATCH($B$2, resultados!$A$1:$ZZ$1, 0))</f>
        <v/>
      </c>
      <c r="C1149">
        <f>INDEX(resultados!$A$2:$ZZ$1925, 1143, MATCH($B$3, resultados!$A$1:$ZZ$1, 0))</f>
        <v/>
      </c>
    </row>
    <row r="1150">
      <c r="A1150">
        <f>INDEX(resultados!$A$2:$ZZ$1925, 1144, MATCH($B$1, resultados!$A$1:$ZZ$1, 0))</f>
        <v/>
      </c>
      <c r="B1150">
        <f>INDEX(resultados!$A$2:$ZZ$1925, 1144, MATCH($B$2, resultados!$A$1:$ZZ$1, 0))</f>
        <v/>
      </c>
      <c r="C1150">
        <f>INDEX(resultados!$A$2:$ZZ$1925, 1144, MATCH($B$3, resultados!$A$1:$ZZ$1, 0))</f>
        <v/>
      </c>
    </row>
    <row r="1151">
      <c r="A1151">
        <f>INDEX(resultados!$A$2:$ZZ$1925, 1145, MATCH($B$1, resultados!$A$1:$ZZ$1, 0))</f>
        <v/>
      </c>
      <c r="B1151">
        <f>INDEX(resultados!$A$2:$ZZ$1925, 1145, MATCH($B$2, resultados!$A$1:$ZZ$1, 0))</f>
        <v/>
      </c>
      <c r="C1151">
        <f>INDEX(resultados!$A$2:$ZZ$1925, 1145, MATCH($B$3, resultados!$A$1:$ZZ$1, 0))</f>
        <v/>
      </c>
    </row>
    <row r="1152">
      <c r="A1152">
        <f>INDEX(resultados!$A$2:$ZZ$1925, 1146, MATCH($B$1, resultados!$A$1:$ZZ$1, 0))</f>
        <v/>
      </c>
      <c r="B1152">
        <f>INDEX(resultados!$A$2:$ZZ$1925, 1146, MATCH($B$2, resultados!$A$1:$ZZ$1, 0))</f>
        <v/>
      </c>
      <c r="C1152">
        <f>INDEX(resultados!$A$2:$ZZ$1925, 1146, MATCH($B$3, resultados!$A$1:$ZZ$1, 0))</f>
        <v/>
      </c>
    </row>
    <row r="1153">
      <c r="A1153">
        <f>INDEX(resultados!$A$2:$ZZ$1925, 1147, MATCH($B$1, resultados!$A$1:$ZZ$1, 0))</f>
        <v/>
      </c>
      <c r="B1153">
        <f>INDEX(resultados!$A$2:$ZZ$1925, 1147, MATCH($B$2, resultados!$A$1:$ZZ$1, 0))</f>
        <v/>
      </c>
      <c r="C1153">
        <f>INDEX(resultados!$A$2:$ZZ$1925, 1147, MATCH($B$3, resultados!$A$1:$ZZ$1, 0))</f>
        <v/>
      </c>
    </row>
    <row r="1154">
      <c r="A1154">
        <f>INDEX(resultados!$A$2:$ZZ$1925, 1148, MATCH($B$1, resultados!$A$1:$ZZ$1, 0))</f>
        <v/>
      </c>
      <c r="B1154">
        <f>INDEX(resultados!$A$2:$ZZ$1925, 1148, MATCH($B$2, resultados!$A$1:$ZZ$1, 0))</f>
        <v/>
      </c>
      <c r="C1154">
        <f>INDEX(resultados!$A$2:$ZZ$1925, 1148, MATCH($B$3, resultados!$A$1:$ZZ$1, 0))</f>
        <v/>
      </c>
    </row>
    <row r="1155">
      <c r="A1155">
        <f>INDEX(resultados!$A$2:$ZZ$1925, 1149, MATCH($B$1, resultados!$A$1:$ZZ$1, 0))</f>
        <v/>
      </c>
      <c r="B1155">
        <f>INDEX(resultados!$A$2:$ZZ$1925, 1149, MATCH($B$2, resultados!$A$1:$ZZ$1, 0))</f>
        <v/>
      </c>
      <c r="C1155">
        <f>INDEX(resultados!$A$2:$ZZ$1925, 1149, MATCH($B$3, resultados!$A$1:$ZZ$1, 0))</f>
        <v/>
      </c>
    </row>
    <row r="1156">
      <c r="A1156">
        <f>INDEX(resultados!$A$2:$ZZ$1925, 1150, MATCH($B$1, resultados!$A$1:$ZZ$1, 0))</f>
        <v/>
      </c>
      <c r="B1156">
        <f>INDEX(resultados!$A$2:$ZZ$1925, 1150, MATCH($B$2, resultados!$A$1:$ZZ$1, 0))</f>
        <v/>
      </c>
      <c r="C1156">
        <f>INDEX(resultados!$A$2:$ZZ$1925, 1150, MATCH($B$3, resultados!$A$1:$ZZ$1, 0))</f>
        <v/>
      </c>
    </row>
    <row r="1157">
      <c r="A1157">
        <f>INDEX(resultados!$A$2:$ZZ$1925, 1151, MATCH($B$1, resultados!$A$1:$ZZ$1, 0))</f>
        <v/>
      </c>
      <c r="B1157">
        <f>INDEX(resultados!$A$2:$ZZ$1925, 1151, MATCH($B$2, resultados!$A$1:$ZZ$1, 0))</f>
        <v/>
      </c>
      <c r="C1157">
        <f>INDEX(resultados!$A$2:$ZZ$1925, 1151, MATCH($B$3, resultados!$A$1:$ZZ$1, 0))</f>
        <v/>
      </c>
    </row>
    <row r="1158">
      <c r="A1158">
        <f>INDEX(resultados!$A$2:$ZZ$1925, 1152, MATCH($B$1, resultados!$A$1:$ZZ$1, 0))</f>
        <v/>
      </c>
      <c r="B1158">
        <f>INDEX(resultados!$A$2:$ZZ$1925, 1152, MATCH($B$2, resultados!$A$1:$ZZ$1, 0))</f>
        <v/>
      </c>
      <c r="C1158">
        <f>INDEX(resultados!$A$2:$ZZ$1925, 1152, MATCH($B$3, resultados!$A$1:$ZZ$1, 0))</f>
        <v/>
      </c>
    </row>
    <row r="1159">
      <c r="A1159">
        <f>INDEX(resultados!$A$2:$ZZ$1925, 1153, MATCH($B$1, resultados!$A$1:$ZZ$1, 0))</f>
        <v/>
      </c>
      <c r="B1159">
        <f>INDEX(resultados!$A$2:$ZZ$1925, 1153, MATCH($B$2, resultados!$A$1:$ZZ$1, 0))</f>
        <v/>
      </c>
      <c r="C1159">
        <f>INDEX(resultados!$A$2:$ZZ$1925, 1153, MATCH($B$3, resultados!$A$1:$ZZ$1, 0))</f>
        <v/>
      </c>
    </row>
    <row r="1160">
      <c r="A1160">
        <f>INDEX(resultados!$A$2:$ZZ$1925, 1154, MATCH($B$1, resultados!$A$1:$ZZ$1, 0))</f>
        <v/>
      </c>
      <c r="B1160">
        <f>INDEX(resultados!$A$2:$ZZ$1925, 1154, MATCH($B$2, resultados!$A$1:$ZZ$1, 0))</f>
        <v/>
      </c>
      <c r="C1160">
        <f>INDEX(resultados!$A$2:$ZZ$1925, 1154, MATCH($B$3, resultados!$A$1:$ZZ$1, 0))</f>
        <v/>
      </c>
    </row>
    <row r="1161">
      <c r="A1161">
        <f>INDEX(resultados!$A$2:$ZZ$1925, 1155, MATCH($B$1, resultados!$A$1:$ZZ$1, 0))</f>
        <v/>
      </c>
      <c r="B1161">
        <f>INDEX(resultados!$A$2:$ZZ$1925, 1155, MATCH($B$2, resultados!$A$1:$ZZ$1, 0))</f>
        <v/>
      </c>
      <c r="C1161">
        <f>INDEX(resultados!$A$2:$ZZ$1925, 1155, MATCH($B$3, resultados!$A$1:$ZZ$1, 0))</f>
        <v/>
      </c>
    </row>
    <row r="1162">
      <c r="A1162">
        <f>INDEX(resultados!$A$2:$ZZ$1925, 1156, MATCH($B$1, resultados!$A$1:$ZZ$1, 0))</f>
        <v/>
      </c>
      <c r="B1162">
        <f>INDEX(resultados!$A$2:$ZZ$1925, 1156, MATCH($B$2, resultados!$A$1:$ZZ$1, 0))</f>
        <v/>
      </c>
      <c r="C1162">
        <f>INDEX(resultados!$A$2:$ZZ$1925, 1156, MATCH($B$3, resultados!$A$1:$ZZ$1, 0))</f>
        <v/>
      </c>
    </row>
    <row r="1163">
      <c r="A1163">
        <f>INDEX(resultados!$A$2:$ZZ$1925, 1157, MATCH($B$1, resultados!$A$1:$ZZ$1, 0))</f>
        <v/>
      </c>
      <c r="B1163">
        <f>INDEX(resultados!$A$2:$ZZ$1925, 1157, MATCH($B$2, resultados!$A$1:$ZZ$1, 0))</f>
        <v/>
      </c>
      <c r="C1163">
        <f>INDEX(resultados!$A$2:$ZZ$1925, 1157, MATCH($B$3, resultados!$A$1:$ZZ$1, 0))</f>
        <v/>
      </c>
    </row>
    <row r="1164">
      <c r="A1164">
        <f>INDEX(resultados!$A$2:$ZZ$1925, 1158, MATCH($B$1, resultados!$A$1:$ZZ$1, 0))</f>
        <v/>
      </c>
      <c r="B1164">
        <f>INDEX(resultados!$A$2:$ZZ$1925, 1158, MATCH($B$2, resultados!$A$1:$ZZ$1, 0))</f>
        <v/>
      </c>
      <c r="C1164">
        <f>INDEX(resultados!$A$2:$ZZ$1925, 1158, MATCH($B$3, resultados!$A$1:$ZZ$1, 0))</f>
        <v/>
      </c>
    </row>
    <row r="1165">
      <c r="A1165">
        <f>INDEX(resultados!$A$2:$ZZ$1925, 1159, MATCH($B$1, resultados!$A$1:$ZZ$1, 0))</f>
        <v/>
      </c>
      <c r="B1165">
        <f>INDEX(resultados!$A$2:$ZZ$1925, 1159, MATCH($B$2, resultados!$A$1:$ZZ$1, 0))</f>
        <v/>
      </c>
      <c r="C1165">
        <f>INDEX(resultados!$A$2:$ZZ$1925, 1159, MATCH($B$3, resultados!$A$1:$ZZ$1, 0))</f>
        <v/>
      </c>
    </row>
    <row r="1166">
      <c r="A1166">
        <f>INDEX(resultados!$A$2:$ZZ$1925, 1160, MATCH($B$1, resultados!$A$1:$ZZ$1, 0))</f>
        <v/>
      </c>
      <c r="B1166">
        <f>INDEX(resultados!$A$2:$ZZ$1925, 1160, MATCH($B$2, resultados!$A$1:$ZZ$1, 0))</f>
        <v/>
      </c>
      <c r="C1166">
        <f>INDEX(resultados!$A$2:$ZZ$1925, 1160, MATCH($B$3, resultados!$A$1:$ZZ$1, 0))</f>
        <v/>
      </c>
    </row>
    <row r="1167">
      <c r="A1167">
        <f>INDEX(resultados!$A$2:$ZZ$1925, 1161, MATCH($B$1, resultados!$A$1:$ZZ$1, 0))</f>
        <v/>
      </c>
      <c r="B1167">
        <f>INDEX(resultados!$A$2:$ZZ$1925, 1161, MATCH($B$2, resultados!$A$1:$ZZ$1, 0))</f>
        <v/>
      </c>
      <c r="C1167">
        <f>INDEX(resultados!$A$2:$ZZ$1925, 1161, MATCH($B$3, resultados!$A$1:$ZZ$1, 0))</f>
        <v/>
      </c>
    </row>
    <row r="1168">
      <c r="A1168">
        <f>INDEX(resultados!$A$2:$ZZ$1925, 1162, MATCH($B$1, resultados!$A$1:$ZZ$1, 0))</f>
        <v/>
      </c>
      <c r="B1168">
        <f>INDEX(resultados!$A$2:$ZZ$1925, 1162, MATCH($B$2, resultados!$A$1:$ZZ$1, 0))</f>
        <v/>
      </c>
      <c r="C1168">
        <f>INDEX(resultados!$A$2:$ZZ$1925, 1162, MATCH($B$3, resultados!$A$1:$ZZ$1, 0))</f>
        <v/>
      </c>
    </row>
    <row r="1169">
      <c r="A1169">
        <f>INDEX(resultados!$A$2:$ZZ$1925, 1163, MATCH($B$1, resultados!$A$1:$ZZ$1, 0))</f>
        <v/>
      </c>
      <c r="B1169">
        <f>INDEX(resultados!$A$2:$ZZ$1925, 1163, MATCH($B$2, resultados!$A$1:$ZZ$1, 0))</f>
        <v/>
      </c>
      <c r="C1169">
        <f>INDEX(resultados!$A$2:$ZZ$1925, 1163, MATCH($B$3, resultados!$A$1:$ZZ$1, 0))</f>
        <v/>
      </c>
    </row>
    <row r="1170">
      <c r="A1170">
        <f>INDEX(resultados!$A$2:$ZZ$1925, 1164, MATCH($B$1, resultados!$A$1:$ZZ$1, 0))</f>
        <v/>
      </c>
      <c r="B1170">
        <f>INDEX(resultados!$A$2:$ZZ$1925, 1164, MATCH($B$2, resultados!$A$1:$ZZ$1, 0))</f>
        <v/>
      </c>
      <c r="C1170">
        <f>INDEX(resultados!$A$2:$ZZ$1925, 1164, MATCH($B$3, resultados!$A$1:$ZZ$1, 0))</f>
        <v/>
      </c>
    </row>
    <row r="1171">
      <c r="A1171">
        <f>INDEX(resultados!$A$2:$ZZ$1925, 1165, MATCH($B$1, resultados!$A$1:$ZZ$1, 0))</f>
        <v/>
      </c>
      <c r="B1171">
        <f>INDEX(resultados!$A$2:$ZZ$1925, 1165, MATCH($B$2, resultados!$A$1:$ZZ$1, 0))</f>
        <v/>
      </c>
      <c r="C1171">
        <f>INDEX(resultados!$A$2:$ZZ$1925, 1165, MATCH($B$3, resultados!$A$1:$ZZ$1, 0))</f>
        <v/>
      </c>
    </row>
    <row r="1172">
      <c r="A1172">
        <f>INDEX(resultados!$A$2:$ZZ$1925, 1166, MATCH($B$1, resultados!$A$1:$ZZ$1, 0))</f>
        <v/>
      </c>
      <c r="B1172">
        <f>INDEX(resultados!$A$2:$ZZ$1925, 1166, MATCH($B$2, resultados!$A$1:$ZZ$1, 0))</f>
        <v/>
      </c>
      <c r="C1172">
        <f>INDEX(resultados!$A$2:$ZZ$1925, 1166, MATCH($B$3, resultados!$A$1:$ZZ$1, 0))</f>
        <v/>
      </c>
    </row>
    <row r="1173">
      <c r="A1173">
        <f>INDEX(resultados!$A$2:$ZZ$1925, 1167, MATCH($B$1, resultados!$A$1:$ZZ$1, 0))</f>
        <v/>
      </c>
      <c r="B1173">
        <f>INDEX(resultados!$A$2:$ZZ$1925, 1167, MATCH($B$2, resultados!$A$1:$ZZ$1, 0))</f>
        <v/>
      </c>
      <c r="C1173">
        <f>INDEX(resultados!$A$2:$ZZ$1925, 1167, MATCH($B$3, resultados!$A$1:$ZZ$1, 0))</f>
        <v/>
      </c>
    </row>
    <row r="1174">
      <c r="A1174">
        <f>INDEX(resultados!$A$2:$ZZ$1925, 1168, MATCH($B$1, resultados!$A$1:$ZZ$1, 0))</f>
        <v/>
      </c>
      <c r="B1174">
        <f>INDEX(resultados!$A$2:$ZZ$1925, 1168, MATCH($B$2, resultados!$A$1:$ZZ$1, 0))</f>
        <v/>
      </c>
      <c r="C1174">
        <f>INDEX(resultados!$A$2:$ZZ$1925, 1168, MATCH($B$3, resultados!$A$1:$ZZ$1, 0))</f>
        <v/>
      </c>
    </row>
    <row r="1175">
      <c r="A1175">
        <f>INDEX(resultados!$A$2:$ZZ$1925, 1169, MATCH($B$1, resultados!$A$1:$ZZ$1, 0))</f>
        <v/>
      </c>
      <c r="B1175">
        <f>INDEX(resultados!$A$2:$ZZ$1925, 1169, MATCH($B$2, resultados!$A$1:$ZZ$1, 0))</f>
        <v/>
      </c>
      <c r="C1175">
        <f>INDEX(resultados!$A$2:$ZZ$1925, 1169, MATCH($B$3, resultados!$A$1:$ZZ$1, 0))</f>
        <v/>
      </c>
    </row>
    <row r="1176">
      <c r="A1176">
        <f>INDEX(resultados!$A$2:$ZZ$1925, 1170, MATCH($B$1, resultados!$A$1:$ZZ$1, 0))</f>
        <v/>
      </c>
      <c r="B1176">
        <f>INDEX(resultados!$A$2:$ZZ$1925, 1170, MATCH($B$2, resultados!$A$1:$ZZ$1, 0))</f>
        <v/>
      </c>
      <c r="C1176">
        <f>INDEX(resultados!$A$2:$ZZ$1925, 1170, MATCH($B$3, resultados!$A$1:$ZZ$1, 0))</f>
        <v/>
      </c>
    </row>
    <row r="1177">
      <c r="A1177">
        <f>INDEX(resultados!$A$2:$ZZ$1925, 1171, MATCH($B$1, resultados!$A$1:$ZZ$1, 0))</f>
        <v/>
      </c>
      <c r="B1177">
        <f>INDEX(resultados!$A$2:$ZZ$1925, 1171, MATCH($B$2, resultados!$A$1:$ZZ$1, 0))</f>
        <v/>
      </c>
      <c r="C1177">
        <f>INDEX(resultados!$A$2:$ZZ$1925, 1171, MATCH($B$3, resultados!$A$1:$ZZ$1, 0))</f>
        <v/>
      </c>
    </row>
    <row r="1178">
      <c r="A1178">
        <f>INDEX(resultados!$A$2:$ZZ$1925, 1172, MATCH($B$1, resultados!$A$1:$ZZ$1, 0))</f>
        <v/>
      </c>
      <c r="B1178">
        <f>INDEX(resultados!$A$2:$ZZ$1925, 1172, MATCH($B$2, resultados!$A$1:$ZZ$1, 0))</f>
        <v/>
      </c>
      <c r="C1178">
        <f>INDEX(resultados!$A$2:$ZZ$1925, 1172, MATCH($B$3, resultados!$A$1:$ZZ$1, 0))</f>
        <v/>
      </c>
    </row>
    <row r="1179">
      <c r="A1179">
        <f>INDEX(resultados!$A$2:$ZZ$1925, 1173, MATCH($B$1, resultados!$A$1:$ZZ$1, 0))</f>
        <v/>
      </c>
      <c r="B1179">
        <f>INDEX(resultados!$A$2:$ZZ$1925, 1173, MATCH($B$2, resultados!$A$1:$ZZ$1, 0))</f>
        <v/>
      </c>
      <c r="C1179">
        <f>INDEX(resultados!$A$2:$ZZ$1925, 1173, MATCH($B$3, resultados!$A$1:$ZZ$1, 0))</f>
        <v/>
      </c>
    </row>
    <row r="1180">
      <c r="A1180">
        <f>INDEX(resultados!$A$2:$ZZ$1925, 1174, MATCH($B$1, resultados!$A$1:$ZZ$1, 0))</f>
        <v/>
      </c>
      <c r="B1180">
        <f>INDEX(resultados!$A$2:$ZZ$1925, 1174, MATCH($B$2, resultados!$A$1:$ZZ$1, 0))</f>
        <v/>
      </c>
      <c r="C1180">
        <f>INDEX(resultados!$A$2:$ZZ$1925, 1174, MATCH($B$3, resultados!$A$1:$ZZ$1, 0))</f>
        <v/>
      </c>
    </row>
    <row r="1181">
      <c r="A1181">
        <f>INDEX(resultados!$A$2:$ZZ$1925, 1175, MATCH($B$1, resultados!$A$1:$ZZ$1, 0))</f>
        <v/>
      </c>
      <c r="B1181">
        <f>INDEX(resultados!$A$2:$ZZ$1925, 1175, MATCH($B$2, resultados!$A$1:$ZZ$1, 0))</f>
        <v/>
      </c>
      <c r="C1181">
        <f>INDEX(resultados!$A$2:$ZZ$1925, 1175, MATCH($B$3, resultados!$A$1:$ZZ$1, 0))</f>
        <v/>
      </c>
    </row>
    <row r="1182">
      <c r="A1182">
        <f>INDEX(resultados!$A$2:$ZZ$1925, 1176, MATCH($B$1, resultados!$A$1:$ZZ$1, 0))</f>
        <v/>
      </c>
      <c r="B1182">
        <f>INDEX(resultados!$A$2:$ZZ$1925, 1176, MATCH($B$2, resultados!$A$1:$ZZ$1, 0))</f>
        <v/>
      </c>
      <c r="C1182">
        <f>INDEX(resultados!$A$2:$ZZ$1925, 1176, MATCH($B$3, resultados!$A$1:$ZZ$1, 0))</f>
        <v/>
      </c>
    </row>
    <row r="1183">
      <c r="A1183">
        <f>INDEX(resultados!$A$2:$ZZ$1925, 1177, MATCH($B$1, resultados!$A$1:$ZZ$1, 0))</f>
        <v/>
      </c>
      <c r="B1183">
        <f>INDEX(resultados!$A$2:$ZZ$1925, 1177, MATCH($B$2, resultados!$A$1:$ZZ$1, 0))</f>
        <v/>
      </c>
      <c r="C1183">
        <f>INDEX(resultados!$A$2:$ZZ$1925, 1177, MATCH($B$3, resultados!$A$1:$ZZ$1, 0))</f>
        <v/>
      </c>
    </row>
    <row r="1184">
      <c r="A1184">
        <f>INDEX(resultados!$A$2:$ZZ$1925, 1178, MATCH($B$1, resultados!$A$1:$ZZ$1, 0))</f>
        <v/>
      </c>
      <c r="B1184">
        <f>INDEX(resultados!$A$2:$ZZ$1925, 1178, MATCH($B$2, resultados!$A$1:$ZZ$1, 0))</f>
        <v/>
      </c>
      <c r="C1184">
        <f>INDEX(resultados!$A$2:$ZZ$1925, 1178, MATCH($B$3, resultados!$A$1:$ZZ$1, 0))</f>
        <v/>
      </c>
    </row>
    <row r="1185">
      <c r="A1185">
        <f>INDEX(resultados!$A$2:$ZZ$1925, 1179, MATCH($B$1, resultados!$A$1:$ZZ$1, 0))</f>
        <v/>
      </c>
      <c r="B1185">
        <f>INDEX(resultados!$A$2:$ZZ$1925, 1179, MATCH($B$2, resultados!$A$1:$ZZ$1, 0))</f>
        <v/>
      </c>
      <c r="C1185">
        <f>INDEX(resultados!$A$2:$ZZ$1925, 1179, MATCH($B$3, resultados!$A$1:$ZZ$1, 0))</f>
        <v/>
      </c>
    </row>
    <row r="1186">
      <c r="A1186">
        <f>INDEX(resultados!$A$2:$ZZ$1925, 1180, MATCH($B$1, resultados!$A$1:$ZZ$1, 0))</f>
        <v/>
      </c>
      <c r="B1186">
        <f>INDEX(resultados!$A$2:$ZZ$1925, 1180, MATCH($B$2, resultados!$A$1:$ZZ$1, 0))</f>
        <v/>
      </c>
      <c r="C1186">
        <f>INDEX(resultados!$A$2:$ZZ$1925, 1180, MATCH($B$3, resultados!$A$1:$ZZ$1, 0))</f>
        <v/>
      </c>
    </row>
    <row r="1187">
      <c r="A1187">
        <f>INDEX(resultados!$A$2:$ZZ$1925, 1181, MATCH($B$1, resultados!$A$1:$ZZ$1, 0))</f>
        <v/>
      </c>
      <c r="B1187">
        <f>INDEX(resultados!$A$2:$ZZ$1925, 1181, MATCH($B$2, resultados!$A$1:$ZZ$1, 0))</f>
        <v/>
      </c>
      <c r="C1187">
        <f>INDEX(resultados!$A$2:$ZZ$1925, 1181, MATCH($B$3, resultados!$A$1:$ZZ$1, 0))</f>
        <v/>
      </c>
    </row>
    <row r="1188">
      <c r="A1188">
        <f>INDEX(resultados!$A$2:$ZZ$1925, 1182, MATCH($B$1, resultados!$A$1:$ZZ$1, 0))</f>
        <v/>
      </c>
      <c r="B1188">
        <f>INDEX(resultados!$A$2:$ZZ$1925, 1182, MATCH($B$2, resultados!$A$1:$ZZ$1, 0))</f>
        <v/>
      </c>
      <c r="C1188">
        <f>INDEX(resultados!$A$2:$ZZ$1925, 1182, MATCH($B$3, resultados!$A$1:$ZZ$1, 0))</f>
        <v/>
      </c>
    </row>
    <row r="1189">
      <c r="A1189">
        <f>INDEX(resultados!$A$2:$ZZ$1925, 1183, MATCH($B$1, resultados!$A$1:$ZZ$1, 0))</f>
        <v/>
      </c>
      <c r="B1189">
        <f>INDEX(resultados!$A$2:$ZZ$1925, 1183, MATCH($B$2, resultados!$A$1:$ZZ$1, 0))</f>
        <v/>
      </c>
      <c r="C1189">
        <f>INDEX(resultados!$A$2:$ZZ$1925, 1183, MATCH($B$3, resultados!$A$1:$ZZ$1, 0))</f>
        <v/>
      </c>
    </row>
    <row r="1190">
      <c r="A1190">
        <f>INDEX(resultados!$A$2:$ZZ$1925, 1184, MATCH($B$1, resultados!$A$1:$ZZ$1, 0))</f>
        <v/>
      </c>
      <c r="B1190">
        <f>INDEX(resultados!$A$2:$ZZ$1925, 1184, MATCH($B$2, resultados!$A$1:$ZZ$1, 0))</f>
        <v/>
      </c>
      <c r="C1190">
        <f>INDEX(resultados!$A$2:$ZZ$1925, 1184, MATCH($B$3, resultados!$A$1:$ZZ$1, 0))</f>
        <v/>
      </c>
    </row>
    <row r="1191">
      <c r="A1191">
        <f>INDEX(resultados!$A$2:$ZZ$1925, 1185, MATCH($B$1, resultados!$A$1:$ZZ$1, 0))</f>
        <v/>
      </c>
      <c r="B1191">
        <f>INDEX(resultados!$A$2:$ZZ$1925, 1185, MATCH($B$2, resultados!$A$1:$ZZ$1, 0))</f>
        <v/>
      </c>
      <c r="C1191">
        <f>INDEX(resultados!$A$2:$ZZ$1925, 1185, MATCH($B$3, resultados!$A$1:$ZZ$1, 0))</f>
        <v/>
      </c>
    </row>
    <row r="1192">
      <c r="A1192">
        <f>INDEX(resultados!$A$2:$ZZ$1925, 1186, MATCH($B$1, resultados!$A$1:$ZZ$1, 0))</f>
        <v/>
      </c>
      <c r="B1192">
        <f>INDEX(resultados!$A$2:$ZZ$1925, 1186, MATCH($B$2, resultados!$A$1:$ZZ$1, 0))</f>
        <v/>
      </c>
      <c r="C1192">
        <f>INDEX(resultados!$A$2:$ZZ$1925, 1186, MATCH($B$3, resultados!$A$1:$ZZ$1, 0))</f>
        <v/>
      </c>
    </row>
    <row r="1193">
      <c r="A1193">
        <f>INDEX(resultados!$A$2:$ZZ$1925, 1187, MATCH($B$1, resultados!$A$1:$ZZ$1, 0))</f>
        <v/>
      </c>
      <c r="B1193">
        <f>INDEX(resultados!$A$2:$ZZ$1925, 1187, MATCH($B$2, resultados!$A$1:$ZZ$1, 0))</f>
        <v/>
      </c>
      <c r="C1193">
        <f>INDEX(resultados!$A$2:$ZZ$1925, 1187, MATCH($B$3, resultados!$A$1:$ZZ$1, 0))</f>
        <v/>
      </c>
    </row>
    <row r="1194">
      <c r="A1194">
        <f>INDEX(resultados!$A$2:$ZZ$1925, 1188, MATCH($B$1, resultados!$A$1:$ZZ$1, 0))</f>
        <v/>
      </c>
      <c r="B1194">
        <f>INDEX(resultados!$A$2:$ZZ$1925, 1188, MATCH($B$2, resultados!$A$1:$ZZ$1, 0))</f>
        <v/>
      </c>
      <c r="C1194">
        <f>INDEX(resultados!$A$2:$ZZ$1925, 1188, MATCH($B$3, resultados!$A$1:$ZZ$1, 0))</f>
        <v/>
      </c>
    </row>
    <row r="1195">
      <c r="A1195">
        <f>INDEX(resultados!$A$2:$ZZ$1925, 1189, MATCH($B$1, resultados!$A$1:$ZZ$1, 0))</f>
        <v/>
      </c>
      <c r="B1195">
        <f>INDEX(resultados!$A$2:$ZZ$1925, 1189, MATCH($B$2, resultados!$A$1:$ZZ$1, 0))</f>
        <v/>
      </c>
      <c r="C1195">
        <f>INDEX(resultados!$A$2:$ZZ$1925, 1189, MATCH($B$3, resultados!$A$1:$ZZ$1, 0))</f>
        <v/>
      </c>
    </row>
    <row r="1196">
      <c r="A1196">
        <f>INDEX(resultados!$A$2:$ZZ$1925, 1190, MATCH($B$1, resultados!$A$1:$ZZ$1, 0))</f>
        <v/>
      </c>
      <c r="B1196">
        <f>INDEX(resultados!$A$2:$ZZ$1925, 1190, MATCH($B$2, resultados!$A$1:$ZZ$1, 0))</f>
        <v/>
      </c>
      <c r="C1196">
        <f>INDEX(resultados!$A$2:$ZZ$1925, 1190, MATCH($B$3, resultados!$A$1:$ZZ$1, 0))</f>
        <v/>
      </c>
    </row>
    <row r="1197">
      <c r="A1197">
        <f>INDEX(resultados!$A$2:$ZZ$1925, 1191, MATCH($B$1, resultados!$A$1:$ZZ$1, 0))</f>
        <v/>
      </c>
      <c r="B1197">
        <f>INDEX(resultados!$A$2:$ZZ$1925, 1191, MATCH($B$2, resultados!$A$1:$ZZ$1, 0))</f>
        <v/>
      </c>
      <c r="C1197">
        <f>INDEX(resultados!$A$2:$ZZ$1925, 1191, MATCH($B$3, resultados!$A$1:$ZZ$1, 0))</f>
        <v/>
      </c>
    </row>
    <row r="1198">
      <c r="A1198">
        <f>INDEX(resultados!$A$2:$ZZ$1925, 1192, MATCH($B$1, resultados!$A$1:$ZZ$1, 0))</f>
        <v/>
      </c>
      <c r="B1198">
        <f>INDEX(resultados!$A$2:$ZZ$1925, 1192, MATCH($B$2, resultados!$A$1:$ZZ$1, 0))</f>
        <v/>
      </c>
      <c r="C1198">
        <f>INDEX(resultados!$A$2:$ZZ$1925, 1192, MATCH($B$3, resultados!$A$1:$ZZ$1, 0))</f>
        <v/>
      </c>
    </row>
    <row r="1199">
      <c r="A1199">
        <f>INDEX(resultados!$A$2:$ZZ$1925, 1193, MATCH($B$1, resultados!$A$1:$ZZ$1, 0))</f>
        <v/>
      </c>
      <c r="B1199">
        <f>INDEX(resultados!$A$2:$ZZ$1925, 1193, MATCH($B$2, resultados!$A$1:$ZZ$1, 0))</f>
        <v/>
      </c>
      <c r="C1199">
        <f>INDEX(resultados!$A$2:$ZZ$1925, 1193, MATCH($B$3, resultados!$A$1:$ZZ$1, 0))</f>
        <v/>
      </c>
    </row>
    <row r="1200">
      <c r="A1200">
        <f>INDEX(resultados!$A$2:$ZZ$1925, 1194, MATCH($B$1, resultados!$A$1:$ZZ$1, 0))</f>
        <v/>
      </c>
      <c r="B1200">
        <f>INDEX(resultados!$A$2:$ZZ$1925, 1194, MATCH($B$2, resultados!$A$1:$ZZ$1, 0))</f>
        <v/>
      </c>
      <c r="C1200">
        <f>INDEX(resultados!$A$2:$ZZ$1925, 1194, MATCH($B$3, resultados!$A$1:$ZZ$1, 0))</f>
        <v/>
      </c>
    </row>
    <row r="1201">
      <c r="A1201">
        <f>INDEX(resultados!$A$2:$ZZ$1925, 1195, MATCH($B$1, resultados!$A$1:$ZZ$1, 0))</f>
        <v/>
      </c>
      <c r="B1201">
        <f>INDEX(resultados!$A$2:$ZZ$1925, 1195, MATCH($B$2, resultados!$A$1:$ZZ$1, 0))</f>
        <v/>
      </c>
      <c r="C1201">
        <f>INDEX(resultados!$A$2:$ZZ$1925, 1195, MATCH($B$3, resultados!$A$1:$ZZ$1, 0))</f>
        <v/>
      </c>
    </row>
    <row r="1202">
      <c r="A1202">
        <f>INDEX(resultados!$A$2:$ZZ$1925, 1196, MATCH($B$1, resultados!$A$1:$ZZ$1, 0))</f>
        <v/>
      </c>
      <c r="B1202">
        <f>INDEX(resultados!$A$2:$ZZ$1925, 1196, MATCH($B$2, resultados!$A$1:$ZZ$1, 0))</f>
        <v/>
      </c>
      <c r="C1202">
        <f>INDEX(resultados!$A$2:$ZZ$1925, 1196, MATCH($B$3, resultados!$A$1:$ZZ$1, 0))</f>
        <v/>
      </c>
    </row>
    <row r="1203">
      <c r="A1203">
        <f>INDEX(resultados!$A$2:$ZZ$1925, 1197, MATCH($B$1, resultados!$A$1:$ZZ$1, 0))</f>
        <v/>
      </c>
      <c r="B1203">
        <f>INDEX(resultados!$A$2:$ZZ$1925, 1197, MATCH($B$2, resultados!$A$1:$ZZ$1, 0))</f>
        <v/>
      </c>
      <c r="C1203">
        <f>INDEX(resultados!$A$2:$ZZ$1925, 1197, MATCH($B$3, resultados!$A$1:$ZZ$1, 0))</f>
        <v/>
      </c>
    </row>
    <row r="1204">
      <c r="A1204">
        <f>INDEX(resultados!$A$2:$ZZ$1925, 1198, MATCH($B$1, resultados!$A$1:$ZZ$1, 0))</f>
        <v/>
      </c>
      <c r="B1204">
        <f>INDEX(resultados!$A$2:$ZZ$1925, 1198, MATCH($B$2, resultados!$A$1:$ZZ$1, 0))</f>
        <v/>
      </c>
      <c r="C1204">
        <f>INDEX(resultados!$A$2:$ZZ$1925, 1198, MATCH($B$3, resultados!$A$1:$ZZ$1, 0))</f>
        <v/>
      </c>
    </row>
    <row r="1205">
      <c r="A1205">
        <f>INDEX(resultados!$A$2:$ZZ$1925, 1199, MATCH($B$1, resultados!$A$1:$ZZ$1, 0))</f>
        <v/>
      </c>
      <c r="B1205">
        <f>INDEX(resultados!$A$2:$ZZ$1925, 1199, MATCH($B$2, resultados!$A$1:$ZZ$1, 0))</f>
        <v/>
      </c>
      <c r="C1205">
        <f>INDEX(resultados!$A$2:$ZZ$1925, 1199, MATCH($B$3, resultados!$A$1:$ZZ$1, 0))</f>
        <v/>
      </c>
    </row>
    <row r="1206">
      <c r="A1206">
        <f>INDEX(resultados!$A$2:$ZZ$1925, 1200, MATCH($B$1, resultados!$A$1:$ZZ$1, 0))</f>
        <v/>
      </c>
      <c r="B1206">
        <f>INDEX(resultados!$A$2:$ZZ$1925, 1200, MATCH($B$2, resultados!$A$1:$ZZ$1, 0))</f>
        <v/>
      </c>
      <c r="C1206">
        <f>INDEX(resultados!$A$2:$ZZ$1925, 1200, MATCH($B$3, resultados!$A$1:$ZZ$1, 0))</f>
        <v/>
      </c>
    </row>
    <row r="1207">
      <c r="A1207">
        <f>INDEX(resultados!$A$2:$ZZ$1925, 1201, MATCH($B$1, resultados!$A$1:$ZZ$1, 0))</f>
        <v/>
      </c>
      <c r="B1207">
        <f>INDEX(resultados!$A$2:$ZZ$1925, 1201, MATCH($B$2, resultados!$A$1:$ZZ$1, 0))</f>
        <v/>
      </c>
      <c r="C1207">
        <f>INDEX(resultados!$A$2:$ZZ$1925, 1201, MATCH($B$3, resultados!$A$1:$ZZ$1, 0))</f>
        <v/>
      </c>
    </row>
    <row r="1208">
      <c r="A1208">
        <f>INDEX(resultados!$A$2:$ZZ$1925, 1202, MATCH($B$1, resultados!$A$1:$ZZ$1, 0))</f>
        <v/>
      </c>
      <c r="B1208">
        <f>INDEX(resultados!$A$2:$ZZ$1925, 1202, MATCH($B$2, resultados!$A$1:$ZZ$1, 0))</f>
        <v/>
      </c>
      <c r="C1208">
        <f>INDEX(resultados!$A$2:$ZZ$1925, 1202, MATCH($B$3, resultados!$A$1:$ZZ$1, 0))</f>
        <v/>
      </c>
    </row>
    <row r="1209">
      <c r="A1209">
        <f>INDEX(resultados!$A$2:$ZZ$1925, 1203, MATCH($B$1, resultados!$A$1:$ZZ$1, 0))</f>
        <v/>
      </c>
      <c r="B1209">
        <f>INDEX(resultados!$A$2:$ZZ$1925, 1203, MATCH($B$2, resultados!$A$1:$ZZ$1, 0))</f>
        <v/>
      </c>
      <c r="C1209">
        <f>INDEX(resultados!$A$2:$ZZ$1925, 1203, MATCH($B$3, resultados!$A$1:$ZZ$1, 0))</f>
        <v/>
      </c>
    </row>
    <row r="1210">
      <c r="A1210">
        <f>INDEX(resultados!$A$2:$ZZ$1925, 1204, MATCH($B$1, resultados!$A$1:$ZZ$1, 0))</f>
        <v/>
      </c>
      <c r="B1210">
        <f>INDEX(resultados!$A$2:$ZZ$1925, 1204, MATCH($B$2, resultados!$A$1:$ZZ$1, 0))</f>
        <v/>
      </c>
      <c r="C1210">
        <f>INDEX(resultados!$A$2:$ZZ$1925, 1204, MATCH($B$3, resultados!$A$1:$ZZ$1, 0))</f>
        <v/>
      </c>
    </row>
    <row r="1211">
      <c r="A1211">
        <f>INDEX(resultados!$A$2:$ZZ$1925, 1205, MATCH($B$1, resultados!$A$1:$ZZ$1, 0))</f>
        <v/>
      </c>
      <c r="B1211">
        <f>INDEX(resultados!$A$2:$ZZ$1925, 1205, MATCH($B$2, resultados!$A$1:$ZZ$1, 0))</f>
        <v/>
      </c>
      <c r="C1211">
        <f>INDEX(resultados!$A$2:$ZZ$1925, 1205, MATCH($B$3, resultados!$A$1:$ZZ$1, 0))</f>
        <v/>
      </c>
    </row>
    <row r="1212">
      <c r="A1212">
        <f>INDEX(resultados!$A$2:$ZZ$1925, 1206, MATCH($B$1, resultados!$A$1:$ZZ$1, 0))</f>
        <v/>
      </c>
      <c r="B1212">
        <f>INDEX(resultados!$A$2:$ZZ$1925, 1206, MATCH($B$2, resultados!$A$1:$ZZ$1, 0))</f>
        <v/>
      </c>
      <c r="C1212">
        <f>INDEX(resultados!$A$2:$ZZ$1925, 1206, MATCH($B$3, resultados!$A$1:$ZZ$1, 0))</f>
        <v/>
      </c>
    </row>
    <row r="1213">
      <c r="A1213">
        <f>INDEX(resultados!$A$2:$ZZ$1925, 1207, MATCH($B$1, resultados!$A$1:$ZZ$1, 0))</f>
        <v/>
      </c>
      <c r="B1213">
        <f>INDEX(resultados!$A$2:$ZZ$1925, 1207, MATCH($B$2, resultados!$A$1:$ZZ$1, 0))</f>
        <v/>
      </c>
      <c r="C1213">
        <f>INDEX(resultados!$A$2:$ZZ$1925, 1207, MATCH($B$3, resultados!$A$1:$ZZ$1, 0))</f>
        <v/>
      </c>
    </row>
    <row r="1214">
      <c r="A1214">
        <f>INDEX(resultados!$A$2:$ZZ$1925, 1208, MATCH($B$1, resultados!$A$1:$ZZ$1, 0))</f>
        <v/>
      </c>
      <c r="B1214">
        <f>INDEX(resultados!$A$2:$ZZ$1925, 1208, MATCH($B$2, resultados!$A$1:$ZZ$1, 0))</f>
        <v/>
      </c>
      <c r="C1214">
        <f>INDEX(resultados!$A$2:$ZZ$1925, 1208, MATCH($B$3, resultados!$A$1:$ZZ$1, 0))</f>
        <v/>
      </c>
    </row>
    <row r="1215">
      <c r="A1215">
        <f>INDEX(resultados!$A$2:$ZZ$1925, 1209, MATCH($B$1, resultados!$A$1:$ZZ$1, 0))</f>
        <v/>
      </c>
      <c r="B1215">
        <f>INDEX(resultados!$A$2:$ZZ$1925, 1209, MATCH($B$2, resultados!$A$1:$ZZ$1, 0))</f>
        <v/>
      </c>
      <c r="C1215">
        <f>INDEX(resultados!$A$2:$ZZ$1925, 1209, MATCH($B$3, resultados!$A$1:$ZZ$1, 0))</f>
        <v/>
      </c>
    </row>
    <row r="1216">
      <c r="A1216">
        <f>INDEX(resultados!$A$2:$ZZ$1925, 1210, MATCH($B$1, resultados!$A$1:$ZZ$1, 0))</f>
        <v/>
      </c>
      <c r="B1216">
        <f>INDEX(resultados!$A$2:$ZZ$1925, 1210, MATCH($B$2, resultados!$A$1:$ZZ$1, 0))</f>
        <v/>
      </c>
      <c r="C1216">
        <f>INDEX(resultados!$A$2:$ZZ$1925, 1210, MATCH($B$3, resultados!$A$1:$ZZ$1, 0))</f>
        <v/>
      </c>
    </row>
    <row r="1217">
      <c r="A1217">
        <f>INDEX(resultados!$A$2:$ZZ$1925, 1211, MATCH($B$1, resultados!$A$1:$ZZ$1, 0))</f>
        <v/>
      </c>
      <c r="B1217">
        <f>INDEX(resultados!$A$2:$ZZ$1925, 1211, MATCH($B$2, resultados!$A$1:$ZZ$1, 0))</f>
        <v/>
      </c>
      <c r="C1217">
        <f>INDEX(resultados!$A$2:$ZZ$1925, 1211, MATCH($B$3, resultados!$A$1:$ZZ$1, 0))</f>
        <v/>
      </c>
    </row>
    <row r="1218">
      <c r="A1218">
        <f>INDEX(resultados!$A$2:$ZZ$1925, 1212, MATCH($B$1, resultados!$A$1:$ZZ$1, 0))</f>
        <v/>
      </c>
      <c r="B1218">
        <f>INDEX(resultados!$A$2:$ZZ$1925, 1212, MATCH($B$2, resultados!$A$1:$ZZ$1, 0))</f>
        <v/>
      </c>
      <c r="C1218">
        <f>INDEX(resultados!$A$2:$ZZ$1925, 1212, MATCH($B$3, resultados!$A$1:$ZZ$1, 0))</f>
        <v/>
      </c>
    </row>
    <row r="1219">
      <c r="A1219">
        <f>INDEX(resultados!$A$2:$ZZ$1925, 1213, MATCH($B$1, resultados!$A$1:$ZZ$1, 0))</f>
        <v/>
      </c>
      <c r="B1219">
        <f>INDEX(resultados!$A$2:$ZZ$1925, 1213, MATCH($B$2, resultados!$A$1:$ZZ$1, 0))</f>
        <v/>
      </c>
      <c r="C1219">
        <f>INDEX(resultados!$A$2:$ZZ$1925, 1213, MATCH($B$3, resultados!$A$1:$ZZ$1, 0))</f>
        <v/>
      </c>
    </row>
    <row r="1220">
      <c r="A1220">
        <f>INDEX(resultados!$A$2:$ZZ$1925, 1214, MATCH($B$1, resultados!$A$1:$ZZ$1, 0))</f>
        <v/>
      </c>
      <c r="B1220">
        <f>INDEX(resultados!$A$2:$ZZ$1925, 1214, MATCH($B$2, resultados!$A$1:$ZZ$1, 0))</f>
        <v/>
      </c>
      <c r="C1220">
        <f>INDEX(resultados!$A$2:$ZZ$1925, 1214, MATCH($B$3, resultados!$A$1:$ZZ$1, 0))</f>
        <v/>
      </c>
    </row>
    <row r="1221">
      <c r="A1221">
        <f>INDEX(resultados!$A$2:$ZZ$1925, 1215, MATCH($B$1, resultados!$A$1:$ZZ$1, 0))</f>
        <v/>
      </c>
      <c r="B1221">
        <f>INDEX(resultados!$A$2:$ZZ$1925, 1215, MATCH($B$2, resultados!$A$1:$ZZ$1, 0))</f>
        <v/>
      </c>
      <c r="C1221">
        <f>INDEX(resultados!$A$2:$ZZ$1925, 1215, MATCH($B$3, resultados!$A$1:$ZZ$1, 0))</f>
        <v/>
      </c>
    </row>
    <row r="1222">
      <c r="A1222">
        <f>INDEX(resultados!$A$2:$ZZ$1925, 1216, MATCH($B$1, resultados!$A$1:$ZZ$1, 0))</f>
        <v/>
      </c>
      <c r="B1222">
        <f>INDEX(resultados!$A$2:$ZZ$1925, 1216, MATCH($B$2, resultados!$A$1:$ZZ$1, 0))</f>
        <v/>
      </c>
      <c r="C1222">
        <f>INDEX(resultados!$A$2:$ZZ$1925, 1216, MATCH($B$3, resultados!$A$1:$ZZ$1, 0))</f>
        <v/>
      </c>
    </row>
    <row r="1223">
      <c r="A1223">
        <f>INDEX(resultados!$A$2:$ZZ$1925, 1217, MATCH($B$1, resultados!$A$1:$ZZ$1, 0))</f>
        <v/>
      </c>
      <c r="B1223">
        <f>INDEX(resultados!$A$2:$ZZ$1925, 1217, MATCH($B$2, resultados!$A$1:$ZZ$1, 0))</f>
        <v/>
      </c>
      <c r="C1223">
        <f>INDEX(resultados!$A$2:$ZZ$1925, 1217, MATCH($B$3, resultados!$A$1:$ZZ$1, 0))</f>
        <v/>
      </c>
    </row>
    <row r="1224">
      <c r="A1224">
        <f>INDEX(resultados!$A$2:$ZZ$1925, 1218, MATCH($B$1, resultados!$A$1:$ZZ$1, 0))</f>
        <v/>
      </c>
      <c r="B1224">
        <f>INDEX(resultados!$A$2:$ZZ$1925, 1218, MATCH($B$2, resultados!$A$1:$ZZ$1, 0))</f>
        <v/>
      </c>
      <c r="C1224">
        <f>INDEX(resultados!$A$2:$ZZ$1925, 1218, MATCH($B$3, resultados!$A$1:$ZZ$1, 0))</f>
        <v/>
      </c>
    </row>
    <row r="1225">
      <c r="A1225">
        <f>INDEX(resultados!$A$2:$ZZ$1925, 1219, MATCH($B$1, resultados!$A$1:$ZZ$1, 0))</f>
        <v/>
      </c>
      <c r="B1225">
        <f>INDEX(resultados!$A$2:$ZZ$1925, 1219, MATCH($B$2, resultados!$A$1:$ZZ$1, 0))</f>
        <v/>
      </c>
      <c r="C1225">
        <f>INDEX(resultados!$A$2:$ZZ$1925, 1219, MATCH($B$3, resultados!$A$1:$ZZ$1, 0))</f>
        <v/>
      </c>
    </row>
    <row r="1226">
      <c r="A1226">
        <f>INDEX(resultados!$A$2:$ZZ$1925, 1220, MATCH($B$1, resultados!$A$1:$ZZ$1, 0))</f>
        <v/>
      </c>
      <c r="B1226">
        <f>INDEX(resultados!$A$2:$ZZ$1925, 1220, MATCH($B$2, resultados!$A$1:$ZZ$1, 0))</f>
        <v/>
      </c>
      <c r="C1226">
        <f>INDEX(resultados!$A$2:$ZZ$1925, 1220, MATCH($B$3, resultados!$A$1:$ZZ$1, 0))</f>
        <v/>
      </c>
    </row>
    <row r="1227">
      <c r="A1227">
        <f>INDEX(resultados!$A$2:$ZZ$1925, 1221, MATCH($B$1, resultados!$A$1:$ZZ$1, 0))</f>
        <v/>
      </c>
      <c r="B1227">
        <f>INDEX(resultados!$A$2:$ZZ$1925, 1221, MATCH($B$2, resultados!$A$1:$ZZ$1, 0))</f>
        <v/>
      </c>
      <c r="C1227">
        <f>INDEX(resultados!$A$2:$ZZ$1925, 1221, MATCH($B$3, resultados!$A$1:$ZZ$1, 0))</f>
        <v/>
      </c>
    </row>
    <row r="1228">
      <c r="A1228">
        <f>INDEX(resultados!$A$2:$ZZ$1925, 1222, MATCH($B$1, resultados!$A$1:$ZZ$1, 0))</f>
        <v/>
      </c>
      <c r="B1228">
        <f>INDEX(resultados!$A$2:$ZZ$1925, 1222, MATCH($B$2, resultados!$A$1:$ZZ$1, 0))</f>
        <v/>
      </c>
      <c r="C1228">
        <f>INDEX(resultados!$A$2:$ZZ$1925, 1222, MATCH($B$3, resultados!$A$1:$ZZ$1, 0))</f>
        <v/>
      </c>
    </row>
    <row r="1229">
      <c r="A1229">
        <f>INDEX(resultados!$A$2:$ZZ$1925, 1223, MATCH($B$1, resultados!$A$1:$ZZ$1, 0))</f>
        <v/>
      </c>
      <c r="B1229">
        <f>INDEX(resultados!$A$2:$ZZ$1925, 1223, MATCH($B$2, resultados!$A$1:$ZZ$1, 0))</f>
        <v/>
      </c>
      <c r="C1229">
        <f>INDEX(resultados!$A$2:$ZZ$1925, 1223, MATCH($B$3, resultados!$A$1:$ZZ$1, 0))</f>
        <v/>
      </c>
    </row>
    <row r="1230">
      <c r="A1230">
        <f>INDEX(resultados!$A$2:$ZZ$1925, 1224, MATCH($B$1, resultados!$A$1:$ZZ$1, 0))</f>
        <v/>
      </c>
      <c r="B1230">
        <f>INDEX(resultados!$A$2:$ZZ$1925, 1224, MATCH($B$2, resultados!$A$1:$ZZ$1, 0))</f>
        <v/>
      </c>
      <c r="C1230">
        <f>INDEX(resultados!$A$2:$ZZ$1925, 1224, MATCH($B$3, resultados!$A$1:$ZZ$1, 0))</f>
        <v/>
      </c>
    </row>
    <row r="1231">
      <c r="A1231">
        <f>INDEX(resultados!$A$2:$ZZ$1925, 1225, MATCH($B$1, resultados!$A$1:$ZZ$1, 0))</f>
        <v/>
      </c>
      <c r="B1231">
        <f>INDEX(resultados!$A$2:$ZZ$1925, 1225, MATCH($B$2, resultados!$A$1:$ZZ$1, 0))</f>
        <v/>
      </c>
      <c r="C1231">
        <f>INDEX(resultados!$A$2:$ZZ$1925, 1225, MATCH($B$3, resultados!$A$1:$ZZ$1, 0))</f>
        <v/>
      </c>
    </row>
    <row r="1232">
      <c r="A1232">
        <f>INDEX(resultados!$A$2:$ZZ$1925, 1226, MATCH($B$1, resultados!$A$1:$ZZ$1, 0))</f>
        <v/>
      </c>
      <c r="B1232">
        <f>INDEX(resultados!$A$2:$ZZ$1925, 1226, MATCH($B$2, resultados!$A$1:$ZZ$1, 0))</f>
        <v/>
      </c>
      <c r="C1232">
        <f>INDEX(resultados!$A$2:$ZZ$1925, 1226, MATCH($B$3, resultados!$A$1:$ZZ$1, 0))</f>
        <v/>
      </c>
    </row>
    <row r="1233">
      <c r="A1233">
        <f>INDEX(resultados!$A$2:$ZZ$1925, 1227, MATCH($B$1, resultados!$A$1:$ZZ$1, 0))</f>
        <v/>
      </c>
      <c r="B1233">
        <f>INDEX(resultados!$A$2:$ZZ$1925, 1227, MATCH($B$2, resultados!$A$1:$ZZ$1, 0))</f>
        <v/>
      </c>
      <c r="C1233">
        <f>INDEX(resultados!$A$2:$ZZ$1925, 1227, MATCH($B$3, resultados!$A$1:$ZZ$1, 0))</f>
        <v/>
      </c>
    </row>
    <row r="1234">
      <c r="A1234">
        <f>INDEX(resultados!$A$2:$ZZ$1925, 1228, MATCH($B$1, resultados!$A$1:$ZZ$1, 0))</f>
        <v/>
      </c>
      <c r="B1234">
        <f>INDEX(resultados!$A$2:$ZZ$1925, 1228, MATCH($B$2, resultados!$A$1:$ZZ$1, 0))</f>
        <v/>
      </c>
      <c r="C1234">
        <f>INDEX(resultados!$A$2:$ZZ$1925, 1228, MATCH($B$3, resultados!$A$1:$ZZ$1, 0))</f>
        <v/>
      </c>
    </row>
    <row r="1235">
      <c r="A1235">
        <f>INDEX(resultados!$A$2:$ZZ$1925, 1229, MATCH($B$1, resultados!$A$1:$ZZ$1, 0))</f>
        <v/>
      </c>
      <c r="B1235">
        <f>INDEX(resultados!$A$2:$ZZ$1925, 1229, MATCH($B$2, resultados!$A$1:$ZZ$1, 0))</f>
        <v/>
      </c>
      <c r="C1235">
        <f>INDEX(resultados!$A$2:$ZZ$1925, 1229, MATCH($B$3, resultados!$A$1:$ZZ$1, 0))</f>
        <v/>
      </c>
    </row>
    <row r="1236">
      <c r="A1236">
        <f>INDEX(resultados!$A$2:$ZZ$1925, 1230, MATCH($B$1, resultados!$A$1:$ZZ$1, 0))</f>
        <v/>
      </c>
      <c r="B1236">
        <f>INDEX(resultados!$A$2:$ZZ$1925, 1230, MATCH($B$2, resultados!$A$1:$ZZ$1, 0))</f>
        <v/>
      </c>
      <c r="C1236">
        <f>INDEX(resultados!$A$2:$ZZ$1925, 1230, MATCH($B$3, resultados!$A$1:$ZZ$1, 0))</f>
        <v/>
      </c>
    </row>
    <row r="1237">
      <c r="A1237">
        <f>INDEX(resultados!$A$2:$ZZ$1925, 1231, MATCH($B$1, resultados!$A$1:$ZZ$1, 0))</f>
        <v/>
      </c>
      <c r="B1237">
        <f>INDEX(resultados!$A$2:$ZZ$1925, 1231, MATCH($B$2, resultados!$A$1:$ZZ$1, 0))</f>
        <v/>
      </c>
      <c r="C1237">
        <f>INDEX(resultados!$A$2:$ZZ$1925, 1231, MATCH($B$3, resultados!$A$1:$ZZ$1, 0))</f>
        <v/>
      </c>
    </row>
    <row r="1238">
      <c r="A1238">
        <f>INDEX(resultados!$A$2:$ZZ$1925, 1232, MATCH($B$1, resultados!$A$1:$ZZ$1, 0))</f>
        <v/>
      </c>
      <c r="B1238">
        <f>INDEX(resultados!$A$2:$ZZ$1925, 1232, MATCH($B$2, resultados!$A$1:$ZZ$1, 0))</f>
        <v/>
      </c>
      <c r="C1238">
        <f>INDEX(resultados!$A$2:$ZZ$1925, 1232, MATCH($B$3, resultados!$A$1:$ZZ$1, 0))</f>
        <v/>
      </c>
    </row>
    <row r="1239">
      <c r="A1239">
        <f>INDEX(resultados!$A$2:$ZZ$1925, 1233, MATCH($B$1, resultados!$A$1:$ZZ$1, 0))</f>
        <v/>
      </c>
      <c r="B1239">
        <f>INDEX(resultados!$A$2:$ZZ$1925, 1233, MATCH($B$2, resultados!$A$1:$ZZ$1, 0))</f>
        <v/>
      </c>
      <c r="C1239">
        <f>INDEX(resultados!$A$2:$ZZ$1925, 1233, MATCH($B$3, resultados!$A$1:$ZZ$1, 0))</f>
        <v/>
      </c>
    </row>
    <row r="1240">
      <c r="A1240">
        <f>INDEX(resultados!$A$2:$ZZ$1925, 1234, MATCH($B$1, resultados!$A$1:$ZZ$1, 0))</f>
        <v/>
      </c>
      <c r="B1240">
        <f>INDEX(resultados!$A$2:$ZZ$1925, 1234, MATCH($B$2, resultados!$A$1:$ZZ$1, 0))</f>
        <v/>
      </c>
      <c r="C1240">
        <f>INDEX(resultados!$A$2:$ZZ$1925, 1234, MATCH($B$3, resultados!$A$1:$ZZ$1, 0))</f>
        <v/>
      </c>
    </row>
    <row r="1241">
      <c r="A1241">
        <f>INDEX(resultados!$A$2:$ZZ$1925, 1235, MATCH($B$1, resultados!$A$1:$ZZ$1, 0))</f>
        <v/>
      </c>
      <c r="B1241">
        <f>INDEX(resultados!$A$2:$ZZ$1925, 1235, MATCH($B$2, resultados!$A$1:$ZZ$1, 0))</f>
        <v/>
      </c>
      <c r="C1241">
        <f>INDEX(resultados!$A$2:$ZZ$1925, 1235, MATCH($B$3, resultados!$A$1:$ZZ$1, 0))</f>
        <v/>
      </c>
    </row>
    <row r="1242">
      <c r="A1242">
        <f>INDEX(resultados!$A$2:$ZZ$1925, 1236, MATCH($B$1, resultados!$A$1:$ZZ$1, 0))</f>
        <v/>
      </c>
      <c r="B1242">
        <f>INDEX(resultados!$A$2:$ZZ$1925, 1236, MATCH($B$2, resultados!$A$1:$ZZ$1, 0))</f>
        <v/>
      </c>
      <c r="C1242">
        <f>INDEX(resultados!$A$2:$ZZ$1925, 1236, MATCH($B$3, resultados!$A$1:$ZZ$1, 0))</f>
        <v/>
      </c>
    </row>
    <row r="1243">
      <c r="A1243">
        <f>INDEX(resultados!$A$2:$ZZ$1925, 1237, MATCH($B$1, resultados!$A$1:$ZZ$1, 0))</f>
        <v/>
      </c>
      <c r="B1243">
        <f>INDEX(resultados!$A$2:$ZZ$1925, 1237, MATCH($B$2, resultados!$A$1:$ZZ$1, 0))</f>
        <v/>
      </c>
      <c r="C1243">
        <f>INDEX(resultados!$A$2:$ZZ$1925, 1237, MATCH($B$3, resultados!$A$1:$ZZ$1, 0))</f>
        <v/>
      </c>
    </row>
    <row r="1244">
      <c r="A1244">
        <f>INDEX(resultados!$A$2:$ZZ$1925, 1238, MATCH($B$1, resultados!$A$1:$ZZ$1, 0))</f>
        <v/>
      </c>
      <c r="B1244">
        <f>INDEX(resultados!$A$2:$ZZ$1925, 1238, MATCH($B$2, resultados!$A$1:$ZZ$1, 0))</f>
        <v/>
      </c>
      <c r="C1244">
        <f>INDEX(resultados!$A$2:$ZZ$1925, 1238, MATCH($B$3, resultados!$A$1:$ZZ$1, 0))</f>
        <v/>
      </c>
    </row>
    <row r="1245">
      <c r="A1245">
        <f>INDEX(resultados!$A$2:$ZZ$1925, 1239, MATCH($B$1, resultados!$A$1:$ZZ$1, 0))</f>
        <v/>
      </c>
      <c r="B1245">
        <f>INDEX(resultados!$A$2:$ZZ$1925, 1239, MATCH($B$2, resultados!$A$1:$ZZ$1, 0))</f>
        <v/>
      </c>
      <c r="C1245">
        <f>INDEX(resultados!$A$2:$ZZ$1925, 1239, MATCH($B$3, resultados!$A$1:$ZZ$1, 0))</f>
        <v/>
      </c>
    </row>
    <row r="1246">
      <c r="A1246">
        <f>INDEX(resultados!$A$2:$ZZ$1925, 1240, MATCH($B$1, resultados!$A$1:$ZZ$1, 0))</f>
        <v/>
      </c>
      <c r="B1246">
        <f>INDEX(resultados!$A$2:$ZZ$1925, 1240, MATCH($B$2, resultados!$A$1:$ZZ$1, 0))</f>
        <v/>
      </c>
      <c r="C1246">
        <f>INDEX(resultados!$A$2:$ZZ$1925, 1240, MATCH($B$3, resultados!$A$1:$ZZ$1, 0))</f>
        <v/>
      </c>
    </row>
    <row r="1247">
      <c r="A1247">
        <f>INDEX(resultados!$A$2:$ZZ$1925, 1241, MATCH($B$1, resultados!$A$1:$ZZ$1, 0))</f>
        <v/>
      </c>
      <c r="B1247">
        <f>INDEX(resultados!$A$2:$ZZ$1925, 1241, MATCH($B$2, resultados!$A$1:$ZZ$1, 0))</f>
        <v/>
      </c>
      <c r="C1247">
        <f>INDEX(resultados!$A$2:$ZZ$1925, 1241, MATCH($B$3, resultados!$A$1:$ZZ$1, 0))</f>
        <v/>
      </c>
    </row>
    <row r="1248">
      <c r="A1248">
        <f>INDEX(resultados!$A$2:$ZZ$1925, 1242, MATCH($B$1, resultados!$A$1:$ZZ$1, 0))</f>
        <v/>
      </c>
      <c r="B1248">
        <f>INDEX(resultados!$A$2:$ZZ$1925, 1242, MATCH($B$2, resultados!$A$1:$ZZ$1, 0))</f>
        <v/>
      </c>
      <c r="C1248">
        <f>INDEX(resultados!$A$2:$ZZ$1925, 1242, MATCH($B$3, resultados!$A$1:$ZZ$1, 0))</f>
        <v/>
      </c>
    </row>
    <row r="1249">
      <c r="A1249">
        <f>INDEX(resultados!$A$2:$ZZ$1925, 1243, MATCH($B$1, resultados!$A$1:$ZZ$1, 0))</f>
        <v/>
      </c>
      <c r="B1249">
        <f>INDEX(resultados!$A$2:$ZZ$1925, 1243, MATCH($B$2, resultados!$A$1:$ZZ$1, 0))</f>
        <v/>
      </c>
      <c r="C1249">
        <f>INDEX(resultados!$A$2:$ZZ$1925, 1243, MATCH($B$3, resultados!$A$1:$ZZ$1, 0))</f>
        <v/>
      </c>
    </row>
    <row r="1250">
      <c r="A1250">
        <f>INDEX(resultados!$A$2:$ZZ$1925, 1244, MATCH($B$1, resultados!$A$1:$ZZ$1, 0))</f>
        <v/>
      </c>
      <c r="B1250">
        <f>INDEX(resultados!$A$2:$ZZ$1925, 1244, MATCH($B$2, resultados!$A$1:$ZZ$1, 0))</f>
        <v/>
      </c>
      <c r="C1250">
        <f>INDEX(resultados!$A$2:$ZZ$1925, 1244, MATCH($B$3, resultados!$A$1:$ZZ$1, 0))</f>
        <v/>
      </c>
    </row>
    <row r="1251">
      <c r="A1251">
        <f>INDEX(resultados!$A$2:$ZZ$1925, 1245, MATCH($B$1, resultados!$A$1:$ZZ$1, 0))</f>
        <v/>
      </c>
      <c r="B1251">
        <f>INDEX(resultados!$A$2:$ZZ$1925, 1245, MATCH($B$2, resultados!$A$1:$ZZ$1, 0))</f>
        <v/>
      </c>
      <c r="C1251">
        <f>INDEX(resultados!$A$2:$ZZ$1925, 1245, MATCH($B$3, resultados!$A$1:$ZZ$1, 0))</f>
        <v/>
      </c>
    </row>
    <row r="1252">
      <c r="A1252">
        <f>INDEX(resultados!$A$2:$ZZ$1925, 1246, MATCH($B$1, resultados!$A$1:$ZZ$1, 0))</f>
        <v/>
      </c>
      <c r="B1252">
        <f>INDEX(resultados!$A$2:$ZZ$1925, 1246, MATCH($B$2, resultados!$A$1:$ZZ$1, 0))</f>
        <v/>
      </c>
      <c r="C1252">
        <f>INDEX(resultados!$A$2:$ZZ$1925, 1246, MATCH($B$3, resultados!$A$1:$ZZ$1, 0))</f>
        <v/>
      </c>
    </row>
    <row r="1253">
      <c r="A1253">
        <f>INDEX(resultados!$A$2:$ZZ$1925, 1247, MATCH($B$1, resultados!$A$1:$ZZ$1, 0))</f>
        <v/>
      </c>
      <c r="B1253">
        <f>INDEX(resultados!$A$2:$ZZ$1925, 1247, MATCH($B$2, resultados!$A$1:$ZZ$1, 0))</f>
        <v/>
      </c>
      <c r="C1253">
        <f>INDEX(resultados!$A$2:$ZZ$1925, 1247, MATCH($B$3, resultados!$A$1:$ZZ$1, 0))</f>
        <v/>
      </c>
    </row>
    <row r="1254">
      <c r="A1254">
        <f>INDEX(resultados!$A$2:$ZZ$1925, 1248, MATCH($B$1, resultados!$A$1:$ZZ$1, 0))</f>
        <v/>
      </c>
      <c r="B1254">
        <f>INDEX(resultados!$A$2:$ZZ$1925, 1248, MATCH($B$2, resultados!$A$1:$ZZ$1, 0))</f>
        <v/>
      </c>
      <c r="C1254">
        <f>INDEX(resultados!$A$2:$ZZ$1925, 1248, MATCH($B$3, resultados!$A$1:$ZZ$1, 0))</f>
        <v/>
      </c>
    </row>
    <row r="1255">
      <c r="A1255">
        <f>INDEX(resultados!$A$2:$ZZ$1925, 1249, MATCH($B$1, resultados!$A$1:$ZZ$1, 0))</f>
        <v/>
      </c>
      <c r="B1255">
        <f>INDEX(resultados!$A$2:$ZZ$1925, 1249, MATCH($B$2, resultados!$A$1:$ZZ$1, 0))</f>
        <v/>
      </c>
      <c r="C1255">
        <f>INDEX(resultados!$A$2:$ZZ$1925, 1249, MATCH($B$3, resultados!$A$1:$ZZ$1, 0))</f>
        <v/>
      </c>
    </row>
    <row r="1256">
      <c r="A1256">
        <f>INDEX(resultados!$A$2:$ZZ$1925, 1250, MATCH($B$1, resultados!$A$1:$ZZ$1, 0))</f>
        <v/>
      </c>
      <c r="B1256">
        <f>INDEX(resultados!$A$2:$ZZ$1925, 1250, MATCH($B$2, resultados!$A$1:$ZZ$1, 0))</f>
        <v/>
      </c>
      <c r="C1256">
        <f>INDEX(resultados!$A$2:$ZZ$1925, 1250, MATCH($B$3, resultados!$A$1:$ZZ$1, 0))</f>
        <v/>
      </c>
    </row>
    <row r="1257">
      <c r="A1257">
        <f>INDEX(resultados!$A$2:$ZZ$1925, 1251, MATCH($B$1, resultados!$A$1:$ZZ$1, 0))</f>
        <v/>
      </c>
      <c r="B1257">
        <f>INDEX(resultados!$A$2:$ZZ$1925, 1251, MATCH($B$2, resultados!$A$1:$ZZ$1, 0))</f>
        <v/>
      </c>
      <c r="C1257">
        <f>INDEX(resultados!$A$2:$ZZ$1925, 1251, MATCH($B$3, resultados!$A$1:$ZZ$1, 0))</f>
        <v/>
      </c>
    </row>
    <row r="1258">
      <c r="A1258">
        <f>INDEX(resultados!$A$2:$ZZ$1925, 1252, MATCH($B$1, resultados!$A$1:$ZZ$1, 0))</f>
        <v/>
      </c>
      <c r="B1258">
        <f>INDEX(resultados!$A$2:$ZZ$1925, 1252, MATCH($B$2, resultados!$A$1:$ZZ$1, 0))</f>
        <v/>
      </c>
      <c r="C1258">
        <f>INDEX(resultados!$A$2:$ZZ$1925, 1252, MATCH($B$3, resultados!$A$1:$ZZ$1, 0))</f>
        <v/>
      </c>
    </row>
    <row r="1259">
      <c r="A1259">
        <f>INDEX(resultados!$A$2:$ZZ$1925, 1253, MATCH($B$1, resultados!$A$1:$ZZ$1, 0))</f>
        <v/>
      </c>
      <c r="B1259">
        <f>INDEX(resultados!$A$2:$ZZ$1925, 1253, MATCH($B$2, resultados!$A$1:$ZZ$1, 0))</f>
        <v/>
      </c>
      <c r="C1259">
        <f>INDEX(resultados!$A$2:$ZZ$1925, 1253, MATCH($B$3, resultados!$A$1:$ZZ$1, 0))</f>
        <v/>
      </c>
    </row>
    <row r="1260">
      <c r="A1260">
        <f>INDEX(resultados!$A$2:$ZZ$1925, 1254, MATCH($B$1, resultados!$A$1:$ZZ$1, 0))</f>
        <v/>
      </c>
      <c r="B1260">
        <f>INDEX(resultados!$A$2:$ZZ$1925, 1254, MATCH($B$2, resultados!$A$1:$ZZ$1, 0))</f>
        <v/>
      </c>
      <c r="C1260">
        <f>INDEX(resultados!$A$2:$ZZ$1925, 1254, MATCH($B$3, resultados!$A$1:$ZZ$1, 0))</f>
        <v/>
      </c>
    </row>
    <row r="1261">
      <c r="A1261">
        <f>INDEX(resultados!$A$2:$ZZ$1925, 1255, MATCH($B$1, resultados!$A$1:$ZZ$1, 0))</f>
        <v/>
      </c>
      <c r="B1261">
        <f>INDEX(resultados!$A$2:$ZZ$1925, 1255, MATCH($B$2, resultados!$A$1:$ZZ$1, 0))</f>
        <v/>
      </c>
      <c r="C1261">
        <f>INDEX(resultados!$A$2:$ZZ$1925, 1255, MATCH($B$3, resultados!$A$1:$ZZ$1, 0))</f>
        <v/>
      </c>
    </row>
    <row r="1262">
      <c r="A1262">
        <f>INDEX(resultados!$A$2:$ZZ$1925, 1256, MATCH($B$1, resultados!$A$1:$ZZ$1, 0))</f>
        <v/>
      </c>
      <c r="B1262">
        <f>INDEX(resultados!$A$2:$ZZ$1925, 1256, MATCH($B$2, resultados!$A$1:$ZZ$1, 0))</f>
        <v/>
      </c>
      <c r="C1262">
        <f>INDEX(resultados!$A$2:$ZZ$1925, 1256, MATCH($B$3, resultados!$A$1:$ZZ$1, 0))</f>
        <v/>
      </c>
    </row>
    <row r="1263">
      <c r="A1263">
        <f>INDEX(resultados!$A$2:$ZZ$1925, 1257, MATCH($B$1, resultados!$A$1:$ZZ$1, 0))</f>
        <v/>
      </c>
      <c r="B1263">
        <f>INDEX(resultados!$A$2:$ZZ$1925, 1257, MATCH($B$2, resultados!$A$1:$ZZ$1, 0))</f>
        <v/>
      </c>
      <c r="C1263">
        <f>INDEX(resultados!$A$2:$ZZ$1925, 1257, MATCH($B$3, resultados!$A$1:$ZZ$1, 0))</f>
        <v/>
      </c>
    </row>
    <row r="1264">
      <c r="A1264">
        <f>INDEX(resultados!$A$2:$ZZ$1925, 1258, MATCH($B$1, resultados!$A$1:$ZZ$1, 0))</f>
        <v/>
      </c>
      <c r="B1264">
        <f>INDEX(resultados!$A$2:$ZZ$1925, 1258, MATCH($B$2, resultados!$A$1:$ZZ$1, 0))</f>
        <v/>
      </c>
      <c r="C1264">
        <f>INDEX(resultados!$A$2:$ZZ$1925, 1258, MATCH($B$3, resultados!$A$1:$ZZ$1, 0))</f>
        <v/>
      </c>
    </row>
    <row r="1265">
      <c r="A1265">
        <f>INDEX(resultados!$A$2:$ZZ$1925, 1259, MATCH($B$1, resultados!$A$1:$ZZ$1, 0))</f>
        <v/>
      </c>
      <c r="B1265">
        <f>INDEX(resultados!$A$2:$ZZ$1925, 1259, MATCH($B$2, resultados!$A$1:$ZZ$1, 0))</f>
        <v/>
      </c>
      <c r="C1265">
        <f>INDEX(resultados!$A$2:$ZZ$1925, 1259, MATCH($B$3, resultados!$A$1:$ZZ$1, 0))</f>
        <v/>
      </c>
    </row>
    <row r="1266">
      <c r="A1266">
        <f>INDEX(resultados!$A$2:$ZZ$1925, 1260, MATCH($B$1, resultados!$A$1:$ZZ$1, 0))</f>
        <v/>
      </c>
      <c r="B1266">
        <f>INDEX(resultados!$A$2:$ZZ$1925, 1260, MATCH($B$2, resultados!$A$1:$ZZ$1, 0))</f>
        <v/>
      </c>
      <c r="C1266">
        <f>INDEX(resultados!$A$2:$ZZ$1925, 1260, MATCH($B$3, resultados!$A$1:$ZZ$1, 0))</f>
        <v/>
      </c>
    </row>
    <row r="1267">
      <c r="A1267">
        <f>INDEX(resultados!$A$2:$ZZ$1925, 1261, MATCH($B$1, resultados!$A$1:$ZZ$1, 0))</f>
        <v/>
      </c>
      <c r="B1267">
        <f>INDEX(resultados!$A$2:$ZZ$1925, 1261, MATCH($B$2, resultados!$A$1:$ZZ$1, 0))</f>
        <v/>
      </c>
      <c r="C1267">
        <f>INDEX(resultados!$A$2:$ZZ$1925, 1261, MATCH($B$3, resultados!$A$1:$ZZ$1, 0))</f>
        <v/>
      </c>
    </row>
    <row r="1268">
      <c r="A1268">
        <f>INDEX(resultados!$A$2:$ZZ$1925, 1262, MATCH($B$1, resultados!$A$1:$ZZ$1, 0))</f>
        <v/>
      </c>
      <c r="B1268">
        <f>INDEX(resultados!$A$2:$ZZ$1925, 1262, MATCH($B$2, resultados!$A$1:$ZZ$1, 0))</f>
        <v/>
      </c>
      <c r="C1268">
        <f>INDEX(resultados!$A$2:$ZZ$1925, 1262, MATCH($B$3, resultados!$A$1:$ZZ$1, 0))</f>
        <v/>
      </c>
    </row>
    <row r="1269">
      <c r="A1269">
        <f>INDEX(resultados!$A$2:$ZZ$1925, 1263, MATCH($B$1, resultados!$A$1:$ZZ$1, 0))</f>
        <v/>
      </c>
      <c r="B1269">
        <f>INDEX(resultados!$A$2:$ZZ$1925, 1263, MATCH($B$2, resultados!$A$1:$ZZ$1, 0))</f>
        <v/>
      </c>
      <c r="C1269">
        <f>INDEX(resultados!$A$2:$ZZ$1925, 1263, MATCH($B$3, resultados!$A$1:$ZZ$1, 0))</f>
        <v/>
      </c>
    </row>
    <row r="1270">
      <c r="A1270">
        <f>INDEX(resultados!$A$2:$ZZ$1925, 1264, MATCH($B$1, resultados!$A$1:$ZZ$1, 0))</f>
        <v/>
      </c>
      <c r="B1270">
        <f>INDEX(resultados!$A$2:$ZZ$1925, 1264, MATCH($B$2, resultados!$A$1:$ZZ$1, 0))</f>
        <v/>
      </c>
      <c r="C1270">
        <f>INDEX(resultados!$A$2:$ZZ$1925, 1264, MATCH($B$3, resultados!$A$1:$ZZ$1, 0))</f>
        <v/>
      </c>
    </row>
    <row r="1271">
      <c r="A1271">
        <f>INDEX(resultados!$A$2:$ZZ$1925, 1265, MATCH($B$1, resultados!$A$1:$ZZ$1, 0))</f>
        <v/>
      </c>
      <c r="B1271">
        <f>INDEX(resultados!$A$2:$ZZ$1925, 1265, MATCH($B$2, resultados!$A$1:$ZZ$1, 0))</f>
        <v/>
      </c>
      <c r="C1271">
        <f>INDEX(resultados!$A$2:$ZZ$1925, 1265, MATCH($B$3, resultados!$A$1:$ZZ$1, 0))</f>
        <v/>
      </c>
    </row>
    <row r="1272">
      <c r="A1272">
        <f>INDEX(resultados!$A$2:$ZZ$1925, 1266, MATCH($B$1, resultados!$A$1:$ZZ$1, 0))</f>
        <v/>
      </c>
      <c r="B1272">
        <f>INDEX(resultados!$A$2:$ZZ$1925, 1266, MATCH($B$2, resultados!$A$1:$ZZ$1, 0))</f>
        <v/>
      </c>
      <c r="C1272">
        <f>INDEX(resultados!$A$2:$ZZ$1925, 1266, MATCH($B$3, resultados!$A$1:$ZZ$1, 0))</f>
        <v/>
      </c>
    </row>
    <row r="1273">
      <c r="A1273">
        <f>INDEX(resultados!$A$2:$ZZ$1925, 1267, MATCH($B$1, resultados!$A$1:$ZZ$1, 0))</f>
        <v/>
      </c>
      <c r="B1273">
        <f>INDEX(resultados!$A$2:$ZZ$1925, 1267, MATCH($B$2, resultados!$A$1:$ZZ$1, 0))</f>
        <v/>
      </c>
      <c r="C1273">
        <f>INDEX(resultados!$A$2:$ZZ$1925, 1267, MATCH($B$3, resultados!$A$1:$ZZ$1, 0))</f>
        <v/>
      </c>
    </row>
    <row r="1274">
      <c r="A1274">
        <f>INDEX(resultados!$A$2:$ZZ$1925, 1268, MATCH($B$1, resultados!$A$1:$ZZ$1, 0))</f>
        <v/>
      </c>
      <c r="B1274">
        <f>INDEX(resultados!$A$2:$ZZ$1925, 1268, MATCH($B$2, resultados!$A$1:$ZZ$1, 0))</f>
        <v/>
      </c>
      <c r="C1274">
        <f>INDEX(resultados!$A$2:$ZZ$1925, 1268, MATCH($B$3, resultados!$A$1:$ZZ$1, 0))</f>
        <v/>
      </c>
    </row>
    <row r="1275">
      <c r="A1275">
        <f>INDEX(resultados!$A$2:$ZZ$1925, 1269, MATCH($B$1, resultados!$A$1:$ZZ$1, 0))</f>
        <v/>
      </c>
      <c r="B1275">
        <f>INDEX(resultados!$A$2:$ZZ$1925, 1269, MATCH($B$2, resultados!$A$1:$ZZ$1, 0))</f>
        <v/>
      </c>
      <c r="C1275">
        <f>INDEX(resultados!$A$2:$ZZ$1925, 1269, MATCH($B$3, resultados!$A$1:$ZZ$1, 0))</f>
        <v/>
      </c>
    </row>
    <row r="1276">
      <c r="A1276">
        <f>INDEX(resultados!$A$2:$ZZ$1925, 1270, MATCH($B$1, resultados!$A$1:$ZZ$1, 0))</f>
        <v/>
      </c>
      <c r="B1276">
        <f>INDEX(resultados!$A$2:$ZZ$1925, 1270, MATCH($B$2, resultados!$A$1:$ZZ$1, 0))</f>
        <v/>
      </c>
      <c r="C1276">
        <f>INDEX(resultados!$A$2:$ZZ$1925, 1270, MATCH($B$3, resultados!$A$1:$ZZ$1, 0))</f>
        <v/>
      </c>
    </row>
    <row r="1277">
      <c r="A1277">
        <f>INDEX(resultados!$A$2:$ZZ$1925, 1271, MATCH($B$1, resultados!$A$1:$ZZ$1, 0))</f>
        <v/>
      </c>
      <c r="B1277">
        <f>INDEX(resultados!$A$2:$ZZ$1925, 1271, MATCH($B$2, resultados!$A$1:$ZZ$1, 0))</f>
        <v/>
      </c>
      <c r="C1277">
        <f>INDEX(resultados!$A$2:$ZZ$1925, 1271, MATCH($B$3, resultados!$A$1:$ZZ$1, 0))</f>
        <v/>
      </c>
    </row>
    <row r="1278">
      <c r="A1278">
        <f>INDEX(resultados!$A$2:$ZZ$1925, 1272, MATCH($B$1, resultados!$A$1:$ZZ$1, 0))</f>
        <v/>
      </c>
      <c r="B1278">
        <f>INDEX(resultados!$A$2:$ZZ$1925, 1272, MATCH($B$2, resultados!$A$1:$ZZ$1, 0))</f>
        <v/>
      </c>
      <c r="C1278">
        <f>INDEX(resultados!$A$2:$ZZ$1925, 1272, MATCH($B$3, resultados!$A$1:$ZZ$1, 0))</f>
        <v/>
      </c>
    </row>
    <row r="1279">
      <c r="A1279">
        <f>INDEX(resultados!$A$2:$ZZ$1925, 1273, MATCH($B$1, resultados!$A$1:$ZZ$1, 0))</f>
        <v/>
      </c>
      <c r="B1279">
        <f>INDEX(resultados!$A$2:$ZZ$1925, 1273, MATCH($B$2, resultados!$A$1:$ZZ$1, 0))</f>
        <v/>
      </c>
      <c r="C1279">
        <f>INDEX(resultados!$A$2:$ZZ$1925, 1273, MATCH($B$3, resultados!$A$1:$ZZ$1, 0))</f>
        <v/>
      </c>
    </row>
    <row r="1280">
      <c r="A1280">
        <f>INDEX(resultados!$A$2:$ZZ$1925, 1274, MATCH($B$1, resultados!$A$1:$ZZ$1, 0))</f>
        <v/>
      </c>
      <c r="B1280">
        <f>INDEX(resultados!$A$2:$ZZ$1925, 1274, MATCH($B$2, resultados!$A$1:$ZZ$1, 0))</f>
        <v/>
      </c>
      <c r="C1280">
        <f>INDEX(resultados!$A$2:$ZZ$1925, 1274, MATCH($B$3, resultados!$A$1:$ZZ$1, 0))</f>
        <v/>
      </c>
    </row>
    <row r="1281">
      <c r="A1281">
        <f>INDEX(resultados!$A$2:$ZZ$1925, 1275, MATCH($B$1, resultados!$A$1:$ZZ$1, 0))</f>
        <v/>
      </c>
      <c r="B1281">
        <f>INDEX(resultados!$A$2:$ZZ$1925, 1275, MATCH($B$2, resultados!$A$1:$ZZ$1, 0))</f>
        <v/>
      </c>
      <c r="C1281">
        <f>INDEX(resultados!$A$2:$ZZ$1925, 1275, MATCH($B$3, resultados!$A$1:$ZZ$1, 0))</f>
        <v/>
      </c>
    </row>
    <row r="1282">
      <c r="A1282">
        <f>INDEX(resultados!$A$2:$ZZ$1925, 1276, MATCH($B$1, resultados!$A$1:$ZZ$1, 0))</f>
        <v/>
      </c>
      <c r="B1282">
        <f>INDEX(resultados!$A$2:$ZZ$1925, 1276, MATCH($B$2, resultados!$A$1:$ZZ$1, 0))</f>
        <v/>
      </c>
      <c r="C1282">
        <f>INDEX(resultados!$A$2:$ZZ$1925, 1276, MATCH($B$3, resultados!$A$1:$ZZ$1, 0))</f>
        <v/>
      </c>
    </row>
    <row r="1283">
      <c r="A1283">
        <f>INDEX(resultados!$A$2:$ZZ$1925, 1277, MATCH($B$1, resultados!$A$1:$ZZ$1, 0))</f>
        <v/>
      </c>
      <c r="B1283">
        <f>INDEX(resultados!$A$2:$ZZ$1925, 1277, MATCH($B$2, resultados!$A$1:$ZZ$1, 0))</f>
        <v/>
      </c>
      <c r="C1283">
        <f>INDEX(resultados!$A$2:$ZZ$1925, 1277, MATCH($B$3, resultados!$A$1:$ZZ$1, 0))</f>
        <v/>
      </c>
    </row>
    <row r="1284">
      <c r="A1284">
        <f>INDEX(resultados!$A$2:$ZZ$1925, 1278, MATCH($B$1, resultados!$A$1:$ZZ$1, 0))</f>
        <v/>
      </c>
      <c r="B1284">
        <f>INDEX(resultados!$A$2:$ZZ$1925, 1278, MATCH($B$2, resultados!$A$1:$ZZ$1, 0))</f>
        <v/>
      </c>
      <c r="C1284">
        <f>INDEX(resultados!$A$2:$ZZ$1925, 1278, MATCH($B$3, resultados!$A$1:$ZZ$1, 0))</f>
        <v/>
      </c>
    </row>
    <row r="1285">
      <c r="A1285">
        <f>INDEX(resultados!$A$2:$ZZ$1925, 1279, MATCH($B$1, resultados!$A$1:$ZZ$1, 0))</f>
        <v/>
      </c>
      <c r="B1285">
        <f>INDEX(resultados!$A$2:$ZZ$1925, 1279, MATCH($B$2, resultados!$A$1:$ZZ$1, 0))</f>
        <v/>
      </c>
      <c r="C1285">
        <f>INDEX(resultados!$A$2:$ZZ$1925, 1279, MATCH($B$3, resultados!$A$1:$ZZ$1, 0))</f>
        <v/>
      </c>
    </row>
    <row r="1286">
      <c r="A1286">
        <f>INDEX(resultados!$A$2:$ZZ$1925, 1280, MATCH($B$1, resultados!$A$1:$ZZ$1, 0))</f>
        <v/>
      </c>
      <c r="B1286">
        <f>INDEX(resultados!$A$2:$ZZ$1925, 1280, MATCH($B$2, resultados!$A$1:$ZZ$1, 0))</f>
        <v/>
      </c>
      <c r="C1286">
        <f>INDEX(resultados!$A$2:$ZZ$1925, 1280, MATCH($B$3, resultados!$A$1:$ZZ$1, 0))</f>
        <v/>
      </c>
    </row>
    <row r="1287">
      <c r="A1287">
        <f>INDEX(resultados!$A$2:$ZZ$1925, 1281, MATCH($B$1, resultados!$A$1:$ZZ$1, 0))</f>
        <v/>
      </c>
      <c r="B1287">
        <f>INDEX(resultados!$A$2:$ZZ$1925, 1281, MATCH($B$2, resultados!$A$1:$ZZ$1, 0))</f>
        <v/>
      </c>
      <c r="C1287">
        <f>INDEX(resultados!$A$2:$ZZ$1925, 1281, MATCH($B$3, resultados!$A$1:$ZZ$1, 0))</f>
        <v/>
      </c>
    </row>
    <row r="1288">
      <c r="A1288">
        <f>INDEX(resultados!$A$2:$ZZ$1925, 1282, MATCH($B$1, resultados!$A$1:$ZZ$1, 0))</f>
        <v/>
      </c>
      <c r="B1288">
        <f>INDEX(resultados!$A$2:$ZZ$1925, 1282, MATCH($B$2, resultados!$A$1:$ZZ$1, 0))</f>
        <v/>
      </c>
      <c r="C1288">
        <f>INDEX(resultados!$A$2:$ZZ$1925, 1282, MATCH($B$3, resultados!$A$1:$ZZ$1, 0))</f>
        <v/>
      </c>
    </row>
    <row r="1289">
      <c r="A1289">
        <f>INDEX(resultados!$A$2:$ZZ$1925, 1283, MATCH($B$1, resultados!$A$1:$ZZ$1, 0))</f>
        <v/>
      </c>
      <c r="B1289">
        <f>INDEX(resultados!$A$2:$ZZ$1925, 1283, MATCH($B$2, resultados!$A$1:$ZZ$1, 0))</f>
        <v/>
      </c>
      <c r="C1289">
        <f>INDEX(resultados!$A$2:$ZZ$1925, 1283, MATCH($B$3, resultados!$A$1:$ZZ$1, 0))</f>
        <v/>
      </c>
    </row>
    <row r="1290">
      <c r="A1290">
        <f>INDEX(resultados!$A$2:$ZZ$1925, 1284, MATCH($B$1, resultados!$A$1:$ZZ$1, 0))</f>
        <v/>
      </c>
      <c r="B1290">
        <f>INDEX(resultados!$A$2:$ZZ$1925, 1284, MATCH($B$2, resultados!$A$1:$ZZ$1, 0))</f>
        <v/>
      </c>
      <c r="C1290">
        <f>INDEX(resultados!$A$2:$ZZ$1925, 1284, MATCH($B$3, resultados!$A$1:$ZZ$1, 0))</f>
        <v/>
      </c>
    </row>
    <row r="1291">
      <c r="A1291">
        <f>INDEX(resultados!$A$2:$ZZ$1925, 1285, MATCH($B$1, resultados!$A$1:$ZZ$1, 0))</f>
        <v/>
      </c>
      <c r="B1291">
        <f>INDEX(resultados!$A$2:$ZZ$1925, 1285, MATCH($B$2, resultados!$A$1:$ZZ$1, 0))</f>
        <v/>
      </c>
      <c r="C1291">
        <f>INDEX(resultados!$A$2:$ZZ$1925, 1285, MATCH($B$3, resultados!$A$1:$ZZ$1, 0))</f>
        <v/>
      </c>
    </row>
    <row r="1292">
      <c r="A1292">
        <f>INDEX(resultados!$A$2:$ZZ$1925, 1286, MATCH($B$1, resultados!$A$1:$ZZ$1, 0))</f>
        <v/>
      </c>
      <c r="B1292">
        <f>INDEX(resultados!$A$2:$ZZ$1925, 1286, MATCH($B$2, resultados!$A$1:$ZZ$1, 0))</f>
        <v/>
      </c>
      <c r="C1292">
        <f>INDEX(resultados!$A$2:$ZZ$1925, 1286, MATCH($B$3, resultados!$A$1:$ZZ$1, 0))</f>
        <v/>
      </c>
    </row>
    <row r="1293">
      <c r="A1293">
        <f>INDEX(resultados!$A$2:$ZZ$1925, 1287, MATCH($B$1, resultados!$A$1:$ZZ$1, 0))</f>
        <v/>
      </c>
      <c r="B1293">
        <f>INDEX(resultados!$A$2:$ZZ$1925, 1287, MATCH($B$2, resultados!$A$1:$ZZ$1, 0))</f>
        <v/>
      </c>
      <c r="C1293">
        <f>INDEX(resultados!$A$2:$ZZ$1925, 1287, MATCH($B$3, resultados!$A$1:$ZZ$1, 0))</f>
        <v/>
      </c>
    </row>
    <row r="1294">
      <c r="A1294">
        <f>INDEX(resultados!$A$2:$ZZ$1925, 1288, MATCH($B$1, resultados!$A$1:$ZZ$1, 0))</f>
        <v/>
      </c>
      <c r="B1294">
        <f>INDEX(resultados!$A$2:$ZZ$1925, 1288, MATCH($B$2, resultados!$A$1:$ZZ$1, 0))</f>
        <v/>
      </c>
      <c r="C1294">
        <f>INDEX(resultados!$A$2:$ZZ$1925, 1288, MATCH($B$3, resultados!$A$1:$ZZ$1, 0))</f>
        <v/>
      </c>
    </row>
    <row r="1295">
      <c r="A1295">
        <f>INDEX(resultados!$A$2:$ZZ$1925, 1289, MATCH($B$1, resultados!$A$1:$ZZ$1, 0))</f>
        <v/>
      </c>
      <c r="B1295">
        <f>INDEX(resultados!$A$2:$ZZ$1925, 1289, MATCH($B$2, resultados!$A$1:$ZZ$1, 0))</f>
        <v/>
      </c>
      <c r="C1295">
        <f>INDEX(resultados!$A$2:$ZZ$1925, 1289, MATCH($B$3, resultados!$A$1:$ZZ$1, 0))</f>
        <v/>
      </c>
    </row>
    <row r="1296">
      <c r="A1296">
        <f>INDEX(resultados!$A$2:$ZZ$1925, 1290, MATCH($B$1, resultados!$A$1:$ZZ$1, 0))</f>
        <v/>
      </c>
      <c r="B1296">
        <f>INDEX(resultados!$A$2:$ZZ$1925, 1290, MATCH($B$2, resultados!$A$1:$ZZ$1, 0))</f>
        <v/>
      </c>
      <c r="C1296">
        <f>INDEX(resultados!$A$2:$ZZ$1925, 1290, MATCH($B$3, resultados!$A$1:$ZZ$1, 0))</f>
        <v/>
      </c>
    </row>
    <row r="1297">
      <c r="A1297">
        <f>INDEX(resultados!$A$2:$ZZ$1925, 1291, MATCH($B$1, resultados!$A$1:$ZZ$1, 0))</f>
        <v/>
      </c>
      <c r="B1297">
        <f>INDEX(resultados!$A$2:$ZZ$1925, 1291, MATCH($B$2, resultados!$A$1:$ZZ$1, 0))</f>
        <v/>
      </c>
      <c r="C1297">
        <f>INDEX(resultados!$A$2:$ZZ$1925, 1291, MATCH($B$3, resultados!$A$1:$ZZ$1, 0))</f>
        <v/>
      </c>
    </row>
    <row r="1298">
      <c r="A1298">
        <f>INDEX(resultados!$A$2:$ZZ$1925, 1292, MATCH($B$1, resultados!$A$1:$ZZ$1, 0))</f>
        <v/>
      </c>
      <c r="B1298">
        <f>INDEX(resultados!$A$2:$ZZ$1925, 1292, MATCH($B$2, resultados!$A$1:$ZZ$1, 0))</f>
        <v/>
      </c>
      <c r="C1298">
        <f>INDEX(resultados!$A$2:$ZZ$1925, 1292, MATCH($B$3, resultados!$A$1:$ZZ$1, 0))</f>
        <v/>
      </c>
    </row>
    <row r="1299">
      <c r="A1299">
        <f>INDEX(resultados!$A$2:$ZZ$1925, 1293, MATCH($B$1, resultados!$A$1:$ZZ$1, 0))</f>
        <v/>
      </c>
      <c r="B1299">
        <f>INDEX(resultados!$A$2:$ZZ$1925, 1293, MATCH($B$2, resultados!$A$1:$ZZ$1, 0))</f>
        <v/>
      </c>
      <c r="C1299">
        <f>INDEX(resultados!$A$2:$ZZ$1925, 1293, MATCH($B$3, resultados!$A$1:$ZZ$1, 0))</f>
        <v/>
      </c>
    </row>
    <row r="1300">
      <c r="A1300">
        <f>INDEX(resultados!$A$2:$ZZ$1925, 1294, MATCH($B$1, resultados!$A$1:$ZZ$1, 0))</f>
        <v/>
      </c>
      <c r="B1300">
        <f>INDEX(resultados!$A$2:$ZZ$1925, 1294, MATCH($B$2, resultados!$A$1:$ZZ$1, 0))</f>
        <v/>
      </c>
      <c r="C1300">
        <f>INDEX(resultados!$A$2:$ZZ$1925, 1294, MATCH($B$3, resultados!$A$1:$ZZ$1, 0))</f>
        <v/>
      </c>
    </row>
    <row r="1301">
      <c r="A1301">
        <f>INDEX(resultados!$A$2:$ZZ$1925, 1295, MATCH($B$1, resultados!$A$1:$ZZ$1, 0))</f>
        <v/>
      </c>
      <c r="B1301">
        <f>INDEX(resultados!$A$2:$ZZ$1925, 1295, MATCH($B$2, resultados!$A$1:$ZZ$1, 0))</f>
        <v/>
      </c>
      <c r="C1301">
        <f>INDEX(resultados!$A$2:$ZZ$1925, 1295, MATCH($B$3, resultados!$A$1:$ZZ$1, 0))</f>
        <v/>
      </c>
    </row>
    <row r="1302">
      <c r="A1302">
        <f>INDEX(resultados!$A$2:$ZZ$1925, 1296, MATCH($B$1, resultados!$A$1:$ZZ$1, 0))</f>
        <v/>
      </c>
      <c r="B1302">
        <f>INDEX(resultados!$A$2:$ZZ$1925, 1296, MATCH($B$2, resultados!$A$1:$ZZ$1, 0))</f>
        <v/>
      </c>
      <c r="C1302">
        <f>INDEX(resultados!$A$2:$ZZ$1925, 1296, MATCH($B$3, resultados!$A$1:$ZZ$1, 0))</f>
        <v/>
      </c>
    </row>
    <row r="1303">
      <c r="A1303">
        <f>INDEX(resultados!$A$2:$ZZ$1925, 1297, MATCH($B$1, resultados!$A$1:$ZZ$1, 0))</f>
        <v/>
      </c>
      <c r="B1303">
        <f>INDEX(resultados!$A$2:$ZZ$1925, 1297, MATCH($B$2, resultados!$A$1:$ZZ$1, 0))</f>
        <v/>
      </c>
      <c r="C1303">
        <f>INDEX(resultados!$A$2:$ZZ$1925, 1297, MATCH($B$3, resultados!$A$1:$ZZ$1, 0))</f>
        <v/>
      </c>
    </row>
    <row r="1304">
      <c r="A1304">
        <f>INDEX(resultados!$A$2:$ZZ$1925, 1298, MATCH($B$1, resultados!$A$1:$ZZ$1, 0))</f>
        <v/>
      </c>
      <c r="B1304">
        <f>INDEX(resultados!$A$2:$ZZ$1925, 1298, MATCH($B$2, resultados!$A$1:$ZZ$1, 0))</f>
        <v/>
      </c>
      <c r="C1304">
        <f>INDEX(resultados!$A$2:$ZZ$1925, 1298, MATCH($B$3, resultados!$A$1:$ZZ$1, 0))</f>
        <v/>
      </c>
    </row>
    <row r="1305">
      <c r="A1305">
        <f>INDEX(resultados!$A$2:$ZZ$1925, 1299, MATCH($B$1, resultados!$A$1:$ZZ$1, 0))</f>
        <v/>
      </c>
      <c r="B1305">
        <f>INDEX(resultados!$A$2:$ZZ$1925, 1299, MATCH($B$2, resultados!$A$1:$ZZ$1, 0))</f>
        <v/>
      </c>
      <c r="C1305">
        <f>INDEX(resultados!$A$2:$ZZ$1925, 1299, MATCH($B$3, resultados!$A$1:$ZZ$1, 0))</f>
        <v/>
      </c>
    </row>
    <row r="1306">
      <c r="A1306">
        <f>INDEX(resultados!$A$2:$ZZ$1925, 1300, MATCH($B$1, resultados!$A$1:$ZZ$1, 0))</f>
        <v/>
      </c>
      <c r="B1306">
        <f>INDEX(resultados!$A$2:$ZZ$1925, 1300, MATCH($B$2, resultados!$A$1:$ZZ$1, 0))</f>
        <v/>
      </c>
      <c r="C1306">
        <f>INDEX(resultados!$A$2:$ZZ$1925, 1300, MATCH($B$3, resultados!$A$1:$ZZ$1, 0))</f>
        <v/>
      </c>
    </row>
    <row r="1307">
      <c r="A1307">
        <f>INDEX(resultados!$A$2:$ZZ$1925, 1301, MATCH($B$1, resultados!$A$1:$ZZ$1, 0))</f>
        <v/>
      </c>
      <c r="B1307">
        <f>INDEX(resultados!$A$2:$ZZ$1925, 1301, MATCH($B$2, resultados!$A$1:$ZZ$1, 0))</f>
        <v/>
      </c>
      <c r="C1307">
        <f>INDEX(resultados!$A$2:$ZZ$1925, 1301, MATCH($B$3, resultados!$A$1:$ZZ$1, 0))</f>
        <v/>
      </c>
    </row>
    <row r="1308">
      <c r="A1308">
        <f>INDEX(resultados!$A$2:$ZZ$1925, 1302, MATCH($B$1, resultados!$A$1:$ZZ$1, 0))</f>
        <v/>
      </c>
      <c r="B1308">
        <f>INDEX(resultados!$A$2:$ZZ$1925, 1302, MATCH($B$2, resultados!$A$1:$ZZ$1, 0))</f>
        <v/>
      </c>
      <c r="C1308">
        <f>INDEX(resultados!$A$2:$ZZ$1925, 1302, MATCH($B$3, resultados!$A$1:$ZZ$1, 0))</f>
        <v/>
      </c>
    </row>
    <row r="1309">
      <c r="A1309">
        <f>INDEX(resultados!$A$2:$ZZ$1925, 1303, MATCH($B$1, resultados!$A$1:$ZZ$1, 0))</f>
        <v/>
      </c>
      <c r="B1309">
        <f>INDEX(resultados!$A$2:$ZZ$1925, 1303, MATCH($B$2, resultados!$A$1:$ZZ$1, 0))</f>
        <v/>
      </c>
      <c r="C1309">
        <f>INDEX(resultados!$A$2:$ZZ$1925, 1303, MATCH($B$3, resultados!$A$1:$ZZ$1, 0))</f>
        <v/>
      </c>
    </row>
    <row r="1310">
      <c r="A1310">
        <f>INDEX(resultados!$A$2:$ZZ$1925, 1304, MATCH($B$1, resultados!$A$1:$ZZ$1, 0))</f>
        <v/>
      </c>
      <c r="B1310">
        <f>INDEX(resultados!$A$2:$ZZ$1925, 1304, MATCH($B$2, resultados!$A$1:$ZZ$1, 0))</f>
        <v/>
      </c>
      <c r="C1310">
        <f>INDEX(resultados!$A$2:$ZZ$1925, 1304, MATCH($B$3, resultados!$A$1:$ZZ$1, 0))</f>
        <v/>
      </c>
    </row>
    <row r="1311">
      <c r="A1311">
        <f>INDEX(resultados!$A$2:$ZZ$1925, 1305, MATCH($B$1, resultados!$A$1:$ZZ$1, 0))</f>
        <v/>
      </c>
      <c r="B1311">
        <f>INDEX(resultados!$A$2:$ZZ$1925, 1305, MATCH($B$2, resultados!$A$1:$ZZ$1, 0))</f>
        <v/>
      </c>
      <c r="C1311">
        <f>INDEX(resultados!$A$2:$ZZ$1925, 1305, MATCH($B$3, resultados!$A$1:$ZZ$1, 0))</f>
        <v/>
      </c>
    </row>
    <row r="1312">
      <c r="A1312">
        <f>INDEX(resultados!$A$2:$ZZ$1925, 1306, MATCH($B$1, resultados!$A$1:$ZZ$1, 0))</f>
        <v/>
      </c>
      <c r="B1312">
        <f>INDEX(resultados!$A$2:$ZZ$1925, 1306, MATCH($B$2, resultados!$A$1:$ZZ$1, 0))</f>
        <v/>
      </c>
      <c r="C1312">
        <f>INDEX(resultados!$A$2:$ZZ$1925, 1306, MATCH($B$3, resultados!$A$1:$ZZ$1, 0))</f>
        <v/>
      </c>
    </row>
    <row r="1313">
      <c r="A1313">
        <f>INDEX(resultados!$A$2:$ZZ$1925, 1307, MATCH($B$1, resultados!$A$1:$ZZ$1, 0))</f>
        <v/>
      </c>
      <c r="B1313">
        <f>INDEX(resultados!$A$2:$ZZ$1925, 1307, MATCH($B$2, resultados!$A$1:$ZZ$1, 0))</f>
        <v/>
      </c>
      <c r="C1313">
        <f>INDEX(resultados!$A$2:$ZZ$1925, 1307, MATCH($B$3, resultados!$A$1:$ZZ$1, 0))</f>
        <v/>
      </c>
    </row>
    <row r="1314">
      <c r="A1314">
        <f>INDEX(resultados!$A$2:$ZZ$1925, 1308, MATCH($B$1, resultados!$A$1:$ZZ$1, 0))</f>
        <v/>
      </c>
      <c r="B1314">
        <f>INDEX(resultados!$A$2:$ZZ$1925, 1308, MATCH($B$2, resultados!$A$1:$ZZ$1, 0))</f>
        <v/>
      </c>
      <c r="C1314">
        <f>INDEX(resultados!$A$2:$ZZ$1925, 1308, MATCH($B$3, resultados!$A$1:$ZZ$1, 0))</f>
        <v/>
      </c>
    </row>
    <row r="1315">
      <c r="A1315">
        <f>INDEX(resultados!$A$2:$ZZ$1925, 1309, MATCH($B$1, resultados!$A$1:$ZZ$1, 0))</f>
        <v/>
      </c>
      <c r="B1315">
        <f>INDEX(resultados!$A$2:$ZZ$1925, 1309, MATCH($B$2, resultados!$A$1:$ZZ$1, 0))</f>
        <v/>
      </c>
      <c r="C1315">
        <f>INDEX(resultados!$A$2:$ZZ$1925, 1309, MATCH($B$3, resultados!$A$1:$ZZ$1, 0))</f>
        <v/>
      </c>
    </row>
    <row r="1316">
      <c r="A1316">
        <f>INDEX(resultados!$A$2:$ZZ$1925, 1310, MATCH($B$1, resultados!$A$1:$ZZ$1, 0))</f>
        <v/>
      </c>
      <c r="B1316">
        <f>INDEX(resultados!$A$2:$ZZ$1925, 1310, MATCH($B$2, resultados!$A$1:$ZZ$1, 0))</f>
        <v/>
      </c>
      <c r="C1316">
        <f>INDEX(resultados!$A$2:$ZZ$1925, 1310, MATCH($B$3, resultados!$A$1:$ZZ$1, 0))</f>
        <v/>
      </c>
    </row>
    <row r="1317">
      <c r="A1317">
        <f>INDEX(resultados!$A$2:$ZZ$1925, 1311, MATCH($B$1, resultados!$A$1:$ZZ$1, 0))</f>
        <v/>
      </c>
      <c r="B1317">
        <f>INDEX(resultados!$A$2:$ZZ$1925, 1311, MATCH($B$2, resultados!$A$1:$ZZ$1, 0))</f>
        <v/>
      </c>
      <c r="C1317">
        <f>INDEX(resultados!$A$2:$ZZ$1925, 1311, MATCH($B$3, resultados!$A$1:$ZZ$1, 0))</f>
        <v/>
      </c>
    </row>
    <row r="1318">
      <c r="A1318">
        <f>INDEX(resultados!$A$2:$ZZ$1925, 1312, MATCH($B$1, resultados!$A$1:$ZZ$1, 0))</f>
        <v/>
      </c>
      <c r="B1318">
        <f>INDEX(resultados!$A$2:$ZZ$1925, 1312, MATCH($B$2, resultados!$A$1:$ZZ$1, 0))</f>
        <v/>
      </c>
      <c r="C1318">
        <f>INDEX(resultados!$A$2:$ZZ$1925, 1312, MATCH($B$3, resultados!$A$1:$ZZ$1, 0))</f>
        <v/>
      </c>
    </row>
    <row r="1319">
      <c r="A1319">
        <f>INDEX(resultados!$A$2:$ZZ$1925, 1313, MATCH($B$1, resultados!$A$1:$ZZ$1, 0))</f>
        <v/>
      </c>
      <c r="B1319">
        <f>INDEX(resultados!$A$2:$ZZ$1925, 1313, MATCH($B$2, resultados!$A$1:$ZZ$1, 0))</f>
        <v/>
      </c>
      <c r="C1319">
        <f>INDEX(resultados!$A$2:$ZZ$1925, 1313, MATCH($B$3, resultados!$A$1:$ZZ$1, 0))</f>
        <v/>
      </c>
    </row>
    <row r="1320">
      <c r="A1320">
        <f>INDEX(resultados!$A$2:$ZZ$1925, 1314, MATCH($B$1, resultados!$A$1:$ZZ$1, 0))</f>
        <v/>
      </c>
      <c r="B1320">
        <f>INDEX(resultados!$A$2:$ZZ$1925, 1314, MATCH($B$2, resultados!$A$1:$ZZ$1, 0))</f>
        <v/>
      </c>
      <c r="C1320">
        <f>INDEX(resultados!$A$2:$ZZ$1925, 1314, MATCH($B$3, resultados!$A$1:$ZZ$1, 0))</f>
        <v/>
      </c>
    </row>
    <row r="1321">
      <c r="A1321">
        <f>INDEX(resultados!$A$2:$ZZ$1925, 1315, MATCH($B$1, resultados!$A$1:$ZZ$1, 0))</f>
        <v/>
      </c>
      <c r="B1321">
        <f>INDEX(resultados!$A$2:$ZZ$1925, 1315, MATCH($B$2, resultados!$A$1:$ZZ$1, 0))</f>
        <v/>
      </c>
      <c r="C1321">
        <f>INDEX(resultados!$A$2:$ZZ$1925, 1315, MATCH($B$3, resultados!$A$1:$ZZ$1, 0))</f>
        <v/>
      </c>
    </row>
    <row r="1322">
      <c r="A1322">
        <f>INDEX(resultados!$A$2:$ZZ$1925, 1316, MATCH($B$1, resultados!$A$1:$ZZ$1, 0))</f>
        <v/>
      </c>
      <c r="B1322">
        <f>INDEX(resultados!$A$2:$ZZ$1925, 1316, MATCH($B$2, resultados!$A$1:$ZZ$1, 0))</f>
        <v/>
      </c>
      <c r="C1322">
        <f>INDEX(resultados!$A$2:$ZZ$1925, 1316, MATCH($B$3, resultados!$A$1:$ZZ$1, 0))</f>
        <v/>
      </c>
    </row>
    <row r="1323">
      <c r="A1323">
        <f>INDEX(resultados!$A$2:$ZZ$1925, 1317, MATCH($B$1, resultados!$A$1:$ZZ$1, 0))</f>
        <v/>
      </c>
      <c r="B1323">
        <f>INDEX(resultados!$A$2:$ZZ$1925, 1317, MATCH($B$2, resultados!$A$1:$ZZ$1, 0))</f>
        <v/>
      </c>
      <c r="C1323">
        <f>INDEX(resultados!$A$2:$ZZ$1925, 1317, MATCH($B$3, resultados!$A$1:$ZZ$1, 0))</f>
        <v/>
      </c>
    </row>
    <row r="1324">
      <c r="A1324">
        <f>INDEX(resultados!$A$2:$ZZ$1925, 1318, MATCH($B$1, resultados!$A$1:$ZZ$1, 0))</f>
        <v/>
      </c>
      <c r="B1324">
        <f>INDEX(resultados!$A$2:$ZZ$1925, 1318, MATCH($B$2, resultados!$A$1:$ZZ$1, 0))</f>
        <v/>
      </c>
      <c r="C1324">
        <f>INDEX(resultados!$A$2:$ZZ$1925, 1318, MATCH($B$3, resultados!$A$1:$ZZ$1, 0))</f>
        <v/>
      </c>
    </row>
    <row r="1325">
      <c r="A1325">
        <f>INDEX(resultados!$A$2:$ZZ$1925, 1319, MATCH($B$1, resultados!$A$1:$ZZ$1, 0))</f>
        <v/>
      </c>
      <c r="B1325">
        <f>INDEX(resultados!$A$2:$ZZ$1925, 1319, MATCH($B$2, resultados!$A$1:$ZZ$1, 0))</f>
        <v/>
      </c>
      <c r="C1325">
        <f>INDEX(resultados!$A$2:$ZZ$1925, 1319, MATCH($B$3, resultados!$A$1:$ZZ$1, 0))</f>
        <v/>
      </c>
    </row>
    <row r="1326">
      <c r="A1326">
        <f>INDEX(resultados!$A$2:$ZZ$1925, 1320, MATCH($B$1, resultados!$A$1:$ZZ$1, 0))</f>
        <v/>
      </c>
      <c r="B1326">
        <f>INDEX(resultados!$A$2:$ZZ$1925, 1320, MATCH($B$2, resultados!$A$1:$ZZ$1, 0))</f>
        <v/>
      </c>
      <c r="C1326">
        <f>INDEX(resultados!$A$2:$ZZ$1925, 1320, MATCH($B$3, resultados!$A$1:$ZZ$1, 0))</f>
        <v/>
      </c>
    </row>
    <row r="1327">
      <c r="A1327">
        <f>INDEX(resultados!$A$2:$ZZ$1925, 1321, MATCH($B$1, resultados!$A$1:$ZZ$1, 0))</f>
        <v/>
      </c>
      <c r="B1327">
        <f>INDEX(resultados!$A$2:$ZZ$1925, 1321, MATCH($B$2, resultados!$A$1:$ZZ$1, 0))</f>
        <v/>
      </c>
      <c r="C1327">
        <f>INDEX(resultados!$A$2:$ZZ$1925, 1321, MATCH($B$3, resultados!$A$1:$ZZ$1, 0))</f>
        <v/>
      </c>
    </row>
    <row r="1328">
      <c r="A1328">
        <f>INDEX(resultados!$A$2:$ZZ$1925, 1322, MATCH($B$1, resultados!$A$1:$ZZ$1, 0))</f>
        <v/>
      </c>
      <c r="B1328">
        <f>INDEX(resultados!$A$2:$ZZ$1925, 1322, MATCH($B$2, resultados!$A$1:$ZZ$1, 0))</f>
        <v/>
      </c>
      <c r="C1328">
        <f>INDEX(resultados!$A$2:$ZZ$1925, 1322, MATCH($B$3, resultados!$A$1:$ZZ$1, 0))</f>
        <v/>
      </c>
    </row>
    <row r="1329">
      <c r="A1329">
        <f>INDEX(resultados!$A$2:$ZZ$1925, 1323, MATCH($B$1, resultados!$A$1:$ZZ$1, 0))</f>
        <v/>
      </c>
      <c r="B1329">
        <f>INDEX(resultados!$A$2:$ZZ$1925, 1323, MATCH($B$2, resultados!$A$1:$ZZ$1, 0))</f>
        <v/>
      </c>
      <c r="C1329">
        <f>INDEX(resultados!$A$2:$ZZ$1925, 1323, MATCH($B$3, resultados!$A$1:$ZZ$1, 0))</f>
        <v/>
      </c>
    </row>
    <row r="1330">
      <c r="A1330">
        <f>INDEX(resultados!$A$2:$ZZ$1925, 1324, MATCH($B$1, resultados!$A$1:$ZZ$1, 0))</f>
        <v/>
      </c>
      <c r="B1330">
        <f>INDEX(resultados!$A$2:$ZZ$1925, 1324, MATCH($B$2, resultados!$A$1:$ZZ$1, 0))</f>
        <v/>
      </c>
      <c r="C1330">
        <f>INDEX(resultados!$A$2:$ZZ$1925, 1324, MATCH($B$3, resultados!$A$1:$ZZ$1, 0))</f>
        <v/>
      </c>
    </row>
    <row r="1331">
      <c r="A1331">
        <f>INDEX(resultados!$A$2:$ZZ$1925, 1325, MATCH($B$1, resultados!$A$1:$ZZ$1, 0))</f>
        <v/>
      </c>
      <c r="B1331">
        <f>INDEX(resultados!$A$2:$ZZ$1925, 1325, MATCH($B$2, resultados!$A$1:$ZZ$1, 0))</f>
        <v/>
      </c>
      <c r="C1331">
        <f>INDEX(resultados!$A$2:$ZZ$1925, 1325, MATCH($B$3, resultados!$A$1:$ZZ$1, 0))</f>
        <v/>
      </c>
    </row>
    <row r="1332">
      <c r="A1332">
        <f>INDEX(resultados!$A$2:$ZZ$1925, 1326, MATCH($B$1, resultados!$A$1:$ZZ$1, 0))</f>
        <v/>
      </c>
      <c r="B1332">
        <f>INDEX(resultados!$A$2:$ZZ$1925, 1326, MATCH($B$2, resultados!$A$1:$ZZ$1, 0))</f>
        <v/>
      </c>
      <c r="C1332">
        <f>INDEX(resultados!$A$2:$ZZ$1925, 1326, MATCH($B$3, resultados!$A$1:$ZZ$1, 0))</f>
        <v/>
      </c>
    </row>
    <row r="1333">
      <c r="A1333">
        <f>INDEX(resultados!$A$2:$ZZ$1925, 1327, MATCH($B$1, resultados!$A$1:$ZZ$1, 0))</f>
        <v/>
      </c>
      <c r="B1333">
        <f>INDEX(resultados!$A$2:$ZZ$1925, 1327, MATCH($B$2, resultados!$A$1:$ZZ$1, 0))</f>
        <v/>
      </c>
      <c r="C1333">
        <f>INDEX(resultados!$A$2:$ZZ$1925, 1327, MATCH($B$3, resultados!$A$1:$ZZ$1, 0))</f>
        <v/>
      </c>
    </row>
    <row r="1334">
      <c r="A1334">
        <f>INDEX(resultados!$A$2:$ZZ$1925, 1328, MATCH($B$1, resultados!$A$1:$ZZ$1, 0))</f>
        <v/>
      </c>
      <c r="B1334">
        <f>INDEX(resultados!$A$2:$ZZ$1925, 1328, MATCH($B$2, resultados!$A$1:$ZZ$1, 0))</f>
        <v/>
      </c>
      <c r="C1334">
        <f>INDEX(resultados!$A$2:$ZZ$1925, 1328, MATCH($B$3, resultados!$A$1:$ZZ$1, 0))</f>
        <v/>
      </c>
    </row>
    <row r="1335">
      <c r="A1335">
        <f>INDEX(resultados!$A$2:$ZZ$1925, 1329, MATCH($B$1, resultados!$A$1:$ZZ$1, 0))</f>
        <v/>
      </c>
      <c r="B1335">
        <f>INDEX(resultados!$A$2:$ZZ$1925, 1329, MATCH($B$2, resultados!$A$1:$ZZ$1, 0))</f>
        <v/>
      </c>
      <c r="C1335">
        <f>INDEX(resultados!$A$2:$ZZ$1925, 1329, MATCH($B$3, resultados!$A$1:$ZZ$1, 0))</f>
        <v/>
      </c>
    </row>
    <row r="1336">
      <c r="A1336">
        <f>INDEX(resultados!$A$2:$ZZ$1925, 1330, MATCH($B$1, resultados!$A$1:$ZZ$1, 0))</f>
        <v/>
      </c>
      <c r="B1336">
        <f>INDEX(resultados!$A$2:$ZZ$1925, 1330, MATCH($B$2, resultados!$A$1:$ZZ$1, 0))</f>
        <v/>
      </c>
      <c r="C1336">
        <f>INDEX(resultados!$A$2:$ZZ$1925, 1330, MATCH($B$3, resultados!$A$1:$ZZ$1, 0))</f>
        <v/>
      </c>
    </row>
    <row r="1337">
      <c r="A1337">
        <f>INDEX(resultados!$A$2:$ZZ$1925, 1331, MATCH($B$1, resultados!$A$1:$ZZ$1, 0))</f>
        <v/>
      </c>
      <c r="B1337">
        <f>INDEX(resultados!$A$2:$ZZ$1925, 1331, MATCH($B$2, resultados!$A$1:$ZZ$1, 0))</f>
        <v/>
      </c>
      <c r="C1337">
        <f>INDEX(resultados!$A$2:$ZZ$1925, 1331, MATCH($B$3, resultados!$A$1:$ZZ$1, 0))</f>
        <v/>
      </c>
    </row>
    <row r="1338">
      <c r="A1338">
        <f>INDEX(resultados!$A$2:$ZZ$1925, 1332, MATCH($B$1, resultados!$A$1:$ZZ$1, 0))</f>
        <v/>
      </c>
      <c r="B1338">
        <f>INDEX(resultados!$A$2:$ZZ$1925, 1332, MATCH($B$2, resultados!$A$1:$ZZ$1, 0))</f>
        <v/>
      </c>
      <c r="C1338">
        <f>INDEX(resultados!$A$2:$ZZ$1925, 1332, MATCH($B$3, resultados!$A$1:$ZZ$1, 0))</f>
        <v/>
      </c>
    </row>
    <row r="1339">
      <c r="A1339">
        <f>INDEX(resultados!$A$2:$ZZ$1925, 1333, MATCH($B$1, resultados!$A$1:$ZZ$1, 0))</f>
        <v/>
      </c>
      <c r="B1339">
        <f>INDEX(resultados!$A$2:$ZZ$1925, 1333, MATCH($B$2, resultados!$A$1:$ZZ$1, 0))</f>
        <v/>
      </c>
      <c r="C1339">
        <f>INDEX(resultados!$A$2:$ZZ$1925, 1333, MATCH($B$3, resultados!$A$1:$ZZ$1, 0))</f>
        <v/>
      </c>
    </row>
    <row r="1340">
      <c r="A1340">
        <f>INDEX(resultados!$A$2:$ZZ$1925, 1334, MATCH($B$1, resultados!$A$1:$ZZ$1, 0))</f>
        <v/>
      </c>
      <c r="B1340">
        <f>INDEX(resultados!$A$2:$ZZ$1925, 1334, MATCH($B$2, resultados!$A$1:$ZZ$1, 0))</f>
        <v/>
      </c>
      <c r="C1340">
        <f>INDEX(resultados!$A$2:$ZZ$1925, 1334, MATCH($B$3, resultados!$A$1:$ZZ$1, 0))</f>
        <v/>
      </c>
    </row>
    <row r="1341">
      <c r="A1341">
        <f>INDEX(resultados!$A$2:$ZZ$1925, 1335, MATCH($B$1, resultados!$A$1:$ZZ$1, 0))</f>
        <v/>
      </c>
      <c r="B1341">
        <f>INDEX(resultados!$A$2:$ZZ$1925, 1335, MATCH($B$2, resultados!$A$1:$ZZ$1, 0))</f>
        <v/>
      </c>
      <c r="C1341">
        <f>INDEX(resultados!$A$2:$ZZ$1925, 1335, MATCH($B$3, resultados!$A$1:$ZZ$1, 0))</f>
        <v/>
      </c>
    </row>
    <row r="1342">
      <c r="A1342">
        <f>INDEX(resultados!$A$2:$ZZ$1925, 1336, MATCH($B$1, resultados!$A$1:$ZZ$1, 0))</f>
        <v/>
      </c>
      <c r="B1342">
        <f>INDEX(resultados!$A$2:$ZZ$1925, 1336, MATCH($B$2, resultados!$A$1:$ZZ$1, 0))</f>
        <v/>
      </c>
      <c r="C1342">
        <f>INDEX(resultados!$A$2:$ZZ$1925, 1336, MATCH($B$3, resultados!$A$1:$ZZ$1, 0))</f>
        <v/>
      </c>
    </row>
    <row r="1343">
      <c r="A1343">
        <f>INDEX(resultados!$A$2:$ZZ$1925, 1337, MATCH($B$1, resultados!$A$1:$ZZ$1, 0))</f>
        <v/>
      </c>
      <c r="B1343">
        <f>INDEX(resultados!$A$2:$ZZ$1925, 1337, MATCH($B$2, resultados!$A$1:$ZZ$1, 0))</f>
        <v/>
      </c>
      <c r="C1343">
        <f>INDEX(resultados!$A$2:$ZZ$1925, 1337, MATCH($B$3, resultados!$A$1:$ZZ$1, 0))</f>
        <v/>
      </c>
    </row>
    <row r="1344">
      <c r="A1344">
        <f>INDEX(resultados!$A$2:$ZZ$1925, 1338, MATCH($B$1, resultados!$A$1:$ZZ$1, 0))</f>
        <v/>
      </c>
      <c r="B1344">
        <f>INDEX(resultados!$A$2:$ZZ$1925, 1338, MATCH($B$2, resultados!$A$1:$ZZ$1, 0))</f>
        <v/>
      </c>
      <c r="C1344">
        <f>INDEX(resultados!$A$2:$ZZ$1925, 1338, MATCH($B$3, resultados!$A$1:$ZZ$1, 0))</f>
        <v/>
      </c>
    </row>
    <row r="1345">
      <c r="A1345">
        <f>INDEX(resultados!$A$2:$ZZ$1925, 1339, MATCH($B$1, resultados!$A$1:$ZZ$1, 0))</f>
        <v/>
      </c>
      <c r="B1345">
        <f>INDEX(resultados!$A$2:$ZZ$1925, 1339, MATCH($B$2, resultados!$A$1:$ZZ$1, 0))</f>
        <v/>
      </c>
      <c r="C1345">
        <f>INDEX(resultados!$A$2:$ZZ$1925, 1339, MATCH($B$3, resultados!$A$1:$ZZ$1, 0))</f>
        <v/>
      </c>
    </row>
    <row r="1346">
      <c r="A1346">
        <f>INDEX(resultados!$A$2:$ZZ$1925, 1340, MATCH($B$1, resultados!$A$1:$ZZ$1, 0))</f>
        <v/>
      </c>
      <c r="B1346">
        <f>INDEX(resultados!$A$2:$ZZ$1925, 1340, MATCH($B$2, resultados!$A$1:$ZZ$1, 0))</f>
        <v/>
      </c>
      <c r="C1346">
        <f>INDEX(resultados!$A$2:$ZZ$1925, 1340, MATCH($B$3, resultados!$A$1:$ZZ$1, 0))</f>
        <v/>
      </c>
    </row>
    <row r="1347">
      <c r="A1347">
        <f>INDEX(resultados!$A$2:$ZZ$1925, 1341, MATCH($B$1, resultados!$A$1:$ZZ$1, 0))</f>
        <v/>
      </c>
      <c r="B1347">
        <f>INDEX(resultados!$A$2:$ZZ$1925, 1341, MATCH($B$2, resultados!$A$1:$ZZ$1, 0))</f>
        <v/>
      </c>
      <c r="C1347">
        <f>INDEX(resultados!$A$2:$ZZ$1925, 1341, MATCH($B$3, resultados!$A$1:$ZZ$1, 0))</f>
        <v/>
      </c>
    </row>
    <row r="1348">
      <c r="A1348">
        <f>INDEX(resultados!$A$2:$ZZ$1925, 1342, MATCH($B$1, resultados!$A$1:$ZZ$1, 0))</f>
        <v/>
      </c>
      <c r="B1348">
        <f>INDEX(resultados!$A$2:$ZZ$1925, 1342, MATCH($B$2, resultados!$A$1:$ZZ$1, 0))</f>
        <v/>
      </c>
      <c r="C1348">
        <f>INDEX(resultados!$A$2:$ZZ$1925, 1342, MATCH($B$3, resultados!$A$1:$ZZ$1, 0))</f>
        <v/>
      </c>
    </row>
    <row r="1349">
      <c r="A1349">
        <f>INDEX(resultados!$A$2:$ZZ$1925, 1343, MATCH($B$1, resultados!$A$1:$ZZ$1, 0))</f>
        <v/>
      </c>
      <c r="B1349">
        <f>INDEX(resultados!$A$2:$ZZ$1925, 1343, MATCH($B$2, resultados!$A$1:$ZZ$1, 0))</f>
        <v/>
      </c>
      <c r="C1349">
        <f>INDEX(resultados!$A$2:$ZZ$1925, 1343, MATCH($B$3, resultados!$A$1:$ZZ$1, 0))</f>
        <v/>
      </c>
    </row>
    <row r="1350">
      <c r="A1350">
        <f>INDEX(resultados!$A$2:$ZZ$1925, 1344, MATCH($B$1, resultados!$A$1:$ZZ$1, 0))</f>
        <v/>
      </c>
      <c r="B1350">
        <f>INDEX(resultados!$A$2:$ZZ$1925, 1344, MATCH($B$2, resultados!$A$1:$ZZ$1, 0))</f>
        <v/>
      </c>
      <c r="C1350">
        <f>INDEX(resultados!$A$2:$ZZ$1925, 1344, MATCH($B$3, resultados!$A$1:$ZZ$1, 0))</f>
        <v/>
      </c>
    </row>
    <row r="1351">
      <c r="A1351">
        <f>INDEX(resultados!$A$2:$ZZ$1925, 1345, MATCH($B$1, resultados!$A$1:$ZZ$1, 0))</f>
        <v/>
      </c>
      <c r="B1351">
        <f>INDEX(resultados!$A$2:$ZZ$1925, 1345, MATCH($B$2, resultados!$A$1:$ZZ$1, 0))</f>
        <v/>
      </c>
      <c r="C1351">
        <f>INDEX(resultados!$A$2:$ZZ$1925, 1345, MATCH($B$3, resultados!$A$1:$ZZ$1, 0))</f>
        <v/>
      </c>
    </row>
    <row r="1352">
      <c r="A1352">
        <f>INDEX(resultados!$A$2:$ZZ$1925, 1346, MATCH($B$1, resultados!$A$1:$ZZ$1, 0))</f>
        <v/>
      </c>
      <c r="B1352">
        <f>INDEX(resultados!$A$2:$ZZ$1925, 1346, MATCH($B$2, resultados!$A$1:$ZZ$1, 0))</f>
        <v/>
      </c>
      <c r="C1352">
        <f>INDEX(resultados!$A$2:$ZZ$1925, 1346, MATCH($B$3, resultados!$A$1:$ZZ$1, 0))</f>
        <v/>
      </c>
    </row>
    <row r="1353">
      <c r="A1353">
        <f>INDEX(resultados!$A$2:$ZZ$1925, 1347, MATCH($B$1, resultados!$A$1:$ZZ$1, 0))</f>
        <v/>
      </c>
      <c r="B1353">
        <f>INDEX(resultados!$A$2:$ZZ$1925, 1347, MATCH($B$2, resultados!$A$1:$ZZ$1, 0))</f>
        <v/>
      </c>
      <c r="C1353">
        <f>INDEX(resultados!$A$2:$ZZ$1925, 1347, MATCH($B$3, resultados!$A$1:$ZZ$1, 0))</f>
        <v/>
      </c>
    </row>
    <row r="1354">
      <c r="A1354">
        <f>INDEX(resultados!$A$2:$ZZ$1925, 1348, MATCH($B$1, resultados!$A$1:$ZZ$1, 0))</f>
        <v/>
      </c>
      <c r="B1354">
        <f>INDEX(resultados!$A$2:$ZZ$1925, 1348, MATCH($B$2, resultados!$A$1:$ZZ$1, 0))</f>
        <v/>
      </c>
      <c r="C1354">
        <f>INDEX(resultados!$A$2:$ZZ$1925, 1348, MATCH($B$3, resultados!$A$1:$ZZ$1, 0))</f>
        <v/>
      </c>
    </row>
    <row r="1355">
      <c r="A1355">
        <f>INDEX(resultados!$A$2:$ZZ$1925, 1349, MATCH($B$1, resultados!$A$1:$ZZ$1, 0))</f>
        <v/>
      </c>
      <c r="B1355">
        <f>INDEX(resultados!$A$2:$ZZ$1925, 1349, MATCH($B$2, resultados!$A$1:$ZZ$1, 0))</f>
        <v/>
      </c>
      <c r="C1355">
        <f>INDEX(resultados!$A$2:$ZZ$1925, 1349, MATCH($B$3, resultados!$A$1:$ZZ$1, 0))</f>
        <v/>
      </c>
    </row>
    <row r="1356">
      <c r="A1356">
        <f>INDEX(resultados!$A$2:$ZZ$1925, 1350, MATCH($B$1, resultados!$A$1:$ZZ$1, 0))</f>
        <v/>
      </c>
      <c r="B1356">
        <f>INDEX(resultados!$A$2:$ZZ$1925, 1350, MATCH($B$2, resultados!$A$1:$ZZ$1, 0))</f>
        <v/>
      </c>
      <c r="C1356">
        <f>INDEX(resultados!$A$2:$ZZ$1925, 1350, MATCH($B$3, resultados!$A$1:$ZZ$1, 0))</f>
        <v/>
      </c>
    </row>
    <row r="1357">
      <c r="A1357">
        <f>INDEX(resultados!$A$2:$ZZ$1925, 1351, MATCH($B$1, resultados!$A$1:$ZZ$1, 0))</f>
        <v/>
      </c>
      <c r="B1357">
        <f>INDEX(resultados!$A$2:$ZZ$1925, 1351, MATCH($B$2, resultados!$A$1:$ZZ$1, 0))</f>
        <v/>
      </c>
      <c r="C1357">
        <f>INDEX(resultados!$A$2:$ZZ$1925, 1351, MATCH($B$3, resultados!$A$1:$ZZ$1, 0))</f>
        <v/>
      </c>
    </row>
    <row r="1358">
      <c r="A1358">
        <f>INDEX(resultados!$A$2:$ZZ$1925, 1352, MATCH($B$1, resultados!$A$1:$ZZ$1, 0))</f>
        <v/>
      </c>
      <c r="B1358">
        <f>INDEX(resultados!$A$2:$ZZ$1925, 1352, MATCH($B$2, resultados!$A$1:$ZZ$1, 0))</f>
        <v/>
      </c>
      <c r="C1358">
        <f>INDEX(resultados!$A$2:$ZZ$1925, 1352, MATCH($B$3, resultados!$A$1:$ZZ$1, 0))</f>
        <v/>
      </c>
    </row>
    <row r="1359">
      <c r="A1359">
        <f>INDEX(resultados!$A$2:$ZZ$1925, 1353, MATCH($B$1, resultados!$A$1:$ZZ$1, 0))</f>
        <v/>
      </c>
      <c r="B1359">
        <f>INDEX(resultados!$A$2:$ZZ$1925, 1353, MATCH($B$2, resultados!$A$1:$ZZ$1, 0))</f>
        <v/>
      </c>
      <c r="C1359">
        <f>INDEX(resultados!$A$2:$ZZ$1925, 1353, MATCH($B$3, resultados!$A$1:$ZZ$1, 0))</f>
        <v/>
      </c>
    </row>
    <row r="1360">
      <c r="A1360">
        <f>INDEX(resultados!$A$2:$ZZ$1925, 1354, MATCH($B$1, resultados!$A$1:$ZZ$1, 0))</f>
        <v/>
      </c>
      <c r="B1360">
        <f>INDEX(resultados!$A$2:$ZZ$1925, 1354, MATCH($B$2, resultados!$A$1:$ZZ$1, 0))</f>
        <v/>
      </c>
      <c r="C1360">
        <f>INDEX(resultados!$A$2:$ZZ$1925, 1354, MATCH($B$3, resultados!$A$1:$ZZ$1, 0))</f>
        <v/>
      </c>
    </row>
    <row r="1361">
      <c r="A1361">
        <f>INDEX(resultados!$A$2:$ZZ$1925, 1355, MATCH($B$1, resultados!$A$1:$ZZ$1, 0))</f>
        <v/>
      </c>
      <c r="B1361">
        <f>INDEX(resultados!$A$2:$ZZ$1925, 1355, MATCH($B$2, resultados!$A$1:$ZZ$1, 0))</f>
        <v/>
      </c>
      <c r="C1361">
        <f>INDEX(resultados!$A$2:$ZZ$1925, 1355, MATCH($B$3, resultados!$A$1:$ZZ$1, 0))</f>
        <v/>
      </c>
    </row>
    <row r="1362">
      <c r="A1362">
        <f>INDEX(resultados!$A$2:$ZZ$1925, 1356, MATCH($B$1, resultados!$A$1:$ZZ$1, 0))</f>
        <v/>
      </c>
      <c r="B1362">
        <f>INDEX(resultados!$A$2:$ZZ$1925, 1356, MATCH($B$2, resultados!$A$1:$ZZ$1, 0))</f>
        <v/>
      </c>
      <c r="C1362">
        <f>INDEX(resultados!$A$2:$ZZ$1925, 1356, MATCH($B$3, resultados!$A$1:$ZZ$1, 0))</f>
        <v/>
      </c>
    </row>
    <row r="1363">
      <c r="A1363">
        <f>INDEX(resultados!$A$2:$ZZ$1925, 1357, MATCH($B$1, resultados!$A$1:$ZZ$1, 0))</f>
        <v/>
      </c>
      <c r="B1363">
        <f>INDEX(resultados!$A$2:$ZZ$1925, 1357, MATCH($B$2, resultados!$A$1:$ZZ$1, 0))</f>
        <v/>
      </c>
      <c r="C1363">
        <f>INDEX(resultados!$A$2:$ZZ$1925, 1357, MATCH($B$3, resultados!$A$1:$ZZ$1, 0))</f>
        <v/>
      </c>
    </row>
    <row r="1364">
      <c r="A1364">
        <f>INDEX(resultados!$A$2:$ZZ$1925, 1358, MATCH($B$1, resultados!$A$1:$ZZ$1, 0))</f>
        <v/>
      </c>
      <c r="B1364">
        <f>INDEX(resultados!$A$2:$ZZ$1925, 1358, MATCH($B$2, resultados!$A$1:$ZZ$1, 0))</f>
        <v/>
      </c>
      <c r="C1364">
        <f>INDEX(resultados!$A$2:$ZZ$1925, 1358, MATCH($B$3, resultados!$A$1:$ZZ$1, 0))</f>
        <v/>
      </c>
    </row>
    <row r="1365">
      <c r="A1365">
        <f>INDEX(resultados!$A$2:$ZZ$1925, 1359, MATCH($B$1, resultados!$A$1:$ZZ$1, 0))</f>
        <v/>
      </c>
      <c r="B1365">
        <f>INDEX(resultados!$A$2:$ZZ$1925, 1359, MATCH($B$2, resultados!$A$1:$ZZ$1, 0))</f>
        <v/>
      </c>
      <c r="C1365">
        <f>INDEX(resultados!$A$2:$ZZ$1925, 1359, MATCH($B$3, resultados!$A$1:$ZZ$1, 0))</f>
        <v/>
      </c>
    </row>
    <row r="1366">
      <c r="A1366">
        <f>INDEX(resultados!$A$2:$ZZ$1925, 1360, MATCH($B$1, resultados!$A$1:$ZZ$1, 0))</f>
        <v/>
      </c>
      <c r="B1366">
        <f>INDEX(resultados!$A$2:$ZZ$1925, 1360, MATCH($B$2, resultados!$A$1:$ZZ$1, 0))</f>
        <v/>
      </c>
      <c r="C1366">
        <f>INDEX(resultados!$A$2:$ZZ$1925, 1360, MATCH($B$3, resultados!$A$1:$ZZ$1, 0))</f>
        <v/>
      </c>
    </row>
    <row r="1367">
      <c r="A1367">
        <f>INDEX(resultados!$A$2:$ZZ$1925, 1361, MATCH($B$1, resultados!$A$1:$ZZ$1, 0))</f>
        <v/>
      </c>
      <c r="B1367">
        <f>INDEX(resultados!$A$2:$ZZ$1925, 1361, MATCH($B$2, resultados!$A$1:$ZZ$1, 0))</f>
        <v/>
      </c>
      <c r="C1367">
        <f>INDEX(resultados!$A$2:$ZZ$1925, 1361, MATCH($B$3, resultados!$A$1:$ZZ$1, 0))</f>
        <v/>
      </c>
    </row>
    <row r="1368">
      <c r="A1368">
        <f>INDEX(resultados!$A$2:$ZZ$1925, 1362, MATCH($B$1, resultados!$A$1:$ZZ$1, 0))</f>
        <v/>
      </c>
      <c r="B1368">
        <f>INDEX(resultados!$A$2:$ZZ$1925, 1362, MATCH($B$2, resultados!$A$1:$ZZ$1, 0))</f>
        <v/>
      </c>
      <c r="C1368">
        <f>INDEX(resultados!$A$2:$ZZ$1925, 1362, MATCH($B$3, resultados!$A$1:$ZZ$1, 0))</f>
        <v/>
      </c>
    </row>
    <row r="1369">
      <c r="A1369">
        <f>INDEX(resultados!$A$2:$ZZ$1925, 1363, MATCH($B$1, resultados!$A$1:$ZZ$1, 0))</f>
        <v/>
      </c>
      <c r="B1369">
        <f>INDEX(resultados!$A$2:$ZZ$1925, 1363, MATCH($B$2, resultados!$A$1:$ZZ$1, 0))</f>
        <v/>
      </c>
      <c r="C1369">
        <f>INDEX(resultados!$A$2:$ZZ$1925, 1363, MATCH($B$3, resultados!$A$1:$ZZ$1, 0))</f>
        <v/>
      </c>
    </row>
    <row r="1370">
      <c r="A1370">
        <f>INDEX(resultados!$A$2:$ZZ$1925, 1364, MATCH($B$1, resultados!$A$1:$ZZ$1, 0))</f>
        <v/>
      </c>
      <c r="B1370">
        <f>INDEX(resultados!$A$2:$ZZ$1925, 1364, MATCH($B$2, resultados!$A$1:$ZZ$1, 0))</f>
        <v/>
      </c>
      <c r="C1370">
        <f>INDEX(resultados!$A$2:$ZZ$1925, 1364, MATCH($B$3, resultados!$A$1:$ZZ$1, 0))</f>
        <v/>
      </c>
    </row>
    <row r="1371">
      <c r="A1371">
        <f>INDEX(resultados!$A$2:$ZZ$1925, 1365, MATCH($B$1, resultados!$A$1:$ZZ$1, 0))</f>
        <v/>
      </c>
      <c r="B1371">
        <f>INDEX(resultados!$A$2:$ZZ$1925, 1365, MATCH($B$2, resultados!$A$1:$ZZ$1, 0))</f>
        <v/>
      </c>
      <c r="C1371">
        <f>INDEX(resultados!$A$2:$ZZ$1925, 1365, MATCH($B$3, resultados!$A$1:$ZZ$1, 0))</f>
        <v/>
      </c>
    </row>
    <row r="1372">
      <c r="A1372">
        <f>INDEX(resultados!$A$2:$ZZ$1925, 1366, MATCH($B$1, resultados!$A$1:$ZZ$1, 0))</f>
        <v/>
      </c>
      <c r="B1372">
        <f>INDEX(resultados!$A$2:$ZZ$1925, 1366, MATCH($B$2, resultados!$A$1:$ZZ$1, 0))</f>
        <v/>
      </c>
      <c r="C1372">
        <f>INDEX(resultados!$A$2:$ZZ$1925, 1366, MATCH($B$3, resultados!$A$1:$ZZ$1, 0))</f>
        <v/>
      </c>
    </row>
    <row r="1373">
      <c r="A1373">
        <f>INDEX(resultados!$A$2:$ZZ$1925, 1367, MATCH($B$1, resultados!$A$1:$ZZ$1, 0))</f>
        <v/>
      </c>
      <c r="B1373">
        <f>INDEX(resultados!$A$2:$ZZ$1925, 1367, MATCH($B$2, resultados!$A$1:$ZZ$1, 0))</f>
        <v/>
      </c>
      <c r="C1373">
        <f>INDEX(resultados!$A$2:$ZZ$1925, 1367, MATCH($B$3, resultados!$A$1:$ZZ$1, 0))</f>
        <v/>
      </c>
    </row>
    <row r="1374">
      <c r="A1374">
        <f>INDEX(resultados!$A$2:$ZZ$1925, 1368, MATCH($B$1, resultados!$A$1:$ZZ$1, 0))</f>
        <v/>
      </c>
      <c r="B1374">
        <f>INDEX(resultados!$A$2:$ZZ$1925, 1368, MATCH($B$2, resultados!$A$1:$ZZ$1, 0))</f>
        <v/>
      </c>
      <c r="C1374">
        <f>INDEX(resultados!$A$2:$ZZ$1925, 1368, MATCH($B$3, resultados!$A$1:$ZZ$1, 0))</f>
        <v/>
      </c>
    </row>
    <row r="1375">
      <c r="A1375">
        <f>INDEX(resultados!$A$2:$ZZ$1925, 1369, MATCH($B$1, resultados!$A$1:$ZZ$1, 0))</f>
        <v/>
      </c>
      <c r="B1375">
        <f>INDEX(resultados!$A$2:$ZZ$1925, 1369, MATCH($B$2, resultados!$A$1:$ZZ$1, 0))</f>
        <v/>
      </c>
      <c r="C1375">
        <f>INDEX(resultados!$A$2:$ZZ$1925, 1369, MATCH($B$3, resultados!$A$1:$ZZ$1, 0))</f>
        <v/>
      </c>
    </row>
    <row r="1376">
      <c r="A1376">
        <f>INDEX(resultados!$A$2:$ZZ$1925, 1370, MATCH($B$1, resultados!$A$1:$ZZ$1, 0))</f>
        <v/>
      </c>
      <c r="B1376">
        <f>INDEX(resultados!$A$2:$ZZ$1925, 1370, MATCH($B$2, resultados!$A$1:$ZZ$1, 0))</f>
        <v/>
      </c>
      <c r="C1376">
        <f>INDEX(resultados!$A$2:$ZZ$1925, 1370, MATCH($B$3, resultados!$A$1:$ZZ$1, 0))</f>
        <v/>
      </c>
    </row>
    <row r="1377">
      <c r="A1377">
        <f>INDEX(resultados!$A$2:$ZZ$1925, 1371, MATCH($B$1, resultados!$A$1:$ZZ$1, 0))</f>
        <v/>
      </c>
      <c r="B1377">
        <f>INDEX(resultados!$A$2:$ZZ$1925, 1371, MATCH($B$2, resultados!$A$1:$ZZ$1, 0))</f>
        <v/>
      </c>
      <c r="C1377">
        <f>INDEX(resultados!$A$2:$ZZ$1925, 1371, MATCH($B$3, resultados!$A$1:$ZZ$1, 0))</f>
        <v/>
      </c>
    </row>
    <row r="1378">
      <c r="A1378">
        <f>INDEX(resultados!$A$2:$ZZ$1925, 1372, MATCH($B$1, resultados!$A$1:$ZZ$1, 0))</f>
        <v/>
      </c>
      <c r="B1378">
        <f>INDEX(resultados!$A$2:$ZZ$1925, 1372, MATCH($B$2, resultados!$A$1:$ZZ$1, 0))</f>
        <v/>
      </c>
      <c r="C1378">
        <f>INDEX(resultados!$A$2:$ZZ$1925, 1372, MATCH($B$3, resultados!$A$1:$ZZ$1, 0))</f>
        <v/>
      </c>
    </row>
    <row r="1379">
      <c r="A1379">
        <f>INDEX(resultados!$A$2:$ZZ$1925, 1373, MATCH($B$1, resultados!$A$1:$ZZ$1, 0))</f>
        <v/>
      </c>
      <c r="B1379">
        <f>INDEX(resultados!$A$2:$ZZ$1925, 1373, MATCH($B$2, resultados!$A$1:$ZZ$1, 0))</f>
        <v/>
      </c>
      <c r="C1379">
        <f>INDEX(resultados!$A$2:$ZZ$1925, 1373, MATCH($B$3, resultados!$A$1:$ZZ$1, 0))</f>
        <v/>
      </c>
    </row>
    <row r="1380">
      <c r="A1380">
        <f>INDEX(resultados!$A$2:$ZZ$1925, 1374, MATCH($B$1, resultados!$A$1:$ZZ$1, 0))</f>
        <v/>
      </c>
      <c r="B1380">
        <f>INDEX(resultados!$A$2:$ZZ$1925, 1374, MATCH($B$2, resultados!$A$1:$ZZ$1, 0))</f>
        <v/>
      </c>
      <c r="C1380">
        <f>INDEX(resultados!$A$2:$ZZ$1925, 1374, MATCH($B$3, resultados!$A$1:$ZZ$1, 0))</f>
        <v/>
      </c>
    </row>
    <row r="1381">
      <c r="A1381">
        <f>INDEX(resultados!$A$2:$ZZ$1925, 1375, MATCH($B$1, resultados!$A$1:$ZZ$1, 0))</f>
        <v/>
      </c>
      <c r="B1381">
        <f>INDEX(resultados!$A$2:$ZZ$1925, 1375, MATCH($B$2, resultados!$A$1:$ZZ$1, 0))</f>
        <v/>
      </c>
      <c r="C1381">
        <f>INDEX(resultados!$A$2:$ZZ$1925, 1375, MATCH($B$3, resultados!$A$1:$ZZ$1, 0))</f>
        <v/>
      </c>
    </row>
    <row r="1382">
      <c r="A1382">
        <f>INDEX(resultados!$A$2:$ZZ$1925, 1376, MATCH($B$1, resultados!$A$1:$ZZ$1, 0))</f>
        <v/>
      </c>
      <c r="B1382">
        <f>INDEX(resultados!$A$2:$ZZ$1925, 1376, MATCH($B$2, resultados!$A$1:$ZZ$1, 0))</f>
        <v/>
      </c>
      <c r="C1382">
        <f>INDEX(resultados!$A$2:$ZZ$1925, 1376, MATCH($B$3, resultados!$A$1:$ZZ$1, 0))</f>
        <v/>
      </c>
    </row>
    <row r="1383">
      <c r="A1383">
        <f>INDEX(resultados!$A$2:$ZZ$1925, 1377, MATCH($B$1, resultados!$A$1:$ZZ$1, 0))</f>
        <v/>
      </c>
      <c r="B1383">
        <f>INDEX(resultados!$A$2:$ZZ$1925, 1377, MATCH($B$2, resultados!$A$1:$ZZ$1, 0))</f>
        <v/>
      </c>
      <c r="C1383">
        <f>INDEX(resultados!$A$2:$ZZ$1925, 1377, MATCH($B$3, resultados!$A$1:$ZZ$1, 0))</f>
        <v/>
      </c>
    </row>
    <row r="1384">
      <c r="A1384">
        <f>INDEX(resultados!$A$2:$ZZ$1925, 1378, MATCH($B$1, resultados!$A$1:$ZZ$1, 0))</f>
        <v/>
      </c>
      <c r="B1384">
        <f>INDEX(resultados!$A$2:$ZZ$1925, 1378, MATCH($B$2, resultados!$A$1:$ZZ$1, 0))</f>
        <v/>
      </c>
      <c r="C1384">
        <f>INDEX(resultados!$A$2:$ZZ$1925, 1378, MATCH($B$3, resultados!$A$1:$ZZ$1, 0))</f>
        <v/>
      </c>
    </row>
    <row r="1385">
      <c r="A1385">
        <f>INDEX(resultados!$A$2:$ZZ$1925, 1379, MATCH($B$1, resultados!$A$1:$ZZ$1, 0))</f>
        <v/>
      </c>
      <c r="B1385">
        <f>INDEX(resultados!$A$2:$ZZ$1925, 1379, MATCH($B$2, resultados!$A$1:$ZZ$1, 0))</f>
        <v/>
      </c>
      <c r="C1385">
        <f>INDEX(resultados!$A$2:$ZZ$1925, 1379, MATCH($B$3, resultados!$A$1:$ZZ$1, 0))</f>
        <v/>
      </c>
    </row>
    <row r="1386">
      <c r="A1386">
        <f>INDEX(resultados!$A$2:$ZZ$1925, 1380, MATCH($B$1, resultados!$A$1:$ZZ$1, 0))</f>
        <v/>
      </c>
      <c r="B1386">
        <f>INDEX(resultados!$A$2:$ZZ$1925, 1380, MATCH($B$2, resultados!$A$1:$ZZ$1, 0))</f>
        <v/>
      </c>
      <c r="C1386">
        <f>INDEX(resultados!$A$2:$ZZ$1925, 1380, MATCH($B$3, resultados!$A$1:$ZZ$1, 0))</f>
        <v/>
      </c>
    </row>
    <row r="1387">
      <c r="A1387">
        <f>INDEX(resultados!$A$2:$ZZ$1925, 1381, MATCH($B$1, resultados!$A$1:$ZZ$1, 0))</f>
        <v/>
      </c>
      <c r="B1387">
        <f>INDEX(resultados!$A$2:$ZZ$1925, 1381, MATCH($B$2, resultados!$A$1:$ZZ$1, 0))</f>
        <v/>
      </c>
      <c r="C1387">
        <f>INDEX(resultados!$A$2:$ZZ$1925, 1381, MATCH($B$3, resultados!$A$1:$ZZ$1, 0))</f>
        <v/>
      </c>
    </row>
    <row r="1388">
      <c r="A1388">
        <f>INDEX(resultados!$A$2:$ZZ$1925, 1382, MATCH($B$1, resultados!$A$1:$ZZ$1, 0))</f>
        <v/>
      </c>
      <c r="B1388">
        <f>INDEX(resultados!$A$2:$ZZ$1925, 1382, MATCH($B$2, resultados!$A$1:$ZZ$1, 0))</f>
        <v/>
      </c>
      <c r="C1388">
        <f>INDEX(resultados!$A$2:$ZZ$1925, 1382, MATCH($B$3, resultados!$A$1:$ZZ$1, 0))</f>
        <v/>
      </c>
    </row>
    <row r="1389">
      <c r="A1389">
        <f>INDEX(resultados!$A$2:$ZZ$1925, 1383, MATCH($B$1, resultados!$A$1:$ZZ$1, 0))</f>
        <v/>
      </c>
      <c r="B1389">
        <f>INDEX(resultados!$A$2:$ZZ$1925, 1383, MATCH($B$2, resultados!$A$1:$ZZ$1, 0))</f>
        <v/>
      </c>
      <c r="C1389">
        <f>INDEX(resultados!$A$2:$ZZ$1925, 1383, MATCH($B$3, resultados!$A$1:$ZZ$1, 0))</f>
        <v/>
      </c>
    </row>
    <row r="1390">
      <c r="A1390">
        <f>INDEX(resultados!$A$2:$ZZ$1925, 1384, MATCH($B$1, resultados!$A$1:$ZZ$1, 0))</f>
        <v/>
      </c>
      <c r="B1390">
        <f>INDEX(resultados!$A$2:$ZZ$1925, 1384, MATCH($B$2, resultados!$A$1:$ZZ$1, 0))</f>
        <v/>
      </c>
      <c r="C1390">
        <f>INDEX(resultados!$A$2:$ZZ$1925, 1384, MATCH($B$3, resultados!$A$1:$ZZ$1, 0))</f>
        <v/>
      </c>
    </row>
    <row r="1391">
      <c r="A1391">
        <f>INDEX(resultados!$A$2:$ZZ$1925, 1385, MATCH($B$1, resultados!$A$1:$ZZ$1, 0))</f>
        <v/>
      </c>
      <c r="B1391">
        <f>INDEX(resultados!$A$2:$ZZ$1925, 1385, MATCH($B$2, resultados!$A$1:$ZZ$1, 0))</f>
        <v/>
      </c>
      <c r="C1391">
        <f>INDEX(resultados!$A$2:$ZZ$1925, 1385, MATCH($B$3, resultados!$A$1:$ZZ$1, 0))</f>
        <v/>
      </c>
    </row>
    <row r="1392">
      <c r="A1392">
        <f>INDEX(resultados!$A$2:$ZZ$1925, 1386, MATCH($B$1, resultados!$A$1:$ZZ$1, 0))</f>
        <v/>
      </c>
      <c r="B1392">
        <f>INDEX(resultados!$A$2:$ZZ$1925, 1386, MATCH($B$2, resultados!$A$1:$ZZ$1, 0))</f>
        <v/>
      </c>
      <c r="C1392">
        <f>INDEX(resultados!$A$2:$ZZ$1925, 1386, MATCH($B$3, resultados!$A$1:$ZZ$1, 0))</f>
        <v/>
      </c>
    </row>
    <row r="1393">
      <c r="A1393">
        <f>INDEX(resultados!$A$2:$ZZ$1925, 1387, MATCH($B$1, resultados!$A$1:$ZZ$1, 0))</f>
        <v/>
      </c>
      <c r="B1393">
        <f>INDEX(resultados!$A$2:$ZZ$1925, 1387, MATCH($B$2, resultados!$A$1:$ZZ$1, 0))</f>
        <v/>
      </c>
      <c r="C1393">
        <f>INDEX(resultados!$A$2:$ZZ$1925, 1387, MATCH($B$3, resultados!$A$1:$ZZ$1, 0))</f>
        <v/>
      </c>
    </row>
    <row r="1394">
      <c r="A1394">
        <f>INDEX(resultados!$A$2:$ZZ$1925, 1388, MATCH($B$1, resultados!$A$1:$ZZ$1, 0))</f>
        <v/>
      </c>
      <c r="B1394">
        <f>INDEX(resultados!$A$2:$ZZ$1925, 1388, MATCH($B$2, resultados!$A$1:$ZZ$1, 0))</f>
        <v/>
      </c>
      <c r="C1394">
        <f>INDEX(resultados!$A$2:$ZZ$1925, 1388, MATCH($B$3, resultados!$A$1:$ZZ$1, 0))</f>
        <v/>
      </c>
    </row>
    <row r="1395">
      <c r="A1395">
        <f>INDEX(resultados!$A$2:$ZZ$1925, 1389, MATCH($B$1, resultados!$A$1:$ZZ$1, 0))</f>
        <v/>
      </c>
      <c r="B1395">
        <f>INDEX(resultados!$A$2:$ZZ$1925, 1389, MATCH($B$2, resultados!$A$1:$ZZ$1, 0))</f>
        <v/>
      </c>
      <c r="C1395">
        <f>INDEX(resultados!$A$2:$ZZ$1925, 1389, MATCH($B$3, resultados!$A$1:$ZZ$1, 0))</f>
        <v/>
      </c>
    </row>
    <row r="1396">
      <c r="A1396">
        <f>INDEX(resultados!$A$2:$ZZ$1925, 1390, MATCH($B$1, resultados!$A$1:$ZZ$1, 0))</f>
        <v/>
      </c>
      <c r="B1396">
        <f>INDEX(resultados!$A$2:$ZZ$1925, 1390, MATCH($B$2, resultados!$A$1:$ZZ$1, 0))</f>
        <v/>
      </c>
      <c r="C1396">
        <f>INDEX(resultados!$A$2:$ZZ$1925, 1390, MATCH($B$3, resultados!$A$1:$ZZ$1, 0))</f>
        <v/>
      </c>
    </row>
    <row r="1397">
      <c r="A1397">
        <f>INDEX(resultados!$A$2:$ZZ$1925, 1391, MATCH($B$1, resultados!$A$1:$ZZ$1, 0))</f>
        <v/>
      </c>
      <c r="B1397">
        <f>INDEX(resultados!$A$2:$ZZ$1925, 1391, MATCH($B$2, resultados!$A$1:$ZZ$1, 0))</f>
        <v/>
      </c>
      <c r="C1397">
        <f>INDEX(resultados!$A$2:$ZZ$1925, 1391, MATCH($B$3, resultados!$A$1:$ZZ$1, 0))</f>
        <v/>
      </c>
    </row>
    <row r="1398">
      <c r="A1398">
        <f>INDEX(resultados!$A$2:$ZZ$1925, 1392, MATCH($B$1, resultados!$A$1:$ZZ$1, 0))</f>
        <v/>
      </c>
      <c r="B1398">
        <f>INDEX(resultados!$A$2:$ZZ$1925, 1392, MATCH($B$2, resultados!$A$1:$ZZ$1, 0))</f>
        <v/>
      </c>
      <c r="C1398">
        <f>INDEX(resultados!$A$2:$ZZ$1925, 1392, MATCH($B$3, resultados!$A$1:$ZZ$1, 0))</f>
        <v/>
      </c>
    </row>
    <row r="1399">
      <c r="A1399">
        <f>INDEX(resultados!$A$2:$ZZ$1925, 1393, MATCH($B$1, resultados!$A$1:$ZZ$1, 0))</f>
        <v/>
      </c>
      <c r="B1399">
        <f>INDEX(resultados!$A$2:$ZZ$1925, 1393, MATCH($B$2, resultados!$A$1:$ZZ$1, 0))</f>
        <v/>
      </c>
      <c r="C1399">
        <f>INDEX(resultados!$A$2:$ZZ$1925, 1393, MATCH($B$3, resultados!$A$1:$ZZ$1, 0))</f>
        <v/>
      </c>
    </row>
    <row r="1400">
      <c r="A1400">
        <f>INDEX(resultados!$A$2:$ZZ$1925, 1394, MATCH($B$1, resultados!$A$1:$ZZ$1, 0))</f>
        <v/>
      </c>
      <c r="B1400">
        <f>INDEX(resultados!$A$2:$ZZ$1925, 1394, MATCH($B$2, resultados!$A$1:$ZZ$1, 0))</f>
        <v/>
      </c>
      <c r="C1400">
        <f>INDEX(resultados!$A$2:$ZZ$1925, 1394, MATCH($B$3, resultados!$A$1:$ZZ$1, 0))</f>
        <v/>
      </c>
    </row>
    <row r="1401">
      <c r="A1401">
        <f>INDEX(resultados!$A$2:$ZZ$1925, 1395, MATCH($B$1, resultados!$A$1:$ZZ$1, 0))</f>
        <v/>
      </c>
      <c r="B1401">
        <f>INDEX(resultados!$A$2:$ZZ$1925, 1395, MATCH($B$2, resultados!$A$1:$ZZ$1, 0))</f>
        <v/>
      </c>
      <c r="C1401">
        <f>INDEX(resultados!$A$2:$ZZ$1925, 1395, MATCH($B$3, resultados!$A$1:$ZZ$1, 0))</f>
        <v/>
      </c>
    </row>
    <row r="1402">
      <c r="A1402">
        <f>INDEX(resultados!$A$2:$ZZ$1925, 1396, MATCH($B$1, resultados!$A$1:$ZZ$1, 0))</f>
        <v/>
      </c>
      <c r="B1402">
        <f>INDEX(resultados!$A$2:$ZZ$1925, 1396, MATCH($B$2, resultados!$A$1:$ZZ$1, 0))</f>
        <v/>
      </c>
      <c r="C1402">
        <f>INDEX(resultados!$A$2:$ZZ$1925, 1396, MATCH($B$3, resultados!$A$1:$ZZ$1, 0))</f>
        <v/>
      </c>
    </row>
    <row r="1403">
      <c r="A1403">
        <f>INDEX(resultados!$A$2:$ZZ$1925, 1397, MATCH($B$1, resultados!$A$1:$ZZ$1, 0))</f>
        <v/>
      </c>
      <c r="B1403">
        <f>INDEX(resultados!$A$2:$ZZ$1925, 1397, MATCH($B$2, resultados!$A$1:$ZZ$1, 0))</f>
        <v/>
      </c>
      <c r="C1403">
        <f>INDEX(resultados!$A$2:$ZZ$1925, 1397, MATCH($B$3, resultados!$A$1:$ZZ$1, 0))</f>
        <v/>
      </c>
    </row>
    <row r="1404">
      <c r="A1404">
        <f>INDEX(resultados!$A$2:$ZZ$1925, 1398, MATCH($B$1, resultados!$A$1:$ZZ$1, 0))</f>
        <v/>
      </c>
      <c r="B1404">
        <f>INDEX(resultados!$A$2:$ZZ$1925, 1398, MATCH($B$2, resultados!$A$1:$ZZ$1, 0))</f>
        <v/>
      </c>
      <c r="C1404">
        <f>INDEX(resultados!$A$2:$ZZ$1925, 1398, MATCH($B$3, resultados!$A$1:$ZZ$1, 0))</f>
        <v/>
      </c>
    </row>
    <row r="1405">
      <c r="A1405">
        <f>INDEX(resultados!$A$2:$ZZ$1925, 1399, MATCH($B$1, resultados!$A$1:$ZZ$1, 0))</f>
        <v/>
      </c>
      <c r="B1405">
        <f>INDEX(resultados!$A$2:$ZZ$1925, 1399, MATCH($B$2, resultados!$A$1:$ZZ$1, 0))</f>
        <v/>
      </c>
      <c r="C1405">
        <f>INDEX(resultados!$A$2:$ZZ$1925, 1399, MATCH($B$3, resultados!$A$1:$ZZ$1, 0))</f>
        <v/>
      </c>
    </row>
    <row r="1406">
      <c r="A1406">
        <f>INDEX(resultados!$A$2:$ZZ$1925, 1400, MATCH($B$1, resultados!$A$1:$ZZ$1, 0))</f>
        <v/>
      </c>
      <c r="B1406">
        <f>INDEX(resultados!$A$2:$ZZ$1925, 1400, MATCH($B$2, resultados!$A$1:$ZZ$1, 0))</f>
        <v/>
      </c>
      <c r="C1406">
        <f>INDEX(resultados!$A$2:$ZZ$1925, 1400, MATCH($B$3, resultados!$A$1:$ZZ$1, 0))</f>
        <v/>
      </c>
    </row>
    <row r="1407">
      <c r="A1407">
        <f>INDEX(resultados!$A$2:$ZZ$1925, 1401, MATCH($B$1, resultados!$A$1:$ZZ$1, 0))</f>
        <v/>
      </c>
      <c r="B1407">
        <f>INDEX(resultados!$A$2:$ZZ$1925, 1401, MATCH($B$2, resultados!$A$1:$ZZ$1, 0))</f>
        <v/>
      </c>
      <c r="C1407">
        <f>INDEX(resultados!$A$2:$ZZ$1925, 1401, MATCH($B$3, resultados!$A$1:$ZZ$1, 0))</f>
        <v/>
      </c>
    </row>
    <row r="1408">
      <c r="A1408">
        <f>INDEX(resultados!$A$2:$ZZ$1925, 1402, MATCH($B$1, resultados!$A$1:$ZZ$1, 0))</f>
        <v/>
      </c>
      <c r="B1408">
        <f>INDEX(resultados!$A$2:$ZZ$1925, 1402, MATCH($B$2, resultados!$A$1:$ZZ$1, 0))</f>
        <v/>
      </c>
      <c r="C1408">
        <f>INDEX(resultados!$A$2:$ZZ$1925, 1402, MATCH($B$3, resultados!$A$1:$ZZ$1, 0))</f>
        <v/>
      </c>
    </row>
    <row r="1409">
      <c r="A1409">
        <f>INDEX(resultados!$A$2:$ZZ$1925, 1403, MATCH($B$1, resultados!$A$1:$ZZ$1, 0))</f>
        <v/>
      </c>
      <c r="B1409">
        <f>INDEX(resultados!$A$2:$ZZ$1925, 1403, MATCH($B$2, resultados!$A$1:$ZZ$1, 0))</f>
        <v/>
      </c>
      <c r="C1409">
        <f>INDEX(resultados!$A$2:$ZZ$1925, 1403, MATCH($B$3, resultados!$A$1:$ZZ$1, 0))</f>
        <v/>
      </c>
    </row>
    <row r="1410">
      <c r="A1410">
        <f>INDEX(resultados!$A$2:$ZZ$1925, 1404, MATCH($B$1, resultados!$A$1:$ZZ$1, 0))</f>
        <v/>
      </c>
      <c r="B1410">
        <f>INDEX(resultados!$A$2:$ZZ$1925, 1404, MATCH($B$2, resultados!$A$1:$ZZ$1, 0))</f>
        <v/>
      </c>
      <c r="C1410">
        <f>INDEX(resultados!$A$2:$ZZ$1925, 1404, MATCH($B$3, resultados!$A$1:$ZZ$1, 0))</f>
        <v/>
      </c>
    </row>
    <row r="1411">
      <c r="A1411">
        <f>INDEX(resultados!$A$2:$ZZ$1925, 1405, MATCH($B$1, resultados!$A$1:$ZZ$1, 0))</f>
        <v/>
      </c>
      <c r="B1411">
        <f>INDEX(resultados!$A$2:$ZZ$1925, 1405, MATCH($B$2, resultados!$A$1:$ZZ$1, 0))</f>
        <v/>
      </c>
      <c r="C1411">
        <f>INDEX(resultados!$A$2:$ZZ$1925, 1405, MATCH($B$3, resultados!$A$1:$ZZ$1, 0))</f>
        <v/>
      </c>
    </row>
    <row r="1412">
      <c r="A1412">
        <f>INDEX(resultados!$A$2:$ZZ$1925, 1406, MATCH($B$1, resultados!$A$1:$ZZ$1, 0))</f>
        <v/>
      </c>
      <c r="B1412">
        <f>INDEX(resultados!$A$2:$ZZ$1925, 1406, MATCH($B$2, resultados!$A$1:$ZZ$1, 0))</f>
        <v/>
      </c>
      <c r="C1412">
        <f>INDEX(resultados!$A$2:$ZZ$1925, 1406, MATCH($B$3, resultados!$A$1:$ZZ$1, 0))</f>
        <v/>
      </c>
    </row>
    <row r="1413">
      <c r="A1413">
        <f>INDEX(resultados!$A$2:$ZZ$1925, 1407, MATCH($B$1, resultados!$A$1:$ZZ$1, 0))</f>
        <v/>
      </c>
      <c r="B1413">
        <f>INDEX(resultados!$A$2:$ZZ$1925, 1407, MATCH($B$2, resultados!$A$1:$ZZ$1, 0))</f>
        <v/>
      </c>
      <c r="C1413">
        <f>INDEX(resultados!$A$2:$ZZ$1925, 1407, MATCH($B$3, resultados!$A$1:$ZZ$1, 0))</f>
        <v/>
      </c>
    </row>
    <row r="1414">
      <c r="A1414">
        <f>INDEX(resultados!$A$2:$ZZ$1925, 1408, MATCH($B$1, resultados!$A$1:$ZZ$1, 0))</f>
        <v/>
      </c>
      <c r="B1414">
        <f>INDEX(resultados!$A$2:$ZZ$1925, 1408, MATCH($B$2, resultados!$A$1:$ZZ$1, 0))</f>
        <v/>
      </c>
      <c r="C1414">
        <f>INDEX(resultados!$A$2:$ZZ$1925, 1408, MATCH($B$3, resultados!$A$1:$ZZ$1, 0))</f>
        <v/>
      </c>
    </row>
    <row r="1415">
      <c r="A1415">
        <f>INDEX(resultados!$A$2:$ZZ$1925, 1409, MATCH($B$1, resultados!$A$1:$ZZ$1, 0))</f>
        <v/>
      </c>
      <c r="B1415">
        <f>INDEX(resultados!$A$2:$ZZ$1925, 1409, MATCH($B$2, resultados!$A$1:$ZZ$1, 0))</f>
        <v/>
      </c>
      <c r="C1415">
        <f>INDEX(resultados!$A$2:$ZZ$1925, 1409, MATCH($B$3, resultados!$A$1:$ZZ$1, 0))</f>
        <v/>
      </c>
    </row>
    <row r="1416">
      <c r="A1416">
        <f>INDEX(resultados!$A$2:$ZZ$1925, 1410, MATCH($B$1, resultados!$A$1:$ZZ$1, 0))</f>
        <v/>
      </c>
      <c r="B1416">
        <f>INDEX(resultados!$A$2:$ZZ$1925, 1410, MATCH($B$2, resultados!$A$1:$ZZ$1, 0))</f>
        <v/>
      </c>
      <c r="C1416">
        <f>INDEX(resultados!$A$2:$ZZ$1925, 1410, MATCH($B$3, resultados!$A$1:$ZZ$1, 0))</f>
        <v/>
      </c>
    </row>
    <row r="1417">
      <c r="A1417">
        <f>INDEX(resultados!$A$2:$ZZ$1925, 1411, MATCH($B$1, resultados!$A$1:$ZZ$1, 0))</f>
        <v/>
      </c>
      <c r="B1417">
        <f>INDEX(resultados!$A$2:$ZZ$1925, 1411, MATCH($B$2, resultados!$A$1:$ZZ$1, 0))</f>
        <v/>
      </c>
      <c r="C1417">
        <f>INDEX(resultados!$A$2:$ZZ$1925, 1411, MATCH($B$3, resultados!$A$1:$ZZ$1, 0))</f>
        <v/>
      </c>
    </row>
    <row r="1418">
      <c r="A1418">
        <f>INDEX(resultados!$A$2:$ZZ$1925, 1412, MATCH($B$1, resultados!$A$1:$ZZ$1, 0))</f>
        <v/>
      </c>
      <c r="B1418">
        <f>INDEX(resultados!$A$2:$ZZ$1925, 1412, MATCH($B$2, resultados!$A$1:$ZZ$1, 0))</f>
        <v/>
      </c>
      <c r="C1418">
        <f>INDEX(resultados!$A$2:$ZZ$1925, 1412, MATCH($B$3, resultados!$A$1:$ZZ$1, 0))</f>
        <v/>
      </c>
    </row>
    <row r="1419">
      <c r="A1419">
        <f>INDEX(resultados!$A$2:$ZZ$1925, 1413, MATCH($B$1, resultados!$A$1:$ZZ$1, 0))</f>
        <v/>
      </c>
      <c r="B1419">
        <f>INDEX(resultados!$A$2:$ZZ$1925, 1413, MATCH($B$2, resultados!$A$1:$ZZ$1, 0))</f>
        <v/>
      </c>
      <c r="C1419">
        <f>INDEX(resultados!$A$2:$ZZ$1925, 1413, MATCH($B$3, resultados!$A$1:$ZZ$1, 0))</f>
        <v/>
      </c>
    </row>
    <row r="1420">
      <c r="A1420">
        <f>INDEX(resultados!$A$2:$ZZ$1925, 1414, MATCH($B$1, resultados!$A$1:$ZZ$1, 0))</f>
        <v/>
      </c>
      <c r="B1420">
        <f>INDEX(resultados!$A$2:$ZZ$1925, 1414, MATCH($B$2, resultados!$A$1:$ZZ$1, 0))</f>
        <v/>
      </c>
      <c r="C1420">
        <f>INDEX(resultados!$A$2:$ZZ$1925, 1414, MATCH($B$3, resultados!$A$1:$ZZ$1, 0))</f>
        <v/>
      </c>
    </row>
    <row r="1421">
      <c r="A1421">
        <f>INDEX(resultados!$A$2:$ZZ$1925, 1415, MATCH($B$1, resultados!$A$1:$ZZ$1, 0))</f>
        <v/>
      </c>
      <c r="B1421">
        <f>INDEX(resultados!$A$2:$ZZ$1925, 1415, MATCH($B$2, resultados!$A$1:$ZZ$1, 0))</f>
        <v/>
      </c>
      <c r="C1421">
        <f>INDEX(resultados!$A$2:$ZZ$1925, 1415, MATCH($B$3, resultados!$A$1:$ZZ$1, 0))</f>
        <v/>
      </c>
    </row>
    <row r="1422">
      <c r="A1422">
        <f>INDEX(resultados!$A$2:$ZZ$1925, 1416, MATCH($B$1, resultados!$A$1:$ZZ$1, 0))</f>
        <v/>
      </c>
      <c r="B1422">
        <f>INDEX(resultados!$A$2:$ZZ$1925, 1416, MATCH($B$2, resultados!$A$1:$ZZ$1, 0))</f>
        <v/>
      </c>
      <c r="C1422">
        <f>INDEX(resultados!$A$2:$ZZ$1925, 1416, MATCH($B$3, resultados!$A$1:$ZZ$1, 0))</f>
        <v/>
      </c>
    </row>
    <row r="1423">
      <c r="A1423">
        <f>INDEX(resultados!$A$2:$ZZ$1925, 1417, MATCH($B$1, resultados!$A$1:$ZZ$1, 0))</f>
        <v/>
      </c>
      <c r="B1423">
        <f>INDEX(resultados!$A$2:$ZZ$1925, 1417, MATCH($B$2, resultados!$A$1:$ZZ$1, 0))</f>
        <v/>
      </c>
      <c r="C1423">
        <f>INDEX(resultados!$A$2:$ZZ$1925, 1417, MATCH($B$3, resultados!$A$1:$ZZ$1, 0))</f>
        <v/>
      </c>
    </row>
    <row r="1424">
      <c r="A1424">
        <f>INDEX(resultados!$A$2:$ZZ$1925, 1418, MATCH($B$1, resultados!$A$1:$ZZ$1, 0))</f>
        <v/>
      </c>
      <c r="B1424">
        <f>INDEX(resultados!$A$2:$ZZ$1925, 1418, MATCH($B$2, resultados!$A$1:$ZZ$1, 0))</f>
        <v/>
      </c>
      <c r="C1424">
        <f>INDEX(resultados!$A$2:$ZZ$1925, 1418, MATCH($B$3, resultados!$A$1:$ZZ$1, 0))</f>
        <v/>
      </c>
    </row>
    <row r="1425">
      <c r="A1425">
        <f>INDEX(resultados!$A$2:$ZZ$1925, 1419, MATCH($B$1, resultados!$A$1:$ZZ$1, 0))</f>
        <v/>
      </c>
      <c r="B1425">
        <f>INDEX(resultados!$A$2:$ZZ$1925, 1419, MATCH($B$2, resultados!$A$1:$ZZ$1, 0))</f>
        <v/>
      </c>
      <c r="C1425">
        <f>INDEX(resultados!$A$2:$ZZ$1925, 1419, MATCH($B$3, resultados!$A$1:$ZZ$1, 0))</f>
        <v/>
      </c>
    </row>
    <row r="1426">
      <c r="A1426">
        <f>INDEX(resultados!$A$2:$ZZ$1925, 1420, MATCH($B$1, resultados!$A$1:$ZZ$1, 0))</f>
        <v/>
      </c>
      <c r="B1426">
        <f>INDEX(resultados!$A$2:$ZZ$1925, 1420, MATCH($B$2, resultados!$A$1:$ZZ$1, 0))</f>
        <v/>
      </c>
      <c r="C1426">
        <f>INDEX(resultados!$A$2:$ZZ$1925, 1420, MATCH($B$3, resultados!$A$1:$ZZ$1, 0))</f>
        <v/>
      </c>
    </row>
    <row r="1427">
      <c r="A1427">
        <f>INDEX(resultados!$A$2:$ZZ$1925, 1421, MATCH($B$1, resultados!$A$1:$ZZ$1, 0))</f>
        <v/>
      </c>
      <c r="B1427">
        <f>INDEX(resultados!$A$2:$ZZ$1925, 1421, MATCH($B$2, resultados!$A$1:$ZZ$1, 0))</f>
        <v/>
      </c>
      <c r="C1427">
        <f>INDEX(resultados!$A$2:$ZZ$1925, 1421, MATCH($B$3, resultados!$A$1:$ZZ$1, 0))</f>
        <v/>
      </c>
    </row>
    <row r="1428">
      <c r="A1428">
        <f>INDEX(resultados!$A$2:$ZZ$1925, 1422, MATCH($B$1, resultados!$A$1:$ZZ$1, 0))</f>
        <v/>
      </c>
      <c r="B1428">
        <f>INDEX(resultados!$A$2:$ZZ$1925, 1422, MATCH($B$2, resultados!$A$1:$ZZ$1, 0))</f>
        <v/>
      </c>
      <c r="C1428">
        <f>INDEX(resultados!$A$2:$ZZ$1925, 1422, MATCH($B$3, resultados!$A$1:$ZZ$1, 0))</f>
        <v/>
      </c>
    </row>
    <row r="1429">
      <c r="A1429">
        <f>INDEX(resultados!$A$2:$ZZ$1925, 1423, MATCH($B$1, resultados!$A$1:$ZZ$1, 0))</f>
        <v/>
      </c>
      <c r="B1429">
        <f>INDEX(resultados!$A$2:$ZZ$1925, 1423, MATCH($B$2, resultados!$A$1:$ZZ$1, 0))</f>
        <v/>
      </c>
      <c r="C1429">
        <f>INDEX(resultados!$A$2:$ZZ$1925, 1423, MATCH($B$3, resultados!$A$1:$ZZ$1, 0))</f>
        <v/>
      </c>
    </row>
    <row r="1430">
      <c r="A1430">
        <f>INDEX(resultados!$A$2:$ZZ$1925, 1424, MATCH($B$1, resultados!$A$1:$ZZ$1, 0))</f>
        <v/>
      </c>
      <c r="B1430">
        <f>INDEX(resultados!$A$2:$ZZ$1925, 1424, MATCH($B$2, resultados!$A$1:$ZZ$1, 0))</f>
        <v/>
      </c>
      <c r="C1430">
        <f>INDEX(resultados!$A$2:$ZZ$1925, 1424, MATCH($B$3, resultados!$A$1:$ZZ$1, 0))</f>
        <v/>
      </c>
    </row>
    <row r="1431">
      <c r="A1431">
        <f>INDEX(resultados!$A$2:$ZZ$1925, 1425, MATCH($B$1, resultados!$A$1:$ZZ$1, 0))</f>
        <v/>
      </c>
      <c r="B1431">
        <f>INDEX(resultados!$A$2:$ZZ$1925, 1425, MATCH($B$2, resultados!$A$1:$ZZ$1, 0))</f>
        <v/>
      </c>
      <c r="C1431">
        <f>INDEX(resultados!$A$2:$ZZ$1925, 1425, MATCH($B$3, resultados!$A$1:$ZZ$1, 0))</f>
        <v/>
      </c>
    </row>
    <row r="1432">
      <c r="A1432">
        <f>INDEX(resultados!$A$2:$ZZ$1925, 1426, MATCH($B$1, resultados!$A$1:$ZZ$1, 0))</f>
        <v/>
      </c>
      <c r="B1432">
        <f>INDEX(resultados!$A$2:$ZZ$1925, 1426, MATCH($B$2, resultados!$A$1:$ZZ$1, 0))</f>
        <v/>
      </c>
      <c r="C1432">
        <f>INDEX(resultados!$A$2:$ZZ$1925, 1426, MATCH($B$3, resultados!$A$1:$ZZ$1, 0))</f>
        <v/>
      </c>
    </row>
    <row r="1433">
      <c r="A1433">
        <f>INDEX(resultados!$A$2:$ZZ$1925, 1427, MATCH($B$1, resultados!$A$1:$ZZ$1, 0))</f>
        <v/>
      </c>
      <c r="B1433">
        <f>INDEX(resultados!$A$2:$ZZ$1925, 1427, MATCH($B$2, resultados!$A$1:$ZZ$1, 0))</f>
        <v/>
      </c>
      <c r="C1433">
        <f>INDEX(resultados!$A$2:$ZZ$1925, 1427, MATCH($B$3, resultados!$A$1:$ZZ$1, 0))</f>
        <v/>
      </c>
    </row>
    <row r="1434">
      <c r="A1434">
        <f>INDEX(resultados!$A$2:$ZZ$1925, 1428, MATCH($B$1, resultados!$A$1:$ZZ$1, 0))</f>
        <v/>
      </c>
      <c r="B1434">
        <f>INDEX(resultados!$A$2:$ZZ$1925, 1428, MATCH($B$2, resultados!$A$1:$ZZ$1, 0))</f>
        <v/>
      </c>
      <c r="C1434">
        <f>INDEX(resultados!$A$2:$ZZ$1925, 1428, MATCH($B$3, resultados!$A$1:$ZZ$1, 0))</f>
        <v/>
      </c>
    </row>
    <row r="1435">
      <c r="A1435">
        <f>INDEX(resultados!$A$2:$ZZ$1925, 1429, MATCH($B$1, resultados!$A$1:$ZZ$1, 0))</f>
        <v/>
      </c>
      <c r="B1435">
        <f>INDEX(resultados!$A$2:$ZZ$1925, 1429, MATCH($B$2, resultados!$A$1:$ZZ$1, 0))</f>
        <v/>
      </c>
      <c r="C1435">
        <f>INDEX(resultados!$A$2:$ZZ$1925, 1429, MATCH($B$3, resultados!$A$1:$ZZ$1, 0))</f>
        <v/>
      </c>
    </row>
    <row r="1436">
      <c r="A1436">
        <f>INDEX(resultados!$A$2:$ZZ$1925, 1430, MATCH($B$1, resultados!$A$1:$ZZ$1, 0))</f>
        <v/>
      </c>
      <c r="B1436">
        <f>INDEX(resultados!$A$2:$ZZ$1925, 1430, MATCH($B$2, resultados!$A$1:$ZZ$1, 0))</f>
        <v/>
      </c>
      <c r="C1436">
        <f>INDEX(resultados!$A$2:$ZZ$1925, 1430, MATCH($B$3, resultados!$A$1:$ZZ$1, 0))</f>
        <v/>
      </c>
    </row>
    <row r="1437">
      <c r="A1437">
        <f>INDEX(resultados!$A$2:$ZZ$1925, 1431, MATCH($B$1, resultados!$A$1:$ZZ$1, 0))</f>
        <v/>
      </c>
      <c r="B1437">
        <f>INDEX(resultados!$A$2:$ZZ$1925, 1431, MATCH($B$2, resultados!$A$1:$ZZ$1, 0))</f>
        <v/>
      </c>
      <c r="C1437">
        <f>INDEX(resultados!$A$2:$ZZ$1925, 1431, MATCH($B$3, resultados!$A$1:$ZZ$1, 0))</f>
        <v/>
      </c>
    </row>
    <row r="1438">
      <c r="A1438">
        <f>INDEX(resultados!$A$2:$ZZ$1925, 1432, MATCH($B$1, resultados!$A$1:$ZZ$1, 0))</f>
        <v/>
      </c>
      <c r="B1438">
        <f>INDEX(resultados!$A$2:$ZZ$1925, 1432, MATCH($B$2, resultados!$A$1:$ZZ$1, 0))</f>
        <v/>
      </c>
      <c r="C1438">
        <f>INDEX(resultados!$A$2:$ZZ$1925, 1432, MATCH($B$3, resultados!$A$1:$ZZ$1, 0))</f>
        <v/>
      </c>
    </row>
    <row r="1439">
      <c r="A1439">
        <f>INDEX(resultados!$A$2:$ZZ$1925, 1433, MATCH($B$1, resultados!$A$1:$ZZ$1, 0))</f>
        <v/>
      </c>
      <c r="B1439">
        <f>INDEX(resultados!$A$2:$ZZ$1925, 1433, MATCH($B$2, resultados!$A$1:$ZZ$1, 0))</f>
        <v/>
      </c>
      <c r="C1439">
        <f>INDEX(resultados!$A$2:$ZZ$1925, 1433, MATCH($B$3, resultados!$A$1:$ZZ$1, 0))</f>
        <v/>
      </c>
    </row>
    <row r="1440">
      <c r="A1440">
        <f>INDEX(resultados!$A$2:$ZZ$1925, 1434, MATCH($B$1, resultados!$A$1:$ZZ$1, 0))</f>
        <v/>
      </c>
      <c r="B1440">
        <f>INDEX(resultados!$A$2:$ZZ$1925, 1434, MATCH($B$2, resultados!$A$1:$ZZ$1, 0))</f>
        <v/>
      </c>
      <c r="C1440">
        <f>INDEX(resultados!$A$2:$ZZ$1925, 1434, MATCH($B$3, resultados!$A$1:$ZZ$1, 0))</f>
        <v/>
      </c>
    </row>
    <row r="1441">
      <c r="A1441">
        <f>INDEX(resultados!$A$2:$ZZ$1925, 1435, MATCH($B$1, resultados!$A$1:$ZZ$1, 0))</f>
        <v/>
      </c>
      <c r="B1441">
        <f>INDEX(resultados!$A$2:$ZZ$1925, 1435, MATCH($B$2, resultados!$A$1:$ZZ$1, 0))</f>
        <v/>
      </c>
      <c r="C1441">
        <f>INDEX(resultados!$A$2:$ZZ$1925, 1435, MATCH($B$3, resultados!$A$1:$ZZ$1, 0))</f>
        <v/>
      </c>
    </row>
    <row r="1442">
      <c r="A1442">
        <f>INDEX(resultados!$A$2:$ZZ$1925, 1436, MATCH($B$1, resultados!$A$1:$ZZ$1, 0))</f>
        <v/>
      </c>
      <c r="B1442">
        <f>INDEX(resultados!$A$2:$ZZ$1925, 1436, MATCH($B$2, resultados!$A$1:$ZZ$1, 0))</f>
        <v/>
      </c>
      <c r="C1442">
        <f>INDEX(resultados!$A$2:$ZZ$1925, 1436, MATCH($B$3, resultados!$A$1:$ZZ$1, 0))</f>
        <v/>
      </c>
    </row>
    <row r="1443">
      <c r="A1443">
        <f>INDEX(resultados!$A$2:$ZZ$1925, 1437, MATCH($B$1, resultados!$A$1:$ZZ$1, 0))</f>
        <v/>
      </c>
      <c r="B1443">
        <f>INDEX(resultados!$A$2:$ZZ$1925, 1437, MATCH($B$2, resultados!$A$1:$ZZ$1, 0))</f>
        <v/>
      </c>
      <c r="C1443">
        <f>INDEX(resultados!$A$2:$ZZ$1925, 1437, MATCH($B$3, resultados!$A$1:$ZZ$1, 0))</f>
        <v/>
      </c>
    </row>
    <row r="1444">
      <c r="A1444">
        <f>INDEX(resultados!$A$2:$ZZ$1925, 1438, MATCH($B$1, resultados!$A$1:$ZZ$1, 0))</f>
        <v/>
      </c>
      <c r="B1444">
        <f>INDEX(resultados!$A$2:$ZZ$1925, 1438, MATCH($B$2, resultados!$A$1:$ZZ$1, 0))</f>
        <v/>
      </c>
      <c r="C1444">
        <f>INDEX(resultados!$A$2:$ZZ$1925, 1438, MATCH($B$3, resultados!$A$1:$ZZ$1, 0))</f>
        <v/>
      </c>
    </row>
    <row r="1445">
      <c r="A1445">
        <f>INDEX(resultados!$A$2:$ZZ$1925, 1439, MATCH($B$1, resultados!$A$1:$ZZ$1, 0))</f>
        <v/>
      </c>
      <c r="B1445">
        <f>INDEX(resultados!$A$2:$ZZ$1925, 1439, MATCH($B$2, resultados!$A$1:$ZZ$1, 0))</f>
        <v/>
      </c>
      <c r="C1445">
        <f>INDEX(resultados!$A$2:$ZZ$1925, 1439, MATCH($B$3, resultados!$A$1:$ZZ$1, 0))</f>
        <v/>
      </c>
    </row>
    <row r="1446">
      <c r="A1446">
        <f>INDEX(resultados!$A$2:$ZZ$1925, 1440, MATCH($B$1, resultados!$A$1:$ZZ$1, 0))</f>
        <v/>
      </c>
      <c r="B1446">
        <f>INDEX(resultados!$A$2:$ZZ$1925, 1440, MATCH($B$2, resultados!$A$1:$ZZ$1, 0))</f>
        <v/>
      </c>
      <c r="C1446">
        <f>INDEX(resultados!$A$2:$ZZ$1925, 1440, MATCH($B$3, resultados!$A$1:$ZZ$1, 0))</f>
        <v/>
      </c>
    </row>
    <row r="1447">
      <c r="A1447">
        <f>INDEX(resultados!$A$2:$ZZ$1925, 1441, MATCH($B$1, resultados!$A$1:$ZZ$1, 0))</f>
        <v/>
      </c>
      <c r="B1447">
        <f>INDEX(resultados!$A$2:$ZZ$1925, 1441, MATCH($B$2, resultados!$A$1:$ZZ$1, 0))</f>
        <v/>
      </c>
      <c r="C1447">
        <f>INDEX(resultados!$A$2:$ZZ$1925, 1441, MATCH($B$3, resultados!$A$1:$ZZ$1, 0))</f>
        <v/>
      </c>
    </row>
    <row r="1448">
      <c r="A1448">
        <f>INDEX(resultados!$A$2:$ZZ$1925, 1442, MATCH($B$1, resultados!$A$1:$ZZ$1, 0))</f>
        <v/>
      </c>
      <c r="B1448">
        <f>INDEX(resultados!$A$2:$ZZ$1925, 1442, MATCH($B$2, resultados!$A$1:$ZZ$1, 0))</f>
        <v/>
      </c>
      <c r="C1448">
        <f>INDEX(resultados!$A$2:$ZZ$1925, 1442, MATCH($B$3, resultados!$A$1:$ZZ$1, 0))</f>
        <v/>
      </c>
    </row>
    <row r="1449">
      <c r="A1449">
        <f>INDEX(resultados!$A$2:$ZZ$1925, 1443, MATCH($B$1, resultados!$A$1:$ZZ$1, 0))</f>
        <v/>
      </c>
      <c r="B1449">
        <f>INDEX(resultados!$A$2:$ZZ$1925, 1443, MATCH($B$2, resultados!$A$1:$ZZ$1, 0))</f>
        <v/>
      </c>
      <c r="C1449">
        <f>INDEX(resultados!$A$2:$ZZ$1925, 1443, MATCH($B$3, resultados!$A$1:$ZZ$1, 0))</f>
        <v/>
      </c>
    </row>
    <row r="1450">
      <c r="A1450">
        <f>INDEX(resultados!$A$2:$ZZ$1925, 1444, MATCH($B$1, resultados!$A$1:$ZZ$1, 0))</f>
        <v/>
      </c>
      <c r="B1450">
        <f>INDEX(resultados!$A$2:$ZZ$1925, 1444, MATCH($B$2, resultados!$A$1:$ZZ$1, 0))</f>
        <v/>
      </c>
      <c r="C1450">
        <f>INDEX(resultados!$A$2:$ZZ$1925, 1444, MATCH($B$3, resultados!$A$1:$ZZ$1, 0))</f>
        <v/>
      </c>
    </row>
    <row r="1451">
      <c r="A1451">
        <f>INDEX(resultados!$A$2:$ZZ$1925, 1445, MATCH($B$1, resultados!$A$1:$ZZ$1, 0))</f>
        <v/>
      </c>
      <c r="B1451">
        <f>INDEX(resultados!$A$2:$ZZ$1925, 1445, MATCH($B$2, resultados!$A$1:$ZZ$1, 0))</f>
        <v/>
      </c>
      <c r="C1451">
        <f>INDEX(resultados!$A$2:$ZZ$1925, 1445, MATCH($B$3, resultados!$A$1:$ZZ$1, 0))</f>
        <v/>
      </c>
    </row>
    <row r="1452">
      <c r="A1452">
        <f>INDEX(resultados!$A$2:$ZZ$1925, 1446, MATCH($B$1, resultados!$A$1:$ZZ$1, 0))</f>
        <v/>
      </c>
      <c r="B1452">
        <f>INDEX(resultados!$A$2:$ZZ$1925, 1446, MATCH($B$2, resultados!$A$1:$ZZ$1, 0))</f>
        <v/>
      </c>
      <c r="C1452">
        <f>INDEX(resultados!$A$2:$ZZ$1925, 1446, MATCH($B$3, resultados!$A$1:$ZZ$1, 0))</f>
        <v/>
      </c>
    </row>
    <row r="1453">
      <c r="A1453">
        <f>INDEX(resultados!$A$2:$ZZ$1925, 1447, MATCH($B$1, resultados!$A$1:$ZZ$1, 0))</f>
        <v/>
      </c>
      <c r="B1453">
        <f>INDEX(resultados!$A$2:$ZZ$1925, 1447, MATCH($B$2, resultados!$A$1:$ZZ$1, 0))</f>
        <v/>
      </c>
      <c r="C1453">
        <f>INDEX(resultados!$A$2:$ZZ$1925, 1447, MATCH($B$3, resultados!$A$1:$ZZ$1, 0))</f>
        <v/>
      </c>
    </row>
    <row r="1454">
      <c r="A1454">
        <f>INDEX(resultados!$A$2:$ZZ$1925, 1448, MATCH($B$1, resultados!$A$1:$ZZ$1, 0))</f>
        <v/>
      </c>
      <c r="B1454">
        <f>INDEX(resultados!$A$2:$ZZ$1925, 1448, MATCH($B$2, resultados!$A$1:$ZZ$1, 0))</f>
        <v/>
      </c>
      <c r="C1454">
        <f>INDEX(resultados!$A$2:$ZZ$1925, 1448, MATCH($B$3, resultados!$A$1:$ZZ$1, 0))</f>
        <v/>
      </c>
    </row>
    <row r="1455">
      <c r="A1455">
        <f>INDEX(resultados!$A$2:$ZZ$1925, 1449, MATCH($B$1, resultados!$A$1:$ZZ$1, 0))</f>
        <v/>
      </c>
      <c r="B1455">
        <f>INDEX(resultados!$A$2:$ZZ$1925, 1449, MATCH($B$2, resultados!$A$1:$ZZ$1, 0))</f>
        <v/>
      </c>
      <c r="C1455">
        <f>INDEX(resultados!$A$2:$ZZ$1925, 1449, MATCH($B$3, resultados!$A$1:$ZZ$1, 0))</f>
        <v/>
      </c>
    </row>
    <row r="1456">
      <c r="A1456">
        <f>INDEX(resultados!$A$2:$ZZ$1925, 1450, MATCH($B$1, resultados!$A$1:$ZZ$1, 0))</f>
        <v/>
      </c>
      <c r="B1456">
        <f>INDEX(resultados!$A$2:$ZZ$1925, 1450, MATCH($B$2, resultados!$A$1:$ZZ$1, 0))</f>
        <v/>
      </c>
      <c r="C1456">
        <f>INDEX(resultados!$A$2:$ZZ$1925, 1450, MATCH($B$3, resultados!$A$1:$ZZ$1, 0))</f>
        <v/>
      </c>
    </row>
    <row r="1457">
      <c r="A1457">
        <f>INDEX(resultados!$A$2:$ZZ$1925, 1451, MATCH($B$1, resultados!$A$1:$ZZ$1, 0))</f>
        <v/>
      </c>
      <c r="B1457">
        <f>INDEX(resultados!$A$2:$ZZ$1925, 1451, MATCH($B$2, resultados!$A$1:$ZZ$1, 0))</f>
        <v/>
      </c>
      <c r="C1457">
        <f>INDEX(resultados!$A$2:$ZZ$1925, 1451, MATCH($B$3, resultados!$A$1:$ZZ$1, 0))</f>
        <v/>
      </c>
    </row>
    <row r="1458">
      <c r="A1458">
        <f>INDEX(resultados!$A$2:$ZZ$1925, 1452, MATCH($B$1, resultados!$A$1:$ZZ$1, 0))</f>
        <v/>
      </c>
      <c r="B1458">
        <f>INDEX(resultados!$A$2:$ZZ$1925, 1452, MATCH($B$2, resultados!$A$1:$ZZ$1, 0))</f>
        <v/>
      </c>
      <c r="C1458">
        <f>INDEX(resultados!$A$2:$ZZ$1925, 1452, MATCH($B$3, resultados!$A$1:$ZZ$1, 0))</f>
        <v/>
      </c>
    </row>
    <row r="1459">
      <c r="A1459">
        <f>INDEX(resultados!$A$2:$ZZ$1925, 1453, MATCH($B$1, resultados!$A$1:$ZZ$1, 0))</f>
        <v/>
      </c>
      <c r="B1459">
        <f>INDEX(resultados!$A$2:$ZZ$1925, 1453, MATCH($B$2, resultados!$A$1:$ZZ$1, 0))</f>
        <v/>
      </c>
      <c r="C1459">
        <f>INDEX(resultados!$A$2:$ZZ$1925, 1453, MATCH($B$3, resultados!$A$1:$ZZ$1, 0))</f>
        <v/>
      </c>
    </row>
    <row r="1460">
      <c r="A1460">
        <f>INDEX(resultados!$A$2:$ZZ$1925, 1454, MATCH($B$1, resultados!$A$1:$ZZ$1, 0))</f>
        <v/>
      </c>
      <c r="B1460">
        <f>INDEX(resultados!$A$2:$ZZ$1925, 1454, MATCH($B$2, resultados!$A$1:$ZZ$1, 0))</f>
        <v/>
      </c>
      <c r="C1460">
        <f>INDEX(resultados!$A$2:$ZZ$1925, 1454, MATCH($B$3, resultados!$A$1:$ZZ$1, 0))</f>
        <v/>
      </c>
    </row>
    <row r="1461">
      <c r="A1461">
        <f>INDEX(resultados!$A$2:$ZZ$1925, 1455, MATCH($B$1, resultados!$A$1:$ZZ$1, 0))</f>
        <v/>
      </c>
      <c r="B1461">
        <f>INDEX(resultados!$A$2:$ZZ$1925, 1455, MATCH($B$2, resultados!$A$1:$ZZ$1, 0))</f>
        <v/>
      </c>
      <c r="C1461">
        <f>INDEX(resultados!$A$2:$ZZ$1925, 1455, MATCH($B$3, resultados!$A$1:$ZZ$1, 0))</f>
        <v/>
      </c>
    </row>
    <row r="1462">
      <c r="A1462">
        <f>INDEX(resultados!$A$2:$ZZ$1925, 1456, MATCH($B$1, resultados!$A$1:$ZZ$1, 0))</f>
        <v/>
      </c>
      <c r="B1462">
        <f>INDEX(resultados!$A$2:$ZZ$1925, 1456, MATCH($B$2, resultados!$A$1:$ZZ$1, 0))</f>
        <v/>
      </c>
      <c r="C1462">
        <f>INDEX(resultados!$A$2:$ZZ$1925, 1456, MATCH($B$3, resultados!$A$1:$ZZ$1, 0))</f>
        <v/>
      </c>
    </row>
    <row r="1463">
      <c r="A1463">
        <f>INDEX(resultados!$A$2:$ZZ$1925, 1457, MATCH($B$1, resultados!$A$1:$ZZ$1, 0))</f>
        <v/>
      </c>
      <c r="B1463">
        <f>INDEX(resultados!$A$2:$ZZ$1925, 1457, MATCH($B$2, resultados!$A$1:$ZZ$1, 0))</f>
        <v/>
      </c>
      <c r="C1463">
        <f>INDEX(resultados!$A$2:$ZZ$1925, 1457, MATCH($B$3, resultados!$A$1:$ZZ$1, 0))</f>
        <v/>
      </c>
    </row>
    <row r="1464">
      <c r="A1464">
        <f>INDEX(resultados!$A$2:$ZZ$1925, 1458, MATCH($B$1, resultados!$A$1:$ZZ$1, 0))</f>
        <v/>
      </c>
      <c r="B1464">
        <f>INDEX(resultados!$A$2:$ZZ$1925, 1458, MATCH($B$2, resultados!$A$1:$ZZ$1, 0))</f>
        <v/>
      </c>
      <c r="C1464">
        <f>INDEX(resultados!$A$2:$ZZ$1925, 1458, MATCH($B$3, resultados!$A$1:$ZZ$1, 0))</f>
        <v/>
      </c>
    </row>
    <row r="1465">
      <c r="A1465">
        <f>INDEX(resultados!$A$2:$ZZ$1925, 1459, MATCH($B$1, resultados!$A$1:$ZZ$1, 0))</f>
        <v/>
      </c>
      <c r="B1465">
        <f>INDEX(resultados!$A$2:$ZZ$1925, 1459, MATCH($B$2, resultados!$A$1:$ZZ$1, 0))</f>
        <v/>
      </c>
      <c r="C1465">
        <f>INDEX(resultados!$A$2:$ZZ$1925, 1459, MATCH($B$3, resultados!$A$1:$ZZ$1, 0))</f>
        <v/>
      </c>
    </row>
    <row r="1466">
      <c r="A1466">
        <f>INDEX(resultados!$A$2:$ZZ$1925, 1460, MATCH($B$1, resultados!$A$1:$ZZ$1, 0))</f>
        <v/>
      </c>
      <c r="B1466">
        <f>INDEX(resultados!$A$2:$ZZ$1925, 1460, MATCH($B$2, resultados!$A$1:$ZZ$1, 0))</f>
        <v/>
      </c>
      <c r="C1466">
        <f>INDEX(resultados!$A$2:$ZZ$1925, 1460, MATCH($B$3, resultados!$A$1:$ZZ$1, 0))</f>
        <v/>
      </c>
    </row>
    <row r="1467">
      <c r="A1467">
        <f>INDEX(resultados!$A$2:$ZZ$1925, 1461, MATCH($B$1, resultados!$A$1:$ZZ$1, 0))</f>
        <v/>
      </c>
      <c r="B1467">
        <f>INDEX(resultados!$A$2:$ZZ$1925, 1461, MATCH($B$2, resultados!$A$1:$ZZ$1, 0))</f>
        <v/>
      </c>
      <c r="C1467">
        <f>INDEX(resultados!$A$2:$ZZ$1925, 1461, MATCH($B$3, resultados!$A$1:$ZZ$1, 0))</f>
        <v/>
      </c>
    </row>
    <row r="1468">
      <c r="A1468">
        <f>INDEX(resultados!$A$2:$ZZ$1925, 1462, MATCH($B$1, resultados!$A$1:$ZZ$1, 0))</f>
        <v/>
      </c>
      <c r="B1468">
        <f>INDEX(resultados!$A$2:$ZZ$1925, 1462, MATCH($B$2, resultados!$A$1:$ZZ$1, 0))</f>
        <v/>
      </c>
      <c r="C1468">
        <f>INDEX(resultados!$A$2:$ZZ$1925, 1462, MATCH($B$3, resultados!$A$1:$ZZ$1, 0))</f>
        <v/>
      </c>
    </row>
    <row r="1469">
      <c r="A1469">
        <f>INDEX(resultados!$A$2:$ZZ$1925, 1463, MATCH($B$1, resultados!$A$1:$ZZ$1, 0))</f>
        <v/>
      </c>
      <c r="B1469">
        <f>INDEX(resultados!$A$2:$ZZ$1925, 1463, MATCH($B$2, resultados!$A$1:$ZZ$1, 0))</f>
        <v/>
      </c>
      <c r="C1469">
        <f>INDEX(resultados!$A$2:$ZZ$1925, 1463, MATCH($B$3, resultados!$A$1:$ZZ$1, 0))</f>
        <v/>
      </c>
    </row>
    <row r="1470">
      <c r="A1470">
        <f>INDEX(resultados!$A$2:$ZZ$1925, 1464, MATCH($B$1, resultados!$A$1:$ZZ$1, 0))</f>
        <v/>
      </c>
      <c r="B1470">
        <f>INDEX(resultados!$A$2:$ZZ$1925, 1464, MATCH($B$2, resultados!$A$1:$ZZ$1, 0))</f>
        <v/>
      </c>
      <c r="C1470">
        <f>INDEX(resultados!$A$2:$ZZ$1925, 1464, MATCH($B$3, resultados!$A$1:$ZZ$1, 0))</f>
        <v/>
      </c>
    </row>
    <row r="1471">
      <c r="A1471">
        <f>INDEX(resultados!$A$2:$ZZ$1925, 1465, MATCH($B$1, resultados!$A$1:$ZZ$1, 0))</f>
        <v/>
      </c>
      <c r="B1471">
        <f>INDEX(resultados!$A$2:$ZZ$1925, 1465, MATCH($B$2, resultados!$A$1:$ZZ$1, 0))</f>
        <v/>
      </c>
      <c r="C1471">
        <f>INDEX(resultados!$A$2:$ZZ$1925, 1465, MATCH($B$3, resultados!$A$1:$ZZ$1, 0))</f>
        <v/>
      </c>
    </row>
    <row r="1472">
      <c r="A1472">
        <f>INDEX(resultados!$A$2:$ZZ$1925, 1466, MATCH($B$1, resultados!$A$1:$ZZ$1, 0))</f>
        <v/>
      </c>
      <c r="B1472">
        <f>INDEX(resultados!$A$2:$ZZ$1925, 1466, MATCH($B$2, resultados!$A$1:$ZZ$1, 0))</f>
        <v/>
      </c>
      <c r="C1472">
        <f>INDEX(resultados!$A$2:$ZZ$1925, 1466, MATCH($B$3, resultados!$A$1:$ZZ$1, 0))</f>
        <v/>
      </c>
    </row>
    <row r="1473">
      <c r="A1473">
        <f>INDEX(resultados!$A$2:$ZZ$1925, 1467, MATCH($B$1, resultados!$A$1:$ZZ$1, 0))</f>
        <v/>
      </c>
      <c r="B1473">
        <f>INDEX(resultados!$A$2:$ZZ$1925, 1467, MATCH($B$2, resultados!$A$1:$ZZ$1, 0))</f>
        <v/>
      </c>
      <c r="C1473">
        <f>INDEX(resultados!$A$2:$ZZ$1925, 1467, MATCH($B$3, resultados!$A$1:$ZZ$1, 0))</f>
        <v/>
      </c>
    </row>
    <row r="1474">
      <c r="A1474">
        <f>INDEX(resultados!$A$2:$ZZ$1925, 1468, MATCH($B$1, resultados!$A$1:$ZZ$1, 0))</f>
        <v/>
      </c>
      <c r="B1474">
        <f>INDEX(resultados!$A$2:$ZZ$1925, 1468, MATCH($B$2, resultados!$A$1:$ZZ$1, 0))</f>
        <v/>
      </c>
      <c r="C1474">
        <f>INDEX(resultados!$A$2:$ZZ$1925, 1468, MATCH($B$3, resultados!$A$1:$ZZ$1, 0))</f>
        <v/>
      </c>
    </row>
    <row r="1475">
      <c r="A1475">
        <f>INDEX(resultados!$A$2:$ZZ$1925, 1469, MATCH($B$1, resultados!$A$1:$ZZ$1, 0))</f>
        <v/>
      </c>
      <c r="B1475">
        <f>INDEX(resultados!$A$2:$ZZ$1925, 1469, MATCH($B$2, resultados!$A$1:$ZZ$1, 0))</f>
        <v/>
      </c>
      <c r="C1475">
        <f>INDEX(resultados!$A$2:$ZZ$1925, 1469, MATCH($B$3, resultados!$A$1:$ZZ$1, 0))</f>
        <v/>
      </c>
    </row>
    <row r="1476">
      <c r="A1476">
        <f>INDEX(resultados!$A$2:$ZZ$1925, 1470, MATCH($B$1, resultados!$A$1:$ZZ$1, 0))</f>
        <v/>
      </c>
      <c r="B1476">
        <f>INDEX(resultados!$A$2:$ZZ$1925, 1470, MATCH($B$2, resultados!$A$1:$ZZ$1, 0))</f>
        <v/>
      </c>
      <c r="C1476">
        <f>INDEX(resultados!$A$2:$ZZ$1925, 1470, MATCH($B$3, resultados!$A$1:$ZZ$1, 0))</f>
        <v/>
      </c>
    </row>
    <row r="1477">
      <c r="A1477">
        <f>INDEX(resultados!$A$2:$ZZ$1925, 1471, MATCH($B$1, resultados!$A$1:$ZZ$1, 0))</f>
        <v/>
      </c>
      <c r="B1477">
        <f>INDEX(resultados!$A$2:$ZZ$1925, 1471, MATCH($B$2, resultados!$A$1:$ZZ$1, 0))</f>
        <v/>
      </c>
      <c r="C1477">
        <f>INDEX(resultados!$A$2:$ZZ$1925, 1471, MATCH($B$3, resultados!$A$1:$ZZ$1, 0))</f>
        <v/>
      </c>
    </row>
    <row r="1478">
      <c r="A1478">
        <f>INDEX(resultados!$A$2:$ZZ$1925, 1472, MATCH($B$1, resultados!$A$1:$ZZ$1, 0))</f>
        <v/>
      </c>
      <c r="B1478">
        <f>INDEX(resultados!$A$2:$ZZ$1925, 1472, MATCH($B$2, resultados!$A$1:$ZZ$1, 0))</f>
        <v/>
      </c>
      <c r="C1478">
        <f>INDEX(resultados!$A$2:$ZZ$1925, 1472, MATCH($B$3, resultados!$A$1:$ZZ$1, 0))</f>
        <v/>
      </c>
    </row>
    <row r="1479">
      <c r="A1479">
        <f>INDEX(resultados!$A$2:$ZZ$1925, 1473, MATCH($B$1, resultados!$A$1:$ZZ$1, 0))</f>
        <v/>
      </c>
      <c r="B1479">
        <f>INDEX(resultados!$A$2:$ZZ$1925, 1473, MATCH($B$2, resultados!$A$1:$ZZ$1, 0))</f>
        <v/>
      </c>
      <c r="C1479">
        <f>INDEX(resultados!$A$2:$ZZ$1925, 1473, MATCH($B$3, resultados!$A$1:$ZZ$1, 0))</f>
        <v/>
      </c>
    </row>
    <row r="1480">
      <c r="A1480">
        <f>INDEX(resultados!$A$2:$ZZ$1925, 1474, MATCH($B$1, resultados!$A$1:$ZZ$1, 0))</f>
        <v/>
      </c>
      <c r="B1480">
        <f>INDEX(resultados!$A$2:$ZZ$1925, 1474, MATCH($B$2, resultados!$A$1:$ZZ$1, 0))</f>
        <v/>
      </c>
      <c r="C1480">
        <f>INDEX(resultados!$A$2:$ZZ$1925, 1474, MATCH($B$3, resultados!$A$1:$ZZ$1, 0))</f>
        <v/>
      </c>
    </row>
    <row r="1481">
      <c r="A1481">
        <f>INDEX(resultados!$A$2:$ZZ$1925, 1475, MATCH($B$1, resultados!$A$1:$ZZ$1, 0))</f>
        <v/>
      </c>
      <c r="B1481">
        <f>INDEX(resultados!$A$2:$ZZ$1925, 1475, MATCH($B$2, resultados!$A$1:$ZZ$1, 0))</f>
        <v/>
      </c>
      <c r="C1481">
        <f>INDEX(resultados!$A$2:$ZZ$1925, 1475, MATCH($B$3, resultados!$A$1:$ZZ$1, 0))</f>
        <v/>
      </c>
    </row>
    <row r="1482">
      <c r="A1482">
        <f>INDEX(resultados!$A$2:$ZZ$1925, 1476, MATCH($B$1, resultados!$A$1:$ZZ$1, 0))</f>
        <v/>
      </c>
      <c r="B1482">
        <f>INDEX(resultados!$A$2:$ZZ$1925, 1476, MATCH($B$2, resultados!$A$1:$ZZ$1, 0))</f>
        <v/>
      </c>
      <c r="C1482">
        <f>INDEX(resultados!$A$2:$ZZ$1925, 1476, MATCH($B$3, resultados!$A$1:$ZZ$1, 0))</f>
        <v/>
      </c>
    </row>
    <row r="1483">
      <c r="A1483">
        <f>INDEX(resultados!$A$2:$ZZ$1925, 1477, MATCH($B$1, resultados!$A$1:$ZZ$1, 0))</f>
        <v/>
      </c>
      <c r="B1483">
        <f>INDEX(resultados!$A$2:$ZZ$1925, 1477, MATCH($B$2, resultados!$A$1:$ZZ$1, 0))</f>
        <v/>
      </c>
      <c r="C1483">
        <f>INDEX(resultados!$A$2:$ZZ$1925, 1477, MATCH($B$3, resultados!$A$1:$ZZ$1, 0))</f>
        <v/>
      </c>
    </row>
    <row r="1484">
      <c r="A1484">
        <f>INDEX(resultados!$A$2:$ZZ$1925, 1478, MATCH($B$1, resultados!$A$1:$ZZ$1, 0))</f>
        <v/>
      </c>
      <c r="B1484">
        <f>INDEX(resultados!$A$2:$ZZ$1925, 1478, MATCH($B$2, resultados!$A$1:$ZZ$1, 0))</f>
        <v/>
      </c>
      <c r="C1484">
        <f>INDEX(resultados!$A$2:$ZZ$1925, 1478, MATCH($B$3, resultados!$A$1:$ZZ$1, 0))</f>
        <v/>
      </c>
    </row>
    <row r="1485">
      <c r="A1485">
        <f>INDEX(resultados!$A$2:$ZZ$1925, 1479, MATCH($B$1, resultados!$A$1:$ZZ$1, 0))</f>
        <v/>
      </c>
      <c r="B1485">
        <f>INDEX(resultados!$A$2:$ZZ$1925, 1479, MATCH($B$2, resultados!$A$1:$ZZ$1, 0))</f>
        <v/>
      </c>
      <c r="C1485">
        <f>INDEX(resultados!$A$2:$ZZ$1925, 1479, MATCH($B$3, resultados!$A$1:$ZZ$1, 0))</f>
        <v/>
      </c>
    </row>
    <row r="1486">
      <c r="A1486">
        <f>INDEX(resultados!$A$2:$ZZ$1925, 1480, MATCH($B$1, resultados!$A$1:$ZZ$1, 0))</f>
        <v/>
      </c>
      <c r="B1486">
        <f>INDEX(resultados!$A$2:$ZZ$1925, 1480, MATCH($B$2, resultados!$A$1:$ZZ$1, 0))</f>
        <v/>
      </c>
      <c r="C1486">
        <f>INDEX(resultados!$A$2:$ZZ$1925, 1480, MATCH($B$3, resultados!$A$1:$ZZ$1, 0))</f>
        <v/>
      </c>
    </row>
    <row r="1487">
      <c r="A1487">
        <f>INDEX(resultados!$A$2:$ZZ$1925, 1481, MATCH($B$1, resultados!$A$1:$ZZ$1, 0))</f>
        <v/>
      </c>
      <c r="B1487">
        <f>INDEX(resultados!$A$2:$ZZ$1925, 1481, MATCH($B$2, resultados!$A$1:$ZZ$1, 0))</f>
        <v/>
      </c>
      <c r="C1487">
        <f>INDEX(resultados!$A$2:$ZZ$1925, 1481, MATCH($B$3, resultados!$A$1:$ZZ$1, 0))</f>
        <v/>
      </c>
    </row>
    <row r="1488">
      <c r="A1488">
        <f>INDEX(resultados!$A$2:$ZZ$1925, 1482, MATCH($B$1, resultados!$A$1:$ZZ$1, 0))</f>
        <v/>
      </c>
      <c r="B1488">
        <f>INDEX(resultados!$A$2:$ZZ$1925, 1482, MATCH($B$2, resultados!$A$1:$ZZ$1, 0))</f>
        <v/>
      </c>
      <c r="C1488">
        <f>INDEX(resultados!$A$2:$ZZ$1925, 1482, MATCH($B$3, resultados!$A$1:$ZZ$1, 0))</f>
        <v/>
      </c>
    </row>
    <row r="1489">
      <c r="A1489">
        <f>INDEX(resultados!$A$2:$ZZ$1925, 1483, MATCH($B$1, resultados!$A$1:$ZZ$1, 0))</f>
        <v/>
      </c>
      <c r="B1489">
        <f>INDEX(resultados!$A$2:$ZZ$1925, 1483, MATCH($B$2, resultados!$A$1:$ZZ$1, 0))</f>
        <v/>
      </c>
      <c r="C1489">
        <f>INDEX(resultados!$A$2:$ZZ$1925, 1483, MATCH($B$3, resultados!$A$1:$ZZ$1, 0))</f>
        <v/>
      </c>
    </row>
    <row r="1490">
      <c r="A1490">
        <f>INDEX(resultados!$A$2:$ZZ$1925, 1484, MATCH($B$1, resultados!$A$1:$ZZ$1, 0))</f>
        <v/>
      </c>
      <c r="B1490">
        <f>INDEX(resultados!$A$2:$ZZ$1925, 1484, MATCH($B$2, resultados!$A$1:$ZZ$1, 0))</f>
        <v/>
      </c>
      <c r="C1490">
        <f>INDEX(resultados!$A$2:$ZZ$1925, 1484, MATCH($B$3, resultados!$A$1:$ZZ$1, 0))</f>
        <v/>
      </c>
    </row>
    <row r="1491">
      <c r="A1491">
        <f>INDEX(resultados!$A$2:$ZZ$1925, 1485, MATCH($B$1, resultados!$A$1:$ZZ$1, 0))</f>
        <v/>
      </c>
      <c r="B1491">
        <f>INDEX(resultados!$A$2:$ZZ$1925, 1485, MATCH($B$2, resultados!$A$1:$ZZ$1, 0))</f>
        <v/>
      </c>
      <c r="C1491">
        <f>INDEX(resultados!$A$2:$ZZ$1925, 1485, MATCH($B$3, resultados!$A$1:$ZZ$1, 0))</f>
        <v/>
      </c>
    </row>
    <row r="1492">
      <c r="A1492">
        <f>INDEX(resultados!$A$2:$ZZ$1925, 1486, MATCH($B$1, resultados!$A$1:$ZZ$1, 0))</f>
        <v/>
      </c>
      <c r="B1492">
        <f>INDEX(resultados!$A$2:$ZZ$1925, 1486, MATCH($B$2, resultados!$A$1:$ZZ$1, 0))</f>
        <v/>
      </c>
      <c r="C1492">
        <f>INDEX(resultados!$A$2:$ZZ$1925, 1486, MATCH($B$3, resultados!$A$1:$ZZ$1, 0))</f>
        <v/>
      </c>
    </row>
    <row r="1493">
      <c r="A1493">
        <f>INDEX(resultados!$A$2:$ZZ$1925, 1487, MATCH($B$1, resultados!$A$1:$ZZ$1, 0))</f>
        <v/>
      </c>
      <c r="B1493">
        <f>INDEX(resultados!$A$2:$ZZ$1925, 1487, MATCH($B$2, resultados!$A$1:$ZZ$1, 0))</f>
        <v/>
      </c>
      <c r="C1493">
        <f>INDEX(resultados!$A$2:$ZZ$1925, 1487, MATCH($B$3, resultados!$A$1:$ZZ$1, 0))</f>
        <v/>
      </c>
    </row>
    <row r="1494">
      <c r="A1494">
        <f>INDEX(resultados!$A$2:$ZZ$1925, 1488, MATCH($B$1, resultados!$A$1:$ZZ$1, 0))</f>
        <v/>
      </c>
      <c r="B1494">
        <f>INDEX(resultados!$A$2:$ZZ$1925, 1488, MATCH($B$2, resultados!$A$1:$ZZ$1, 0))</f>
        <v/>
      </c>
      <c r="C1494">
        <f>INDEX(resultados!$A$2:$ZZ$1925, 1488, MATCH($B$3, resultados!$A$1:$ZZ$1, 0))</f>
        <v/>
      </c>
    </row>
    <row r="1495">
      <c r="A1495">
        <f>INDEX(resultados!$A$2:$ZZ$1925, 1489, MATCH($B$1, resultados!$A$1:$ZZ$1, 0))</f>
        <v/>
      </c>
      <c r="B1495">
        <f>INDEX(resultados!$A$2:$ZZ$1925, 1489, MATCH($B$2, resultados!$A$1:$ZZ$1, 0))</f>
        <v/>
      </c>
      <c r="C1495">
        <f>INDEX(resultados!$A$2:$ZZ$1925, 1489, MATCH($B$3, resultados!$A$1:$ZZ$1, 0))</f>
        <v/>
      </c>
    </row>
    <row r="1496">
      <c r="A1496">
        <f>INDEX(resultados!$A$2:$ZZ$1925, 1490, MATCH($B$1, resultados!$A$1:$ZZ$1, 0))</f>
        <v/>
      </c>
      <c r="B1496">
        <f>INDEX(resultados!$A$2:$ZZ$1925, 1490, MATCH($B$2, resultados!$A$1:$ZZ$1, 0))</f>
        <v/>
      </c>
      <c r="C1496">
        <f>INDEX(resultados!$A$2:$ZZ$1925, 1490, MATCH($B$3, resultados!$A$1:$ZZ$1, 0))</f>
        <v/>
      </c>
    </row>
    <row r="1497">
      <c r="A1497">
        <f>INDEX(resultados!$A$2:$ZZ$1925, 1491, MATCH($B$1, resultados!$A$1:$ZZ$1, 0))</f>
        <v/>
      </c>
      <c r="B1497">
        <f>INDEX(resultados!$A$2:$ZZ$1925, 1491, MATCH($B$2, resultados!$A$1:$ZZ$1, 0))</f>
        <v/>
      </c>
      <c r="C1497">
        <f>INDEX(resultados!$A$2:$ZZ$1925, 1491, MATCH($B$3, resultados!$A$1:$ZZ$1, 0))</f>
        <v/>
      </c>
    </row>
    <row r="1498">
      <c r="A1498">
        <f>INDEX(resultados!$A$2:$ZZ$1925, 1492, MATCH($B$1, resultados!$A$1:$ZZ$1, 0))</f>
        <v/>
      </c>
      <c r="B1498">
        <f>INDEX(resultados!$A$2:$ZZ$1925, 1492, MATCH($B$2, resultados!$A$1:$ZZ$1, 0))</f>
        <v/>
      </c>
      <c r="C1498">
        <f>INDEX(resultados!$A$2:$ZZ$1925, 1492, MATCH($B$3, resultados!$A$1:$ZZ$1, 0))</f>
        <v/>
      </c>
    </row>
    <row r="1499">
      <c r="A1499">
        <f>INDEX(resultados!$A$2:$ZZ$1925, 1493, MATCH($B$1, resultados!$A$1:$ZZ$1, 0))</f>
        <v/>
      </c>
      <c r="B1499">
        <f>INDEX(resultados!$A$2:$ZZ$1925, 1493, MATCH($B$2, resultados!$A$1:$ZZ$1, 0))</f>
        <v/>
      </c>
      <c r="C1499">
        <f>INDEX(resultados!$A$2:$ZZ$1925, 1493, MATCH($B$3, resultados!$A$1:$ZZ$1, 0))</f>
        <v/>
      </c>
    </row>
    <row r="1500">
      <c r="A1500">
        <f>INDEX(resultados!$A$2:$ZZ$1925, 1494, MATCH($B$1, resultados!$A$1:$ZZ$1, 0))</f>
        <v/>
      </c>
      <c r="B1500">
        <f>INDEX(resultados!$A$2:$ZZ$1925, 1494, MATCH($B$2, resultados!$A$1:$ZZ$1, 0))</f>
        <v/>
      </c>
      <c r="C1500">
        <f>INDEX(resultados!$A$2:$ZZ$1925, 1494, MATCH($B$3, resultados!$A$1:$ZZ$1, 0))</f>
        <v/>
      </c>
    </row>
    <row r="1501">
      <c r="A1501">
        <f>INDEX(resultados!$A$2:$ZZ$1925, 1495, MATCH($B$1, resultados!$A$1:$ZZ$1, 0))</f>
        <v/>
      </c>
      <c r="B1501">
        <f>INDEX(resultados!$A$2:$ZZ$1925, 1495, MATCH($B$2, resultados!$A$1:$ZZ$1, 0))</f>
        <v/>
      </c>
      <c r="C1501">
        <f>INDEX(resultados!$A$2:$ZZ$1925, 1495, MATCH($B$3, resultados!$A$1:$ZZ$1, 0))</f>
        <v/>
      </c>
    </row>
    <row r="1502">
      <c r="A1502">
        <f>INDEX(resultados!$A$2:$ZZ$1925, 1496, MATCH($B$1, resultados!$A$1:$ZZ$1, 0))</f>
        <v/>
      </c>
      <c r="B1502">
        <f>INDEX(resultados!$A$2:$ZZ$1925, 1496, MATCH($B$2, resultados!$A$1:$ZZ$1, 0))</f>
        <v/>
      </c>
      <c r="C1502">
        <f>INDEX(resultados!$A$2:$ZZ$1925, 1496, MATCH($B$3, resultados!$A$1:$ZZ$1, 0))</f>
        <v/>
      </c>
    </row>
    <row r="1503">
      <c r="A1503">
        <f>INDEX(resultados!$A$2:$ZZ$1925, 1497, MATCH($B$1, resultados!$A$1:$ZZ$1, 0))</f>
        <v/>
      </c>
      <c r="B1503">
        <f>INDEX(resultados!$A$2:$ZZ$1925, 1497, MATCH($B$2, resultados!$A$1:$ZZ$1, 0))</f>
        <v/>
      </c>
      <c r="C1503">
        <f>INDEX(resultados!$A$2:$ZZ$1925, 1497, MATCH($B$3, resultados!$A$1:$ZZ$1, 0))</f>
        <v/>
      </c>
    </row>
    <row r="1504">
      <c r="A1504">
        <f>INDEX(resultados!$A$2:$ZZ$1925, 1498, MATCH($B$1, resultados!$A$1:$ZZ$1, 0))</f>
        <v/>
      </c>
      <c r="B1504">
        <f>INDEX(resultados!$A$2:$ZZ$1925, 1498, MATCH($B$2, resultados!$A$1:$ZZ$1, 0))</f>
        <v/>
      </c>
      <c r="C1504">
        <f>INDEX(resultados!$A$2:$ZZ$1925, 1498, MATCH($B$3, resultados!$A$1:$ZZ$1, 0))</f>
        <v/>
      </c>
    </row>
    <row r="1505">
      <c r="A1505">
        <f>INDEX(resultados!$A$2:$ZZ$1925, 1499, MATCH($B$1, resultados!$A$1:$ZZ$1, 0))</f>
        <v/>
      </c>
      <c r="B1505">
        <f>INDEX(resultados!$A$2:$ZZ$1925, 1499, MATCH($B$2, resultados!$A$1:$ZZ$1, 0))</f>
        <v/>
      </c>
      <c r="C1505">
        <f>INDEX(resultados!$A$2:$ZZ$1925, 1499, MATCH($B$3, resultados!$A$1:$ZZ$1, 0))</f>
        <v/>
      </c>
    </row>
    <row r="1506">
      <c r="A1506">
        <f>INDEX(resultados!$A$2:$ZZ$1925, 1500, MATCH($B$1, resultados!$A$1:$ZZ$1, 0))</f>
        <v/>
      </c>
      <c r="B1506">
        <f>INDEX(resultados!$A$2:$ZZ$1925, 1500, MATCH($B$2, resultados!$A$1:$ZZ$1, 0))</f>
        <v/>
      </c>
      <c r="C1506">
        <f>INDEX(resultados!$A$2:$ZZ$1925, 1500, MATCH($B$3, resultados!$A$1:$ZZ$1, 0))</f>
        <v/>
      </c>
    </row>
    <row r="1507">
      <c r="A1507">
        <f>INDEX(resultados!$A$2:$ZZ$1925, 1501, MATCH($B$1, resultados!$A$1:$ZZ$1, 0))</f>
        <v/>
      </c>
      <c r="B1507">
        <f>INDEX(resultados!$A$2:$ZZ$1925, 1501, MATCH($B$2, resultados!$A$1:$ZZ$1, 0))</f>
        <v/>
      </c>
      <c r="C1507">
        <f>INDEX(resultados!$A$2:$ZZ$1925, 1501, MATCH($B$3, resultados!$A$1:$ZZ$1, 0))</f>
        <v/>
      </c>
    </row>
    <row r="1508">
      <c r="A1508">
        <f>INDEX(resultados!$A$2:$ZZ$1925, 1502, MATCH($B$1, resultados!$A$1:$ZZ$1, 0))</f>
        <v/>
      </c>
      <c r="B1508">
        <f>INDEX(resultados!$A$2:$ZZ$1925, 1502, MATCH($B$2, resultados!$A$1:$ZZ$1, 0))</f>
        <v/>
      </c>
      <c r="C1508">
        <f>INDEX(resultados!$A$2:$ZZ$1925, 1502, MATCH($B$3, resultados!$A$1:$ZZ$1, 0))</f>
        <v/>
      </c>
    </row>
    <row r="1509">
      <c r="A1509">
        <f>INDEX(resultados!$A$2:$ZZ$1925, 1503, MATCH($B$1, resultados!$A$1:$ZZ$1, 0))</f>
        <v/>
      </c>
      <c r="B1509">
        <f>INDEX(resultados!$A$2:$ZZ$1925, 1503, MATCH($B$2, resultados!$A$1:$ZZ$1, 0))</f>
        <v/>
      </c>
      <c r="C1509">
        <f>INDEX(resultados!$A$2:$ZZ$1925, 1503, MATCH($B$3, resultados!$A$1:$ZZ$1, 0))</f>
        <v/>
      </c>
    </row>
    <row r="1510">
      <c r="A1510">
        <f>INDEX(resultados!$A$2:$ZZ$1925, 1504, MATCH($B$1, resultados!$A$1:$ZZ$1, 0))</f>
        <v/>
      </c>
      <c r="B1510">
        <f>INDEX(resultados!$A$2:$ZZ$1925, 1504, MATCH($B$2, resultados!$A$1:$ZZ$1, 0))</f>
        <v/>
      </c>
      <c r="C1510">
        <f>INDEX(resultados!$A$2:$ZZ$1925, 1504, MATCH($B$3, resultados!$A$1:$ZZ$1, 0))</f>
        <v/>
      </c>
    </row>
    <row r="1511">
      <c r="A1511">
        <f>INDEX(resultados!$A$2:$ZZ$1925, 1505, MATCH($B$1, resultados!$A$1:$ZZ$1, 0))</f>
        <v/>
      </c>
      <c r="B1511">
        <f>INDEX(resultados!$A$2:$ZZ$1925, 1505, MATCH($B$2, resultados!$A$1:$ZZ$1, 0))</f>
        <v/>
      </c>
      <c r="C1511">
        <f>INDEX(resultados!$A$2:$ZZ$1925, 1505, MATCH($B$3, resultados!$A$1:$ZZ$1, 0))</f>
        <v/>
      </c>
    </row>
    <row r="1512">
      <c r="A1512">
        <f>INDEX(resultados!$A$2:$ZZ$1925, 1506, MATCH($B$1, resultados!$A$1:$ZZ$1, 0))</f>
        <v/>
      </c>
      <c r="B1512">
        <f>INDEX(resultados!$A$2:$ZZ$1925, 1506, MATCH($B$2, resultados!$A$1:$ZZ$1, 0))</f>
        <v/>
      </c>
      <c r="C1512">
        <f>INDEX(resultados!$A$2:$ZZ$1925, 1506, MATCH($B$3, resultados!$A$1:$ZZ$1, 0))</f>
        <v/>
      </c>
    </row>
    <row r="1513">
      <c r="A1513">
        <f>INDEX(resultados!$A$2:$ZZ$1925, 1507, MATCH($B$1, resultados!$A$1:$ZZ$1, 0))</f>
        <v/>
      </c>
      <c r="B1513">
        <f>INDEX(resultados!$A$2:$ZZ$1925, 1507, MATCH($B$2, resultados!$A$1:$ZZ$1, 0))</f>
        <v/>
      </c>
      <c r="C1513">
        <f>INDEX(resultados!$A$2:$ZZ$1925, 1507, MATCH($B$3, resultados!$A$1:$ZZ$1, 0))</f>
        <v/>
      </c>
    </row>
    <row r="1514">
      <c r="A1514">
        <f>INDEX(resultados!$A$2:$ZZ$1925, 1508, MATCH($B$1, resultados!$A$1:$ZZ$1, 0))</f>
        <v/>
      </c>
      <c r="B1514">
        <f>INDEX(resultados!$A$2:$ZZ$1925, 1508, MATCH($B$2, resultados!$A$1:$ZZ$1, 0))</f>
        <v/>
      </c>
      <c r="C1514">
        <f>INDEX(resultados!$A$2:$ZZ$1925, 1508, MATCH($B$3, resultados!$A$1:$ZZ$1, 0))</f>
        <v/>
      </c>
    </row>
    <row r="1515">
      <c r="A1515">
        <f>INDEX(resultados!$A$2:$ZZ$1925, 1509, MATCH($B$1, resultados!$A$1:$ZZ$1, 0))</f>
        <v/>
      </c>
      <c r="B1515">
        <f>INDEX(resultados!$A$2:$ZZ$1925, 1509, MATCH($B$2, resultados!$A$1:$ZZ$1, 0))</f>
        <v/>
      </c>
      <c r="C1515">
        <f>INDEX(resultados!$A$2:$ZZ$1925, 1509, MATCH($B$3, resultados!$A$1:$ZZ$1, 0))</f>
        <v/>
      </c>
    </row>
    <row r="1516">
      <c r="A1516">
        <f>INDEX(resultados!$A$2:$ZZ$1925, 1510, MATCH($B$1, resultados!$A$1:$ZZ$1, 0))</f>
        <v/>
      </c>
      <c r="B1516">
        <f>INDEX(resultados!$A$2:$ZZ$1925, 1510, MATCH($B$2, resultados!$A$1:$ZZ$1, 0))</f>
        <v/>
      </c>
      <c r="C1516">
        <f>INDEX(resultados!$A$2:$ZZ$1925, 1510, MATCH($B$3, resultados!$A$1:$ZZ$1, 0))</f>
        <v/>
      </c>
    </row>
    <row r="1517">
      <c r="A1517">
        <f>INDEX(resultados!$A$2:$ZZ$1925, 1511, MATCH($B$1, resultados!$A$1:$ZZ$1, 0))</f>
        <v/>
      </c>
      <c r="B1517">
        <f>INDEX(resultados!$A$2:$ZZ$1925, 1511, MATCH($B$2, resultados!$A$1:$ZZ$1, 0))</f>
        <v/>
      </c>
      <c r="C1517">
        <f>INDEX(resultados!$A$2:$ZZ$1925, 1511, MATCH($B$3, resultados!$A$1:$ZZ$1, 0))</f>
        <v/>
      </c>
    </row>
    <row r="1518">
      <c r="A1518">
        <f>INDEX(resultados!$A$2:$ZZ$1925, 1512, MATCH($B$1, resultados!$A$1:$ZZ$1, 0))</f>
        <v/>
      </c>
      <c r="B1518">
        <f>INDEX(resultados!$A$2:$ZZ$1925, 1512, MATCH($B$2, resultados!$A$1:$ZZ$1, 0))</f>
        <v/>
      </c>
      <c r="C1518">
        <f>INDEX(resultados!$A$2:$ZZ$1925, 1512, MATCH($B$3, resultados!$A$1:$ZZ$1, 0))</f>
        <v/>
      </c>
    </row>
    <row r="1519">
      <c r="A1519">
        <f>INDEX(resultados!$A$2:$ZZ$1925, 1513, MATCH($B$1, resultados!$A$1:$ZZ$1, 0))</f>
        <v/>
      </c>
      <c r="B1519">
        <f>INDEX(resultados!$A$2:$ZZ$1925, 1513, MATCH($B$2, resultados!$A$1:$ZZ$1, 0))</f>
        <v/>
      </c>
      <c r="C1519">
        <f>INDEX(resultados!$A$2:$ZZ$1925, 1513, MATCH($B$3, resultados!$A$1:$ZZ$1, 0))</f>
        <v/>
      </c>
    </row>
    <row r="1520">
      <c r="A1520">
        <f>INDEX(resultados!$A$2:$ZZ$1925, 1514, MATCH($B$1, resultados!$A$1:$ZZ$1, 0))</f>
        <v/>
      </c>
      <c r="B1520">
        <f>INDEX(resultados!$A$2:$ZZ$1925, 1514, MATCH($B$2, resultados!$A$1:$ZZ$1, 0))</f>
        <v/>
      </c>
      <c r="C1520">
        <f>INDEX(resultados!$A$2:$ZZ$1925, 1514, MATCH($B$3, resultados!$A$1:$ZZ$1, 0))</f>
        <v/>
      </c>
    </row>
    <row r="1521">
      <c r="A1521">
        <f>INDEX(resultados!$A$2:$ZZ$1925, 1515, MATCH($B$1, resultados!$A$1:$ZZ$1, 0))</f>
        <v/>
      </c>
      <c r="B1521">
        <f>INDEX(resultados!$A$2:$ZZ$1925, 1515, MATCH($B$2, resultados!$A$1:$ZZ$1, 0))</f>
        <v/>
      </c>
      <c r="C1521">
        <f>INDEX(resultados!$A$2:$ZZ$1925, 1515, MATCH($B$3, resultados!$A$1:$ZZ$1, 0))</f>
        <v/>
      </c>
    </row>
    <row r="1522">
      <c r="A1522">
        <f>INDEX(resultados!$A$2:$ZZ$1925, 1516, MATCH($B$1, resultados!$A$1:$ZZ$1, 0))</f>
        <v/>
      </c>
      <c r="B1522">
        <f>INDEX(resultados!$A$2:$ZZ$1925, 1516, MATCH($B$2, resultados!$A$1:$ZZ$1, 0))</f>
        <v/>
      </c>
      <c r="C1522">
        <f>INDEX(resultados!$A$2:$ZZ$1925, 1516, MATCH($B$3, resultados!$A$1:$ZZ$1, 0))</f>
        <v/>
      </c>
    </row>
    <row r="1523">
      <c r="A1523">
        <f>INDEX(resultados!$A$2:$ZZ$1925, 1517, MATCH($B$1, resultados!$A$1:$ZZ$1, 0))</f>
        <v/>
      </c>
      <c r="B1523">
        <f>INDEX(resultados!$A$2:$ZZ$1925, 1517, MATCH($B$2, resultados!$A$1:$ZZ$1, 0))</f>
        <v/>
      </c>
      <c r="C1523">
        <f>INDEX(resultados!$A$2:$ZZ$1925, 1517, MATCH($B$3, resultados!$A$1:$ZZ$1, 0))</f>
        <v/>
      </c>
    </row>
    <row r="1524">
      <c r="A1524">
        <f>INDEX(resultados!$A$2:$ZZ$1925, 1518, MATCH($B$1, resultados!$A$1:$ZZ$1, 0))</f>
        <v/>
      </c>
      <c r="B1524">
        <f>INDEX(resultados!$A$2:$ZZ$1925, 1518, MATCH($B$2, resultados!$A$1:$ZZ$1, 0))</f>
        <v/>
      </c>
      <c r="C1524">
        <f>INDEX(resultados!$A$2:$ZZ$1925, 1518, MATCH($B$3, resultados!$A$1:$ZZ$1, 0))</f>
        <v/>
      </c>
    </row>
    <row r="1525">
      <c r="A1525">
        <f>INDEX(resultados!$A$2:$ZZ$1925, 1519, MATCH($B$1, resultados!$A$1:$ZZ$1, 0))</f>
        <v/>
      </c>
      <c r="B1525">
        <f>INDEX(resultados!$A$2:$ZZ$1925, 1519, MATCH($B$2, resultados!$A$1:$ZZ$1, 0))</f>
        <v/>
      </c>
      <c r="C1525">
        <f>INDEX(resultados!$A$2:$ZZ$1925, 1519, MATCH($B$3, resultados!$A$1:$ZZ$1, 0))</f>
        <v/>
      </c>
    </row>
    <row r="1526">
      <c r="A1526">
        <f>INDEX(resultados!$A$2:$ZZ$1925, 1520, MATCH($B$1, resultados!$A$1:$ZZ$1, 0))</f>
        <v/>
      </c>
      <c r="B1526">
        <f>INDEX(resultados!$A$2:$ZZ$1925, 1520, MATCH($B$2, resultados!$A$1:$ZZ$1, 0))</f>
        <v/>
      </c>
      <c r="C1526">
        <f>INDEX(resultados!$A$2:$ZZ$1925, 1520, MATCH($B$3, resultados!$A$1:$ZZ$1, 0))</f>
        <v/>
      </c>
    </row>
    <row r="1527">
      <c r="A1527">
        <f>INDEX(resultados!$A$2:$ZZ$1925, 1521, MATCH($B$1, resultados!$A$1:$ZZ$1, 0))</f>
        <v/>
      </c>
      <c r="B1527">
        <f>INDEX(resultados!$A$2:$ZZ$1925, 1521, MATCH($B$2, resultados!$A$1:$ZZ$1, 0))</f>
        <v/>
      </c>
      <c r="C1527">
        <f>INDEX(resultados!$A$2:$ZZ$1925, 1521, MATCH($B$3, resultados!$A$1:$ZZ$1, 0))</f>
        <v/>
      </c>
    </row>
    <row r="1528">
      <c r="A1528">
        <f>INDEX(resultados!$A$2:$ZZ$1925, 1522, MATCH($B$1, resultados!$A$1:$ZZ$1, 0))</f>
        <v/>
      </c>
      <c r="B1528">
        <f>INDEX(resultados!$A$2:$ZZ$1925, 1522, MATCH($B$2, resultados!$A$1:$ZZ$1, 0))</f>
        <v/>
      </c>
      <c r="C1528">
        <f>INDEX(resultados!$A$2:$ZZ$1925, 1522, MATCH($B$3, resultados!$A$1:$ZZ$1, 0))</f>
        <v/>
      </c>
    </row>
    <row r="1529">
      <c r="A1529">
        <f>INDEX(resultados!$A$2:$ZZ$1925, 1523, MATCH($B$1, resultados!$A$1:$ZZ$1, 0))</f>
        <v/>
      </c>
      <c r="B1529">
        <f>INDEX(resultados!$A$2:$ZZ$1925, 1523, MATCH($B$2, resultados!$A$1:$ZZ$1, 0))</f>
        <v/>
      </c>
      <c r="C1529">
        <f>INDEX(resultados!$A$2:$ZZ$1925, 1523, MATCH($B$3, resultados!$A$1:$ZZ$1, 0))</f>
        <v/>
      </c>
    </row>
    <row r="1530">
      <c r="A1530">
        <f>INDEX(resultados!$A$2:$ZZ$1925, 1524, MATCH($B$1, resultados!$A$1:$ZZ$1, 0))</f>
        <v/>
      </c>
      <c r="B1530">
        <f>INDEX(resultados!$A$2:$ZZ$1925, 1524, MATCH($B$2, resultados!$A$1:$ZZ$1, 0))</f>
        <v/>
      </c>
      <c r="C1530">
        <f>INDEX(resultados!$A$2:$ZZ$1925, 1524, MATCH($B$3, resultados!$A$1:$ZZ$1, 0))</f>
        <v/>
      </c>
    </row>
    <row r="1531">
      <c r="A1531">
        <f>INDEX(resultados!$A$2:$ZZ$1925, 1525, MATCH($B$1, resultados!$A$1:$ZZ$1, 0))</f>
        <v/>
      </c>
      <c r="B1531">
        <f>INDEX(resultados!$A$2:$ZZ$1925, 1525, MATCH($B$2, resultados!$A$1:$ZZ$1, 0))</f>
        <v/>
      </c>
      <c r="C1531">
        <f>INDEX(resultados!$A$2:$ZZ$1925, 1525, MATCH($B$3, resultados!$A$1:$ZZ$1, 0))</f>
        <v/>
      </c>
    </row>
    <row r="1532">
      <c r="A1532">
        <f>INDEX(resultados!$A$2:$ZZ$1925, 1526, MATCH($B$1, resultados!$A$1:$ZZ$1, 0))</f>
        <v/>
      </c>
      <c r="B1532">
        <f>INDEX(resultados!$A$2:$ZZ$1925, 1526, MATCH($B$2, resultados!$A$1:$ZZ$1, 0))</f>
        <v/>
      </c>
      <c r="C1532">
        <f>INDEX(resultados!$A$2:$ZZ$1925, 1526, MATCH($B$3, resultados!$A$1:$ZZ$1, 0))</f>
        <v/>
      </c>
    </row>
    <row r="1533">
      <c r="A1533">
        <f>INDEX(resultados!$A$2:$ZZ$1925, 1527, MATCH($B$1, resultados!$A$1:$ZZ$1, 0))</f>
        <v/>
      </c>
      <c r="B1533">
        <f>INDEX(resultados!$A$2:$ZZ$1925, 1527, MATCH($B$2, resultados!$A$1:$ZZ$1, 0))</f>
        <v/>
      </c>
      <c r="C1533">
        <f>INDEX(resultados!$A$2:$ZZ$1925, 1527, MATCH($B$3, resultados!$A$1:$ZZ$1, 0))</f>
        <v/>
      </c>
    </row>
    <row r="1534">
      <c r="A1534">
        <f>INDEX(resultados!$A$2:$ZZ$1925, 1528, MATCH($B$1, resultados!$A$1:$ZZ$1, 0))</f>
        <v/>
      </c>
      <c r="B1534">
        <f>INDEX(resultados!$A$2:$ZZ$1925, 1528, MATCH($B$2, resultados!$A$1:$ZZ$1, 0))</f>
        <v/>
      </c>
      <c r="C1534">
        <f>INDEX(resultados!$A$2:$ZZ$1925, 1528, MATCH($B$3, resultados!$A$1:$ZZ$1, 0))</f>
        <v/>
      </c>
    </row>
    <row r="1535">
      <c r="A1535">
        <f>INDEX(resultados!$A$2:$ZZ$1925, 1529, MATCH($B$1, resultados!$A$1:$ZZ$1, 0))</f>
        <v/>
      </c>
      <c r="B1535">
        <f>INDEX(resultados!$A$2:$ZZ$1925, 1529, MATCH($B$2, resultados!$A$1:$ZZ$1, 0))</f>
        <v/>
      </c>
      <c r="C1535">
        <f>INDEX(resultados!$A$2:$ZZ$1925, 1529, MATCH($B$3, resultados!$A$1:$ZZ$1, 0))</f>
        <v/>
      </c>
    </row>
    <row r="1536">
      <c r="A1536">
        <f>INDEX(resultados!$A$2:$ZZ$1925, 1530, MATCH($B$1, resultados!$A$1:$ZZ$1, 0))</f>
        <v/>
      </c>
      <c r="B1536">
        <f>INDEX(resultados!$A$2:$ZZ$1925, 1530, MATCH($B$2, resultados!$A$1:$ZZ$1, 0))</f>
        <v/>
      </c>
      <c r="C1536">
        <f>INDEX(resultados!$A$2:$ZZ$1925, 1530, MATCH($B$3, resultados!$A$1:$ZZ$1, 0))</f>
        <v/>
      </c>
    </row>
    <row r="1537">
      <c r="A1537">
        <f>INDEX(resultados!$A$2:$ZZ$1925, 1531, MATCH($B$1, resultados!$A$1:$ZZ$1, 0))</f>
        <v/>
      </c>
      <c r="B1537">
        <f>INDEX(resultados!$A$2:$ZZ$1925, 1531, MATCH($B$2, resultados!$A$1:$ZZ$1, 0))</f>
        <v/>
      </c>
      <c r="C1537">
        <f>INDEX(resultados!$A$2:$ZZ$1925, 1531, MATCH($B$3, resultados!$A$1:$ZZ$1, 0))</f>
        <v/>
      </c>
    </row>
    <row r="1538">
      <c r="A1538">
        <f>INDEX(resultados!$A$2:$ZZ$1925, 1532, MATCH($B$1, resultados!$A$1:$ZZ$1, 0))</f>
        <v/>
      </c>
      <c r="B1538">
        <f>INDEX(resultados!$A$2:$ZZ$1925, 1532, MATCH($B$2, resultados!$A$1:$ZZ$1, 0))</f>
        <v/>
      </c>
      <c r="C1538">
        <f>INDEX(resultados!$A$2:$ZZ$1925, 1532, MATCH($B$3, resultados!$A$1:$ZZ$1, 0))</f>
        <v/>
      </c>
    </row>
    <row r="1539">
      <c r="A1539">
        <f>INDEX(resultados!$A$2:$ZZ$1925, 1533, MATCH($B$1, resultados!$A$1:$ZZ$1, 0))</f>
        <v/>
      </c>
      <c r="B1539">
        <f>INDEX(resultados!$A$2:$ZZ$1925, 1533, MATCH($B$2, resultados!$A$1:$ZZ$1, 0))</f>
        <v/>
      </c>
      <c r="C1539">
        <f>INDEX(resultados!$A$2:$ZZ$1925, 1533, MATCH($B$3, resultados!$A$1:$ZZ$1, 0))</f>
        <v/>
      </c>
    </row>
    <row r="1540">
      <c r="A1540">
        <f>INDEX(resultados!$A$2:$ZZ$1925, 1534, MATCH($B$1, resultados!$A$1:$ZZ$1, 0))</f>
        <v/>
      </c>
      <c r="B1540">
        <f>INDEX(resultados!$A$2:$ZZ$1925, 1534, MATCH($B$2, resultados!$A$1:$ZZ$1, 0))</f>
        <v/>
      </c>
      <c r="C1540">
        <f>INDEX(resultados!$A$2:$ZZ$1925, 1534, MATCH($B$3, resultados!$A$1:$ZZ$1, 0))</f>
        <v/>
      </c>
    </row>
    <row r="1541">
      <c r="A1541">
        <f>INDEX(resultados!$A$2:$ZZ$1925, 1535, MATCH($B$1, resultados!$A$1:$ZZ$1, 0))</f>
        <v/>
      </c>
      <c r="B1541">
        <f>INDEX(resultados!$A$2:$ZZ$1925, 1535, MATCH($B$2, resultados!$A$1:$ZZ$1, 0))</f>
        <v/>
      </c>
      <c r="C1541">
        <f>INDEX(resultados!$A$2:$ZZ$1925, 1535, MATCH($B$3, resultados!$A$1:$ZZ$1, 0))</f>
        <v/>
      </c>
    </row>
    <row r="1542">
      <c r="A1542">
        <f>INDEX(resultados!$A$2:$ZZ$1925, 1536, MATCH($B$1, resultados!$A$1:$ZZ$1, 0))</f>
        <v/>
      </c>
      <c r="B1542">
        <f>INDEX(resultados!$A$2:$ZZ$1925, 1536, MATCH($B$2, resultados!$A$1:$ZZ$1, 0))</f>
        <v/>
      </c>
      <c r="C1542">
        <f>INDEX(resultados!$A$2:$ZZ$1925, 1536, MATCH($B$3, resultados!$A$1:$ZZ$1, 0))</f>
        <v/>
      </c>
    </row>
    <row r="1543">
      <c r="A1543">
        <f>INDEX(resultados!$A$2:$ZZ$1925, 1537, MATCH($B$1, resultados!$A$1:$ZZ$1, 0))</f>
        <v/>
      </c>
      <c r="B1543">
        <f>INDEX(resultados!$A$2:$ZZ$1925, 1537, MATCH($B$2, resultados!$A$1:$ZZ$1, 0))</f>
        <v/>
      </c>
      <c r="C1543">
        <f>INDEX(resultados!$A$2:$ZZ$1925, 1537, MATCH($B$3, resultados!$A$1:$ZZ$1, 0))</f>
        <v/>
      </c>
    </row>
    <row r="1544">
      <c r="A1544">
        <f>INDEX(resultados!$A$2:$ZZ$1925, 1538, MATCH($B$1, resultados!$A$1:$ZZ$1, 0))</f>
        <v/>
      </c>
      <c r="B1544">
        <f>INDEX(resultados!$A$2:$ZZ$1925, 1538, MATCH($B$2, resultados!$A$1:$ZZ$1, 0))</f>
        <v/>
      </c>
      <c r="C1544">
        <f>INDEX(resultados!$A$2:$ZZ$1925, 1538, MATCH($B$3, resultados!$A$1:$ZZ$1, 0))</f>
        <v/>
      </c>
    </row>
    <row r="1545">
      <c r="A1545">
        <f>INDEX(resultados!$A$2:$ZZ$1925, 1539, MATCH($B$1, resultados!$A$1:$ZZ$1, 0))</f>
        <v/>
      </c>
      <c r="B1545">
        <f>INDEX(resultados!$A$2:$ZZ$1925, 1539, MATCH($B$2, resultados!$A$1:$ZZ$1, 0))</f>
        <v/>
      </c>
      <c r="C1545">
        <f>INDEX(resultados!$A$2:$ZZ$1925, 1539, MATCH($B$3, resultados!$A$1:$ZZ$1, 0))</f>
        <v/>
      </c>
    </row>
    <row r="1546">
      <c r="A1546">
        <f>INDEX(resultados!$A$2:$ZZ$1925, 1540, MATCH($B$1, resultados!$A$1:$ZZ$1, 0))</f>
        <v/>
      </c>
      <c r="B1546">
        <f>INDEX(resultados!$A$2:$ZZ$1925, 1540, MATCH($B$2, resultados!$A$1:$ZZ$1, 0))</f>
        <v/>
      </c>
      <c r="C1546">
        <f>INDEX(resultados!$A$2:$ZZ$1925, 1540, MATCH($B$3, resultados!$A$1:$ZZ$1, 0))</f>
        <v/>
      </c>
    </row>
    <row r="1547">
      <c r="A1547">
        <f>INDEX(resultados!$A$2:$ZZ$1925, 1541, MATCH($B$1, resultados!$A$1:$ZZ$1, 0))</f>
        <v/>
      </c>
      <c r="B1547">
        <f>INDEX(resultados!$A$2:$ZZ$1925, 1541, MATCH($B$2, resultados!$A$1:$ZZ$1, 0))</f>
        <v/>
      </c>
      <c r="C1547">
        <f>INDEX(resultados!$A$2:$ZZ$1925, 1541, MATCH($B$3, resultados!$A$1:$ZZ$1, 0))</f>
        <v/>
      </c>
    </row>
    <row r="1548">
      <c r="A1548">
        <f>INDEX(resultados!$A$2:$ZZ$1925, 1542, MATCH($B$1, resultados!$A$1:$ZZ$1, 0))</f>
        <v/>
      </c>
      <c r="B1548">
        <f>INDEX(resultados!$A$2:$ZZ$1925, 1542, MATCH($B$2, resultados!$A$1:$ZZ$1, 0))</f>
        <v/>
      </c>
      <c r="C1548">
        <f>INDEX(resultados!$A$2:$ZZ$1925, 1542, MATCH($B$3, resultados!$A$1:$ZZ$1, 0))</f>
        <v/>
      </c>
    </row>
    <row r="1549">
      <c r="A1549">
        <f>INDEX(resultados!$A$2:$ZZ$1925, 1543, MATCH($B$1, resultados!$A$1:$ZZ$1, 0))</f>
        <v/>
      </c>
      <c r="B1549">
        <f>INDEX(resultados!$A$2:$ZZ$1925, 1543, MATCH($B$2, resultados!$A$1:$ZZ$1, 0))</f>
        <v/>
      </c>
      <c r="C1549">
        <f>INDEX(resultados!$A$2:$ZZ$1925, 1543, MATCH($B$3, resultados!$A$1:$ZZ$1, 0))</f>
        <v/>
      </c>
    </row>
    <row r="1550">
      <c r="A1550">
        <f>INDEX(resultados!$A$2:$ZZ$1925, 1544, MATCH($B$1, resultados!$A$1:$ZZ$1, 0))</f>
        <v/>
      </c>
      <c r="B1550">
        <f>INDEX(resultados!$A$2:$ZZ$1925, 1544, MATCH($B$2, resultados!$A$1:$ZZ$1, 0))</f>
        <v/>
      </c>
      <c r="C1550">
        <f>INDEX(resultados!$A$2:$ZZ$1925, 1544, MATCH($B$3, resultados!$A$1:$ZZ$1, 0))</f>
        <v/>
      </c>
    </row>
    <row r="1551">
      <c r="A1551">
        <f>INDEX(resultados!$A$2:$ZZ$1925, 1545, MATCH($B$1, resultados!$A$1:$ZZ$1, 0))</f>
        <v/>
      </c>
      <c r="B1551">
        <f>INDEX(resultados!$A$2:$ZZ$1925, 1545, MATCH($B$2, resultados!$A$1:$ZZ$1, 0))</f>
        <v/>
      </c>
      <c r="C1551">
        <f>INDEX(resultados!$A$2:$ZZ$1925, 1545, MATCH($B$3, resultados!$A$1:$ZZ$1, 0))</f>
        <v/>
      </c>
    </row>
    <row r="1552">
      <c r="A1552">
        <f>INDEX(resultados!$A$2:$ZZ$1925, 1546, MATCH($B$1, resultados!$A$1:$ZZ$1, 0))</f>
        <v/>
      </c>
      <c r="B1552">
        <f>INDEX(resultados!$A$2:$ZZ$1925, 1546, MATCH($B$2, resultados!$A$1:$ZZ$1, 0))</f>
        <v/>
      </c>
      <c r="C1552">
        <f>INDEX(resultados!$A$2:$ZZ$1925, 1546, MATCH($B$3, resultados!$A$1:$ZZ$1, 0))</f>
        <v/>
      </c>
    </row>
    <row r="1553">
      <c r="A1553">
        <f>INDEX(resultados!$A$2:$ZZ$1925, 1547, MATCH($B$1, resultados!$A$1:$ZZ$1, 0))</f>
        <v/>
      </c>
      <c r="B1553">
        <f>INDEX(resultados!$A$2:$ZZ$1925, 1547, MATCH($B$2, resultados!$A$1:$ZZ$1, 0))</f>
        <v/>
      </c>
      <c r="C1553">
        <f>INDEX(resultados!$A$2:$ZZ$1925, 1547, MATCH($B$3, resultados!$A$1:$ZZ$1, 0))</f>
        <v/>
      </c>
    </row>
    <row r="1554">
      <c r="A1554">
        <f>INDEX(resultados!$A$2:$ZZ$1925, 1548, MATCH($B$1, resultados!$A$1:$ZZ$1, 0))</f>
        <v/>
      </c>
      <c r="B1554">
        <f>INDEX(resultados!$A$2:$ZZ$1925, 1548, MATCH($B$2, resultados!$A$1:$ZZ$1, 0))</f>
        <v/>
      </c>
      <c r="C1554">
        <f>INDEX(resultados!$A$2:$ZZ$1925, 1548, MATCH($B$3, resultados!$A$1:$ZZ$1, 0))</f>
        <v/>
      </c>
    </row>
    <row r="1555">
      <c r="A1555">
        <f>INDEX(resultados!$A$2:$ZZ$1925, 1549, MATCH($B$1, resultados!$A$1:$ZZ$1, 0))</f>
        <v/>
      </c>
      <c r="B1555">
        <f>INDEX(resultados!$A$2:$ZZ$1925, 1549, MATCH($B$2, resultados!$A$1:$ZZ$1, 0))</f>
        <v/>
      </c>
      <c r="C1555">
        <f>INDEX(resultados!$A$2:$ZZ$1925, 1549, MATCH($B$3, resultados!$A$1:$ZZ$1, 0))</f>
        <v/>
      </c>
    </row>
    <row r="1556">
      <c r="A1556">
        <f>INDEX(resultados!$A$2:$ZZ$1925, 1550, MATCH($B$1, resultados!$A$1:$ZZ$1, 0))</f>
        <v/>
      </c>
      <c r="B1556">
        <f>INDEX(resultados!$A$2:$ZZ$1925, 1550, MATCH($B$2, resultados!$A$1:$ZZ$1, 0))</f>
        <v/>
      </c>
      <c r="C1556">
        <f>INDEX(resultados!$A$2:$ZZ$1925, 1550, MATCH($B$3, resultados!$A$1:$ZZ$1, 0))</f>
        <v/>
      </c>
    </row>
    <row r="1557">
      <c r="A1557">
        <f>INDEX(resultados!$A$2:$ZZ$1925, 1551, MATCH($B$1, resultados!$A$1:$ZZ$1, 0))</f>
        <v/>
      </c>
      <c r="B1557">
        <f>INDEX(resultados!$A$2:$ZZ$1925, 1551, MATCH($B$2, resultados!$A$1:$ZZ$1, 0))</f>
        <v/>
      </c>
      <c r="C1557">
        <f>INDEX(resultados!$A$2:$ZZ$1925, 1551, MATCH($B$3, resultados!$A$1:$ZZ$1, 0))</f>
        <v/>
      </c>
    </row>
    <row r="1558">
      <c r="A1558">
        <f>INDEX(resultados!$A$2:$ZZ$1925, 1552, MATCH($B$1, resultados!$A$1:$ZZ$1, 0))</f>
        <v/>
      </c>
      <c r="B1558">
        <f>INDEX(resultados!$A$2:$ZZ$1925, 1552, MATCH($B$2, resultados!$A$1:$ZZ$1, 0))</f>
        <v/>
      </c>
      <c r="C1558">
        <f>INDEX(resultados!$A$2:$ZZ$1925, 1552, MATCH($B$3, resultados!$A$1:$ZZ$1, 0))</f>
        <v/>
      </c>
    </row>
    <row r="1559">
      <c r="A1559">
        <f>INDEX(resultados!$A$2:$ZZ$1925, 1553, MATCH($B$1, resultados!$A$1:$ZZ$1, 0))</f>
        <v/>
      </c>
      <c r="B1559">
        <f>INDEX(resultados!$A$2:$ZZ$1925, 1553, MATCH($B$2, resultados!$A$1:$ZZ$1, 0))</f>
        <v/>
      </c>
      <c r="C1559">
        <f>INDEX(resultados!$A$2:$ZZ$1925, 1553, MATCH($B$3, resultados!$A$1:$ZZ$1, 0))</f>
        <v/>
      </c>
    </row>
    <row r="1560">
      <c r="A1560">
        <f>INDEX(resultados!$A$2:$ZZ$1925, 1554, MATCH($B$1, resultados!$A$1:$ZZ$1, 0))</f>
        <v/>
      </c>
      <c r="B1560">
        <f>INDEX(resultados!$A$2:$ZZ$1925, 1554, MATCH($B$2, resultados!$A$1:$ZZ$1, 0))</f>
        <v/>
      </c>
      <c r="C1560">
        <f>INDEX(resultados!$A$2:$ZZ$1925, 1554, MATCH($B$3, resultados!$A$1:$ZZ$1, 0))</f>
        <v/>
      </c>
    </row>
    <row r="1561">
      <c r="A1561">
        <f>INDEX(resultados!$A$2:$ZZ$1925, 1555, MATCH($B$1, resultados!$A$1:$ZZ$1, 0))</f>
        <v/>
      </c>
      <c r="B1561">
        <f>INDEX(resultados!$A$2:$ZZ$1925, 1555, MATCH($B$2, resultados!$A$1:$ZZ$1, 0))</f>
        <v/>
      </c>
      <c r="C1561">
        <f>INDEX(resultados!$A$2:$ZZ$1925, 1555, MATCH($B$3, resultados!$A$1:$ZZ$1, 0))</f>
        <v/>
      </c>
    </row>
    <row r="1562">
      <c r="A1562">
        <f>INDEX(resultados!$A$2:$ZZ$1925, 1556, MATCH($B$1, resultados!$A$1:$ZZ$1, 0))</f>
        <v/>
      </c>
      <c r="B1562">
        <f>INDEX(resultados!$A$2:$ZZ$1925, 1556, MATCH($B$2, resultados!$A$1:$ZZ$1, 0))</f>
        <v/>
      </c>
      <c r="C1562">
        <f>INDEX(resultados!$A$2:$ZZ$1925, 1556, MATCH($B$3, resultados!$A$1:$ZZ$1, 0))</f>
        <v/>
      </c>
    </row>
    <row r="1563">
      <c r="A1563">
        <f>INDEX(resultados!$A$2:$ZZ$1925, 1557, MATCH($B$1, resultados!$A$1:$ZZ$1, 0))</f>
        <v/>
      </c>
      <c r="B1563">
        <f>INDEX(resultados!$A$2:$ZZ$1925, 1557, MATCH($B$2, resultados!$A$1:$ZZ$1, 0))</f>
        <v/>
      </c>
      <c r="C1563">
        <f>INDEX(resultados!$A$2:$ZZ$1925, 1557, MATCH($B$3, resultados!$A$1:$ZZ$1, 0))</f>
        <v/>
      </c>
    </row>
    <row r="1564">
      <c r="A1564">
        <f>INDEX(resultados!$A$2:$ZZ$1925, 1558, MATCH($B$1, resultados!$A$1:$ZZ$1, 0))</f>
        <v/>
      </c>
      <c r="B1564">
        <f>INDEX(resultados!$A$2:$ZZ$1925, 1558, MATCH($B$2, resultados!$A$1:$ZZ$1, 0))</f>
        <v/>
      </c>
      <c r="C1564">
        <f>INDEX(resultados!$A$2:$ZZ$1925, 1558, MATCH($B$3, resultados!$A$1:$ZZ$1, 0))</f>
        <v/>
      </c>
    </row>
    <row r="1565">
      <c r="A1565">
        <f>INDEX(resultados!$A$2:$ZZ$1925, 1559, MATCH($B$1, resultados!$A$1:$ZZ$1, 0))</f>
        <v/>
      </c>
      <c r="B1565">
        <f>INDEX(resultados!$A$2:$ZZ$1925, 1559, MATCH($B$2, resultados!$A$1:$ZZ$1, 0))</f>
        <v/>
      </c>
      <c r="C1565">
        <f>INDEX(resultados!$A$2:$ZZ$1925, 1559, MATCH($B$3, resultados!$A$1:$ZZ$1, 0))</f>
        <v/>
      </c>
    </row>
    <row r="1566">
      <c r="A1566">
        <f>INDEX(resultados!$A$2:$ZZ$1925, 1560, MATCH($B$1, resultados!$A$1:$ZZ$1, 0))</f>
        <v/>
      </c>
      <c r="B1566">
        <f>INDEX(resultados!$A$2:$ZZ$1925, 1560, MATCH($B$2, resultados!$A$1:$ZZ$1, 0))</f>
        <v/>
      </c>
      <c r="C1566">
        <f>INDEX(resultados!$A$2:$ZZ$1925, 1560, MATCH($B$3, resultados!$A$1:$ZZ$1, 0))</f>
        <v/>
      </c>
    </row>
    <row r="1567">
      <c r="A1567">
        <f>INDEX(resultados!$A$2:$ZZ$1925, 1561, MATCH($B$1, resultados!$A$1:$ZZ$1, 0))</f>
        <v/>
      </c>
      <c r="B1567">
        <f>INDEX(resultados!$A$2:$ZZ$1925, 1561, MATCH($B$2, resultados!$A$1:$ZZ$1, 0))</f>
        <v/>
      </c>
      <c r="C1567">
        <f>INDEX(resultados!$A$2:$ZZ$1925, 1561, MATCH($B$3, resultados!$A$1:$ZZ$1, 0))</f>
        <v/>
      </c>
    </row>
    <row r="1568">
      <c r="A1568">
        <f>INDEX(resultados!$A$2:$ZZ$1925, 1562, MATCH($B$1, resultados!$A$1:$ZZ$1, 0))</f>
        <v/>
      </c>
      <c r="B1568">
        <f>INDEX(resultados!$A$2:$ZZ$1925, 1562, MATCH($B$2, resultados!$A$1:$ZZ$1, 0))</f>
        <v/>
      </c>
      <c r="C1568">
        <f>INDEX(resultados!$A$2:$ZZ$1925, 1562, MATCH($B$3, resultados!$A$1:$ZZ$1, 0))</f>
        <v/>
      </c>
    </row>
    <row r="1569">
      <c r="A1569">
        <f>INDEX(resultados!$A$2:$ZZ$1925, 1563, MATCH($B$1, resultados!$A$1:$ZZ$1, 0))</f>
        <v/>
      </c>
      <c r="B1569">
        <f>INDEX(resultados!$A$2:$ZZ$1925, 1563, MATCH($B$2, resultados!$A$1:$ZZ$1, 0))</f>
        <v/>
      </c>
      <c r="C1569">
        <f>INDEX(resultados!$A$2:$ZZ$1925, 1563, MATCH($B$3, resultados!$A$1:$ZZ$1, 0))</f>
        <v/>
      </c>
    </row>
    <row r="1570">
      <c r="A1570">
        <f>INDEX(resultados!$A$2:$ZZ$1925, 1564, MATCH($B$1, resultados!$A$1:$ZZ$1, 0))</f>
        <v/>
      </c>
      <c r="B1570">
        <f>INDEX(resultados!$A$2:$ZZ$1925, 1564, MATCH($B$2, resultados!$A$1:$ZZ$1, 0))</f>
        <v/>
      </c>
      <c r="C1570">
        <f>INDEX(resultados!$A$2:$ZZ$1925, 1564, MATCH($B$3, resultados!$A$1:$ZZ$1, 0))</f>
        <v/>
      </c>
    </row>
    <row r="1571">
      <c r="A1571">
        <f>INDEX(resultados!$A$2:$ZZ$1925, 1565, MATCH($B$1, resultados!$A$1:$ZZ$1, 0))</f>
        <v/>
      </c>
      <c r="B1571">
        <f>INDEX(resultados!$A$2:$ZZ$1925, 1565, MATCH($B$2, resultados!$A$1:$ZZ$1, 0))</f>
        <v/>
      </c>
      <c r="C1571">
        <f>INDEX(resultados!$A$2:$ZZ$1925, 1565, MATCH($B$3, resultados!$A$1:$ZZ$1, 0))</f>
        <v/>
      </c>
    </row>
    <row r="1572">
      <c r="A1572">
        <f>INDEX(resultados!$A$2:$ZZ$1925, 1566, MATCH($B$1, resultados!$A$1:$ZZ$1, 0))</f>
        <v/>
      </c>
      <c r="B1572">
        <f>INDEX(resultados!$A$2:$ZZ$1925, 1566, MATCH($B$2, resultados!$A$1:$ZZ$1, 0))</f>
        <v/>
      </c>
      <c r="C1572">
        <f>INDEX(resultados!$A$2:$ZZ$1925, 1566, MATCH($B$3, resultados!$A$1:$ZZ$1, 0))</f>
        <v/>
      </c>
    </row>
    <row r="1573">
      <c r="A1573">
        <f>INDEX(resultados!$A$2:$ZZ$1925, 1567, MATCH($B$1, resultados!$A$1:$ZZ$1, 0))</f>
        <v/>
      </c>
      <c r="B1573">
        <f>INDEX(resultados!$A$2:$ZZ$1925, 1567, MATCH($B$2, resultados!$A$1:$ZZ$1, 0))</f>
        <v/>
      </c>
      <c r="C1573">
        <f>INDEX(resultados!$A$2:$ZZ$1925, 1567, MATCH($B$3, resultados!$A$1:$ZZ$1, 0))</f>
        <v/>
      </c>
    </row>
    <row r="1574">
      <c r="A1574">
        <f>INDEX(resultados!$A$2:$ZZ$1925, 1568, MATCH($B$1, resultados!$A$1:$ZZ$1, 0))</f>
        <v/>
      </c>
      <c r="B1574">
        <f>INDEX(resultados!$A$2:$ZZ$1925, 1568, MATCH($B$2, resultados!$A$1:$ZZ$1, 0))</f>
        <v/>
      </c>
      <c r="C1574">
        <f>INDEX(resultados!$A$2:$ZZ$1925, 1568, MATCH($B$3, resultados!$A$1:$ZZ$1, 0))</f>
        <v/>
      </c>
    </row>
    <row r="1575">
      <c r="A1575">
        <f>INDEX(resultados!$A$2:$ZZ$1925, 1569, MATCH($B$1, resultados!$A$1:$ZZ$1, 0))</f>
        <v/>
      </c>
      <c r="B1575">
        <f>INDEX(resultados!$A$2:$ZZ$1925, 1569, MATCH($B$2, resultados!$A$1:$ZZ$1, 0))</f>
        <v/>
      </c>
      <c r="C1575">
        <f>INDEX(resultados!$A$2:$ZZ$1925, 1569, MATCH($B$3, resultados!$A$1:$ZZ$1, 0))</f>
        <v/>
      </c>
    </row>
    <row r="1576">
      <c r="A1576">
        <f>INDEX(resultados!$A$2:$ZZ$1925, 1570, MATCH($B$1, resultados!$A$1:$ZZ$1, 0))</f>
        <v/>
      </c>
      <c r="B1576">
        <f>INDEX(resultados!$A$2:$ZZ$1925, 1570, MATCH($B$2, resultados!$A$1:$ZZ$1, 0))</f>
        <v/>
      </c>
      <c r="C1576">
        <f>INDEX(resultados!$A$2:$ZZ$1925, 1570, MATCH($B$3, resultados!$A$1:$ZZ$1, 0))</f>
        <v/>
      </c>
    </row>
    <row r="1577">
      <c r="A1577">
        <f>INDEX(resultados!$A$2:$ZZ$1925, 1571, MATCH($B$1, resultados!$A$1:$ZZ$1, 0))</f>
        <v/>
      </c>
      <c r="B1577">
        <f>INDEX(resultados!$A$2:$ZZ$1925, 1571, MATCH($B$2, resultados!$A$1:$ZZ$1, 0))</f>
        <v/>
      </c>
      <c r="C1577">
        <f>INDEX(resultados!$A$2:$ZZ$1925, 1571, MATCH($B$3, resultados!$A$1:$ZZ$1, 0))</f>
        <v/>
      </c>
    </row>
    <row r="1578">
      <c r="A1578">
        <f>INDEX(resultados!$A$2:$ZZ$1925, 1572, MATCH($B$1, resultados!$A$1:$ZZ$1, 0))</f>
        <v/>
      </c>
      <c r="B1578">
        <f>INDEX(resultados!$A$2:$ZZ$1925, 1572, MATCH($B$2, resultados!$A$1:$ZZ$1, 0))</f>
        <v/>
      </c>
      <c r="C1578">
        <f>INDEX(resultados!$A$2:$ZZ$1925, 1572, MATCH($B$3, resultados!$A$1:$ZZ$1, 0))</f>
        <v/>
      </c>
    </row>
    <row r="1579">
      <c r="A1579">
        <f>INDEX(resultados!$A$2:$ZZ$1925, 1573, MATCH($B$1, resultados!$A$1:$ZZ$1, 0))</f>
        <v/>
      </c>
      <c r="B1579">
        <f>INDEX(resultados!$A$2:$ZZ$1925, 1573, MATCH($B$2, resultados!$A$1:$ZZ$1, 0))</f>
        <v/>
      </c>
      <c r="C1579">
        <f>INDEX(resultados!$A$2:$ZZ$1925, 1573, MATCH($B$3, resultados!$A$1:$ZZ$1, 0))</f>
        <v/>
      </c>
    </row>
    <row r="1580">
      <c r="A1580">
        <f>INDEX(resultados!$A$2:$ZZ$1925, 1574, MATCH($B$1, resultados!$A$1:$ZZ$1, 0))</f>
        <v/>
      </c>
      <c r="B1580">
        <f>INDEX(resultados!$A$2:$ZZ$1925, 1574, MATCH($B$2, resultados!$A$1:$ZZ$1, 0))</f>
        <v/>
      </c>
      <c r="C1580">
        <f>INDEX(resultados!$A$2:$ZZ$1925, 1574, MATCH($B$3, resultados!$A$1:$ZZ$1, 0))</f>
        <v/>
      </c>
    </row>
    <row r="1581">
      <c r="A1581">
        <f>INDEX(resultados!$A$2:$ZZ$1925, 1575, MATCH($B$1, resultados!$A$1:$ZZ$1, 0))</f>
        <v/>
      </c>
      <c r="B1581">
        <f>INDEX(resultados!$A$2:$ZZ$1925, 1575, MATCH($B$2, resultados!$A$1:$ZZ$1, 0))</f>
        <v/>
      </c>
      <c r="C1581">
        <f>INDEX(resultados!$A$2:$ZZ$1925, 1575, MATCH($B$3, resultados!$A$1:$ZZ$1, 0))</f>
        <v/>
      </c>
    </row>
    <row r="1582">
      <c r="A1582">
        <f>INDEX(resultados!$A$2:$ZZ$1925, 1576, MATCH($B$1, resultados!$A$1:$ZZ$1, 0))</f>
        <v/>
      </c>
      <c r="B1582">
        <f>INDEX(resultados!$A$2:$ZZ$1925, 1576, MATCH($B$2, resultados!$A$1:$ZZ$1, 0))</f>
        <v/>
      </c>
      <c r="C1582">
        <f>INDEX(resultados!$A$2:$ZZ$1925, 1576, MATCH($B$3, resultados!$A$1:$ZZ$1, 0))</f>
        <v/>
      </c>
    </row>
    <row r="1583">
      <c r="A1583">
        <f>INDEX(resultados!$A$2:$ZZ$1925, 1577, MATCH($B$1, resultados!$A$1:$ZZ$1, 0))</f>
        <v/>
      </c>
      <c r="B1583">
        <f>INDEX(resultados!$A$2:$ZZ$1925, 1577, MATCH($B$2, resultados!$A$1:$ZZ$1, 0))</f>
        <v/>
      </c>
      <c r="C1583">
        <f>INDEX(resultados!$A$2:$ZZ$1925, 1577, MATCH($B$3, resultados!$A$1:$ZZ$1, 0))</f>
        <v/>
      </c>
    </row>
    <row r="1584">
      <c r="A1584">
        <f>INDEX(resultados!$A$2:$ZZ$1925, 1578, MATCH($B$1, resultados!$A$1:$ZZ$1, 0))</f>
        <v/>
      </c>
      <c r="B1584">
        <f>INDEX(resultados!$A$2:$ZZ$1925, 1578, MATCH($B$2, resultados!$A$1:$ZZ$1, 0))</f>
        <v/>
      </c>
      <c r="C1584">
        <f>INDEX(resultados!$A$2:$ZZ$1925, 1578, MATCH($B$3, resultados!$A$1:$ZZ$1, 0))</f>
        <v/>
      </c>
    </row>
    <row r="1585">
      <c r="A1585">
        <f>INDEX(resultados!$A$2:$ZZ$1925, 1579, MATCH($B$1, resultados!$A$1:$ZZ$1, 0))</f>
        <v/>
      </c>
      <c r="B1585">
        <f>INDEX(resultados!$A$2:$ZZ$1925, 1579, MATCH($B$2, resultados!$A$1:$ZZ$1, 0))</f>
        <v/>
      </c>
      <c r="C1585">
        <f>INDEX(resultados!$A$2:$ZZ$1925, 1579, MATCH($B$3, resultados!$A$1:$ZZ$1, 0))</f>
        <v/>
      </c>
    </row>
    <row r="1586">
      <c r="A1586">
        <f>INDEX(resultados!$A$2:$ZZ$1925, 1580, MATCH($B$1, resultados!$A$1:$ZZ$1, 0))</f>
        <v/>
      </c>
      <c r="B1586">
        <f>INDEX(resultados!$A$2:$ZZ$1925, 1580, MATCH($B$2, resultados!$A$1:$ZZ$1, 0))</f>
        <v/>
      </c>
      <c r="C1586">
        <f>INDEX(resultados!$A$2:$ZZ$1925, 1580, MATCH($B$3, resultados!$A$1:$ZZ$1, 0))</f>
        <v/>
      </c>
    </row>
    <row r="1587">
      <c r="A1587">
        <f>INDEX(resultados!$A$2:$ZZ$1925, 1581, MATCH($B$1, resultados!$A$1:$ZZ$1, 0))</f>
        <v/>
      </c>
      <c r="B1587">
        <f>INDEX(resultados!$A$2:$ZZ$1925, 1581, MATCH($B$2, resultados!$A$1:$ZZ$1, 0))</f>
        <v/>
      </c>
      <c r="C1587">
        <f>INDEX(resultados!$A$2:$ZZ$1925, 1581, MATCH($B$3, resultados!$A$1:$ZZ$1, 0))</f>
        <v/>
      </c>
    </row>
    <row r="1588">
      <c r="A1588">
        <f>INDEX(resultados!$A$2:$ZZ$1925, 1582, MATCH($B$1, resultados!$A$1:$ZZ$1, 0))</f>
        <v/>
      </c>
      <c r="B1588">
        <f>INDEX(resultados!$A$2:$ZZ$1925, 1582, MATCH($B$2, resultados!$A$1:$ZZ$1, 0))</f>
        <v/>
      </c>
      <c r="C1588">
        <f>INDEX(resultados!$A$2:$ZZ$1925, 1582, MATCH($B$3, resultados!$A$1:$ZZ$1, 0))</f>
        <v/>
      </c>
    </row>
    <row r="1589">
      <c r="A1589">
        <f>INDEX(resultados!$A$2:$ZZ$1925, 1583, MATCH($B$1, resultados!$A$1:$ZZ$1, 0))</f>
        <v/>
      </c>
      <c r="B1589">
        <f>INDEX(resultados!$A$2:$ZZ$1925, 1583, MATCH($B$2, resultados!$A$1:$ZZ$1, 0))</f>
        <v/>
      </c>
      <c r="C1589">
        <f>INDEX(resultados!$A$2:$ZZ$1925, 1583, MATCH($B$3, resultados!$A$1:$ZZ$1, 0))</f>
        <v/>
      </c>
    </row>
    <row r="1590">
      <c r="A1590">
        <f>INDEX(resultados!$A$2:$ZZ$1925, 1584, MATCH($B$1, resultados!$A$1:$ZZ$1, 0))</f>
        <v/>
      </c>
      <c r="B1590">
        <f>INDEX(resultados!$A$2:$ZZ$1925, 1584, MATCH($B$2, resultados!$A$1:$ZZ$1, 0))</f>
        <v/>
      </c>
      <c r="C1590">
        <f>INDEX(resultados!$A$2:$ZZ$1925, 1584, MATCH($B$3, resultados!$A$1:$ZZ$1, 0))</f>
        <v/>
      </c>
    </row>
    <row r="1591">
      <c r="A1591">
        <f>INDEX(resultados!$A$2:$ZZ$1925, 1585, MATCH($B$1, resultados!$A$1:$ZZ$1, 0))</f>
        <v/>
      </c>
      <c r="B1591">
        <f>INDEX(resultados!$A$2:$ZZ$1925, 1585, MATCH($B$2, resultados!$A$1:$ZZ$1, 0))</f>
        <v/>
      </c>
      <c r="C1591">
        <f>INDEX(resultados!$A$2:$ZZ$1925, 1585, MATCH($B$3, resultados!$A$1:$ZZ$1, 0))</f>
        <v/>
      </c>
    </row>
    <row r="1592">
      <c r="A1592">
        <f>INDEX(resultados!$A$2:$ZZ$1925, 1586, MATCH($B$1, resultados!$A$1:$ZZ$1, 0))</f>
        <v/>
      </c>
      <c r="B1592">
        <f>INDEX(resultados!$A$2:$ZZ$1925, 1586, MATCH($B$2, resultados!$A$1:$ZZ$1, 0))</f>
        <v/>
      </c>
      <c r="C1592">
        <f>INDEX(resultados!$A$2:$ZZ$1925, 1586, MATCH($B$3, resultados!$A$1:$ZZ$1, 0))</f>
        <v/>
      </c>
    </row>
    <row r="1593">
      <c r="A1593">
        <f>INDEX(resultados!$A$2:$ZZ$1925, 1587, MATCH($B$1, resultados!$A$1:$ZZ$1, 0))</f>
        <v/>
      </c>
      <c r="B1593">
        <f>INDEX(resultados!$A$2:$ZZ$1925, 1587, MATCH($B$2, resultados!$A$1:$ZZ$1, 0))</f>
        <v/>
      </c>
      <c r="C1593">
        <f>INDEX(resultados!$A$2:$ZZ$1925, 1587, MATCH($B$3, resultados!$A$1:$ZZ$1, 0))</f>
        <v/>
      </c>
    </row>
    <row r="1594">
      <c r="A1594">
        <f>INDEX(resultados!$A$2:$ZZ$1925, 1588, MATCH($B$1, resultados!$A$1:$ZZ$1, 0))</f>
        <v/>
      </c>
      <c r="B1594">
        <f>INDEX(resultados!$A$2:$ZZ$1925, 1588, MATCH($B$2, resultados!$A$1:$ZZ$1, 0))</f>
        <v/>
      </c>
      <c r="C1594">
        <f>INDEX(resultados!$A$2:$ZZ$1925, 1588, MATCH($B$3, resultados!$A$1:$ZZ$1, 0))</f>
        <v/>
      </c>
    </row>
    <row r="1595">
      <c r="A1595">
        <f>INDEX(resultados!$A$2:$ZZ$1925, 1589, MATCH($B$1, resultados!$A$1:$ZZ$1, 0))</f>
        <v/>
      </c>
      <c r="B1595">
        <f>INDEX(resultados!$A$2:$ZZ$1925, 1589, MATCH($B$2, resultados!$A$1:$ZZ$1, 0))</f>
        <v/>
      </c>
      <c r="C1595">
        <f>INDEX(resultados!$A$2:$ZZ$1925, 1589, MATCH($B$3, resultados!$A$1:$ZZ$1, 0))</f>
        <v/>
      </c>
    </row>
    <row r="1596">
      <c r="A1596">
        <f>INDEX(resultados!$A$2:$ZZ$1925, 1590, MATCH($B$1, resultados!$A$1:$ZZ$1, 0))</f>
        <v/>
      </c>
      <c r="B1596">
        <f>INDEX(resultados!$A$2:$ZZ$1925, 1590, MATCH($B$2, resultados!$A$1:$ZZ$1, 0))</f>
        <v/>
      </c>
      <c r="C1596">
        <f>INDEX(resultados!$A$2:$ZZ$1925, 1590, MATCH($B$3, resultados!$A$1:$ZZ$1, 0))</f>
        <v/>
      </c>
    </row>
    <row r="1597">
      <c r="A1597">
        <f>INDEX(resultados!$A$2:$ZZ$1925, 1591, MATCH($B$1, resultados!$A$1:$ZZ$1, 0))</f>
        <v/>
      </c>
      <c r="B1597">
        <f>INDEX(resultados!$A$2:$ZZ$1925, 1591, MATCH($B$2, resultados!$A$1:$ZZ$1, 0))</f>
        <v/>
      </c>
      <c r="C1597">
        <f>INDEX(resultados!$A$2:$ZZ$1925, 1591, MATCH($B$3, resultados!$A$1:$ZZ$1, 0))</f>
        <v/>
      </c>
    </row>
    <row r="1598">
      <c r="A1598">
        <f>INDEX(resultados!$A$2:$ZZ$1925, 1592, MATCH($B$1, resultados!$A$1:$ZZ$1, 0))</f>
        <v/>
      </c>
      <c r="B1598">
        <f>INDEX(resultados!$A$2:$ZZ$1925, 1592, MATCH($B$2, resultados!$A$1:$ZZ$1, 0))</f>
        <v/>
      </c>
      <c r="C1598">
        <f>INDEX(resultados!$A$2:$ZZ$1925, 1592, MATCH($B$3, resultados!$A$1:$ZZ$1, 0))</f>
        <v/>
      </c>
    </row>
    <row r="1599">
      <c r="A1599">
        <f>INDEX(resultados!$A$2:$ZZ$1925, 1593, MATCH($B$1, resultados!$A$1:$ZZ$1, 0))</f>
        <v/>
      </c>
      <c r="B1599">
        <f>INDEX(resultados!$A$2:$ZZ$1925, 1593, MATCH($B$2, resultados!$A$1:$ZZ$1, 0))</f>
        <v/>
      </c>
      <c r="C1599">
        <f>INDEX(resultados!$A$2:$ZZ$1925, 1593, MATCH($B$3, resultados!$A$1:$ZZ$1, 0))</f>
        <v/>
      </c>
    </row>
    <row r="1600">
      <c r="A1600">
        <f>INDEX(resultados!$A$2:$ZZ$1925, 1594, MATCH($B$1, resultados!$A$1:$ZZ$1, 0))</f>
        <v/>
      </c>
      <c r="B1600">
        <f>INDEX(resultados!$A$2:$ZZ$1925, 1594, MATCH($B$2, resultados!$A$1:$ZZ$1, 0))</f>
        <v/>
      </c>
      <c r="C1600">
        <f>INDEX(resultados!$A$2:$ZZ$1925, 1594, MATCH($B$3, resultados!$A$1:$ZZ$1, 0))</f>
        <v/>
      </c>
    </row>
    <row r="1601">
      <c r="A1601">
        <f>INDEX(resultados!$A$2:$ZZ$1925, 1595, MATCH($B$1, resultados!$A$1:$ZZ$1, 0))</f>
        <v/>
      </c>
      <c r="B1601">
        <f>INDEX(resultados!$A$2:$ZZ$1925, 1595, MATCH($B$2, resultados!$A$1:$ZZ$1, 0))</f>
        <v/>
      </c>
      <c r="C1601">
        <f>INDEX(resultados!$A$2:$ZZ$1925, 1595, MATCH($B$3, resultados!$A$1:$ZZ$1, 0))</f>
        <v/>
      </c>
    </row>
    <row r="1602">
      <c r="A1602">
        <f>INDEX(resultados!$A$2:$ZZ$1925, 1596, MATCH($B$1, resultados!$A$1:$ZZ$1, 0))</f>
        <v/>
      </c>
      <c r="B1602">
        <f>INDEX(resultados!$A$2:$ZZ$1925, 1596, MATCH($B$2, resultados!$A$1:$ZZ$1, 0))</f>
        <v/>
      </c>
      <c r="C1602">
        <f>INDEX(resultados!$A$2:$ZZ$1925, 1596, MATCH($B$3, resultados!$A$1:$ZZ$1, 0))</f>
        <v/>
      </c>
    </row>
    <row r="1603">
      <c r="A1603">
        <f>INDEX(resultados!$A$2:$ZZ$1925, 1597, MATCH($B$1, resultados!$A$1:$ZZ$1, 0))</f>
        <v/>
      </c>
      <c r="B1603">
        <f>INDEX(resultados!$A$2:$ZZ$1925, 1597, MATCH($B$2, resultados!$A$1:$ZZ$1, 0))</f>
        <v/>
      </c>
      <c r="C1603">
        <f>INDEX(resultados!$A$2:$ZZ$1925, 1597, MATCH($B$3, resultados!$A$1:$ZZ$1, 0))</f>
        <v/>
      </c>
    </row>
    <row r="1604">
      <c r="A1604">
        <f>INDEX(resultados!$A$2:$ZZ$1925, 1598, MATCH($B$1, resultados!$A$1:$ZZ$1, 0))</f>
        <v/>
      </c>
      <c r="B1604">
        <f>INDEX(resultados!$A$2:$ZZ$1925, 1598, MATCH($B$2, resultados!$A$1:$ZZ$1, 0))</f>
        <v/>
      </c>
      <c r="C1604">
        <f>INDEX(resultados!$A$2:$ZZ$1925, 1598, MATCH($B$3, resultados!$A$1:$ZZ$1, 0))</f>
        <v/>
      </c>
    </row>
    <row r="1605">
      <c r="A1605">
        <f>INDEX(resultados!$A$2:$ZZ$1925, 1599, MATCH($B$1, resultados!$A$1:$ZZ$1, 0))</f>
        <v/>
      </c>
      <c r="B1605">
        <f>INDEX(resultados!$A$2:$ZZ$1925, 1599, MATCH($B$2, resultados!$A$1:$ZZ$1, 0))</f>
        <v/>
      </c>
      <c r="C1605">
        <f>INDEX(resultados!$A$2:$ZZ$1925, 1599, MATCH($B$3, resultados!$A$1:$ZZ$1, 0))</f>
        <v/>
      </c>
    </row>
    <row r="1606">
      <c r="A1606">
        <f>INDEX(resultados!$A$2:$ZZ$1925, 1600, MATCH($B$1, resultados!$A$1:$ZZ$1, 0))</f>
        <v/>
      </c>
      <c r="B1606">
        <f>INDEX(resultados!$A$2:$ZZ$1925, 1600, MATCH($B$2, resultados!$A$1:$ZZ$1, 0))</f>
        <v/>
      </c>
      <c r="C1606">
        <f>INDEX(resultados!$A$2:$ZZ$1925, 1600, MATCH($B$3, resultados!$A$1:$ZZ$1, 0))</f>
        <v/>
      </c>
    </row>
    <row r="1607">
      <c r="A1607">
        <f>INDEX(resultados!$A$2:$ZZ$1925, 1601, MATCH($B$1, resultados!$A$1:$ZZ$1, 0))</f>
        <v/>
      </c>
      <c r="B1607">
        <f>INDEX(resultados!$A$2:$ZZ$1925, 1601, MATCH($B$2, resultados!$A$1:$ZZ$1, 0))</f>
        <v/>
      </c>
      <c r="C1607">
        <f>INDEX(resultados!$A$2:$ZZ$1925, 1601, MATCH($B$3, resultados!$A$1:$ZZ$1, 0))</f>
        <v/>
      </c>
    </row>
    <row r="1608">
      <c r="A1608">
        <f>INDEX(resultados!$A$2:$ZZ$1925, 1602, MATCH($B$1, resultados!$A$1:$ZZ$1, 0))</f>
        <v/>
      </c>
      <c r="B1608">
        <f>INDEX(resultados!$A$2:$ZZ$1925, 1602, MATCH($B$2, resultados!$A$1:$ZZ$1, 0))</f>
        <v/>
      </c>
      <c r="C1608">
        <f>INDEX(resultados!$A$2:$ZZ$1925, 1602, MATCH($B$3, resultados!$A$1:$ZZ$1, 0))</f>
        <v/>
      </c>
    </row>
    <row r="1609">
      <c r="A1609">
        <f>INDEX(resultados!$A$2:$ZZ$1925, 1603, MATCH($B$1, resultados!$A$1:$ZZ$1, 0))</f>
        <v/>
      </c>
      <c r="B1609">
        <f>INDEX(resultados!$A$2:$ZZ$1925, 1603, MATCH($B$2, resultados!$A$1:$ZZ$1, 0))</f>
        <v/>
      </c>
      <c r="C1609">
        <f>INDEX(resultados!$A$2:$ZZ$1925, 1603, MATCH($B$3, resultados!$A$1:$ZZ$1, 0))</f>
        <v/>
      </c>
    </row>
    <row r="1610">
      <c r="A1610">
        <f>INDEX(resultados!$A$2:$ZZ$1925, 1604, MATCH($B$1, resultados!$A$1:$ZZ$1, 0))</f>
        <v/>
      </c>
      <c r="B1610">
        <f>INDEX(resultados!$A$2:$ZZ$1925, 1604, MATCH($B$2, resultados!$A$1:$ZZ$1, 0))</f>
        <v/>
      </c>
      <c r="C1610">
        <f>INDEX(resultados!$A$2:$ZZ$1925, 1604, MATCH($B$3, resultados!$A$1:$ZZ$1, 0))</f>
        <v/>
      </c>
    </row>
    <row r="1611">
      <c r="A1611">
        <f>INDEX(resultados!$A$2:$ZZ$1925, 1605, MATCH($B$1, resultados!$A$1:$ZZ$1, 0))</f>
        <v/>
      </c>
      <c r="B1611">
        <f>INDEX(resultados!$A$2:$ZZ$1925, 1605, MATCH($B$2, resultados!$A$1:$ZZ$1, 0))</f>
        <v/>
      </c>
      <c r="C1611">
        <f>INDEX(resultados!$A$2:$ZZ$1925, 1605, MATCH($B$3, resultados!$A$1:$ZZ$1, 0))</f>
        <v/>
      </c>
    </row>
    <row r="1612">
      <c r="A1612">
        <f>INDEX(resultados!$A$2:$ZZ$1925, 1606, MATCH($B$1, resultados!$A$1:$ZZ$1, 0))</f>
        <v/>
      </c>
      <c r="B1612">
        <f>INDEX(resultados!$A$2:$ZZ$1925, 1606, MATCH($B$2, resultados!$A$1:$ZZ$1, 0))</f>
        <v/>
      </c>
      <c r="C1612">
        <f>INDEX(resultados!$A$2:$ZZ$1925, 1606, MATCH($B$3, resultados!$A$1:$ZZ$1, 0))</f>
        <v/>
      </c>
    </row>
    <row r="1613">
      <c r="A1613">
        <f>INDEX(resultados!$A$2:$ZZ$1925, 1607, MATCH($B$1, resultados!$A$1:$ZZ$1, 0))</f>
        <v/>
      </c>
      <c r="B1613">
        <f>INDEX(resultados!$A$2:$ZZ$1925, 1607, MATCH($B$2, resultados!$A$1:$ZZ$1, 0))</f>
        <v/>
      </c>
      <c r="C1613">
        <f>INDEX(resultados!$A$2:$ZZ$1925, 1607, MATCH($B$3, resultados!$A$1:$ZZ$1, 0))</f>
        <v/>
      </c>
    </row>
    <row r="1614">
      <c r="A1614">
        <f>INDEX(resultados!$A$2:$ZZ$1925, 1608, MATCH($B$1, resultados!$A$1:$ZZ$1, 0))</f>
        <v/>
      </c>
      <c r="B1614">
        <f>INDEX(resultados!$A$2:$ZZ$1925, 1608, MATCH($B$2, resultados!$A$1:$ZZ$1, 0))</f>
        <v/>
      </c>
      <c r="C1614">
        <f>INDEX(resultados!$A$2:$ZZ$1925, 1608, MATCH($B$3, resultados!$A$1:$ZZ$1, 0))</f>
        <v/>
      </c>
    </row>
    <row r="1615">
      <c r="A1615">
        <f>INDEX(resultados!$A$2:$ZZ$1925, 1609, MATCH($B$1, resultados!$A$1:$ZZ$1, 0))</f>
        <v/>
      </c>
      <c r="B1615">
        <f>INDEX(resultados!$A$2:$ZZ$1925, 1609, MATCH($B$2, resultados!$A$1:$ZZ$1, 0))</f>
        <v/>
      </c>
      <c r="C1615">
        <f>INDEX(resultados!$A$2:$ZZ$1925, 1609, MATCH($B$3, resultados!$A$1:$ZZ$1, 0))</f>
        <v/>
      </c>
    </row>
    <row r="1616">
      <c r="A1616">
        <f>INDEX(resultados!$A$2:$ZZ$1925, 1610, MATCH($B$1, resultados!$A$1:$ZZ$1, 0))</f>
        <v/>
      </c>
      <c r="B1616">
        <f>INDEX(resultados!$A$2:$ZZ$1925, 1610, MATCH($B$2, resultados!$A$1:$ZZ$1, 0))</f>
        <v/>
      </c>
      <c r="C1616">
        <f>INDEX(resultados!$A$2:$ZZ$1925, 1610, MATCH($B$3, resultados!$A$1:$ZZ$1, 0))</f>
        <v/>
      </c>
    </row>
    <row r="1617">
      <c r="A1617">
        <f>INDEX(resultados!$A$2:$ZZ$1925, 1611, MATCH($B$1, resultados!$A$1:$ZZ$1, 0))</f>
        <v/>
      </c>
      <c r="B1617">
        <f>INDEX(resultados!$A$2:$ZZ$1925, 1611, MATCH($B$2, resultados!$A$1:$ZZ$1, 0))</f>
        <v/>
      </c>
      <c r="C1617">
        <f>INDEX(resultados!$A$2:$ZZ$1925, 1611, MATCH($B$3, resultados!$A$1:$ZZ$1, 0))</f>
        <v/>
      </c>
    </row>
    <row r="1618">
      <c r="A1618">
        <f>INDEX(resultados!$A$2:$ZZ$1925, 1612, MATCH($B$1, resultados!$A$1:$ZZ$1, 0))</f>
        <v/>
      </c>
      <c r="B1618">
        <f>INDEX(resultados!$A$2:$ZZ$1925, 1612, MATCH($B$2, resultados!$A$1:$ZZ$1, 0))</f>
        <v/>
      </c>
      <c r="C1618">
        <f>INDEX(resultados!$A$2:$ZZ$1925, 1612, MATCH($B$3, resultados!$A$1:$ZZ$1, 0))</f>
        <v/>
      </c>
    </row>
    <row r="1619">
      <c r="A1619">
        <f>INDEX(resultados!$A$2:$ZZ$1925, 1613, MATCH($B$1, resultados!$A$1:$ZZ$1, 0))</f>
        <v/>
      </c>
      <c r="B1619">
        <f>INDEX(resultados!$A$2:$ZZ$1925, 1613, MATCH($B$2, resultados!$A$1:$ZZ$1, 0))</f>
        <v/>
      </c>
      <c r="C1619">
        <f>INDEX(resultados!$A$2:$ZZ$1925, 1613, MATCH($B$3, resultados!$A$1:$ZZ$1, 0))</f>
        <v/>
      </c>
    </row>
    <row r="1620">
      <c r="A1620">
        <f>INDEX(resultados!$A$2:$ZZ$1925, 1614, MATCH($B$1, resultados!$A$1:$ZZ$1, 0))</f>
        <v/>
      </c>
      <c r="B1620">
        <f>INDEX(resultados!$A$2:$ZZ$1925, 1614, MATCH($B$2, resultados!$A$1:$ZZ$1, 0))</f>
        <v/>
      </c>
      <c r="C1620">
        <f>INDEX(resultados!$A$2:$ZZ$1925, 1614, MATCH($B$3, resultados!$A$1:$ZZ$1, 0))</f>
        <v/>
      </c>
    </row>
    <row r="1621">
      <c r="A1621">
        <f>INDEX(resultados!$A$2:$ZZ$1925, 1615, MATCH($B$1, resultados!$A$1:$ZZ$1, 0))</f>
        <v/>
      </c>
      <c r="B1621">
        <f>INDEX(resultados!$A$2:$ZZ$1925, 1615, MATCH($B$2, resultados!$A$1:$ZZ$1, 0))</f>
        <v/>
      </c>
      <c r="C1621">
        <f>INDEX(resultados!$A$2:$ZZ$1925, 1615, MATCH($B$3, resultados!$A$1:$ZZ$1, 0))</f>
        <v/>
      </c>
    </row>
    <row r="1622">
      <c r="A1622">
        <f>INDEX(resultados!$A$2:$ZZ$1925, 1616, MATCH($B$1, resultados!$A$1:$ZZ$1, 0))</f>
        <v/>
      </c>
      <c r="B1622">
        <f>INDEX(resultados!$A$2:$ZZ$1925, 1616, MATCH($B$2, resultados!$A$1:$ZZ$1, 0))</f>
        <v/>
      </c>
      <c r="C1622">
        <f>INDEX(resultados!$A$2:$ZZ$1925, 1616, MATCH($B$3, resultados!$A$1:$ZZ$1, 0))</f>
        <v/>
      </c>
    </row>
    <row r="1623">
      <c r="A1623">
        <f>INDEX(resultados!$A$2:$ZZ$1925, 1617, MATCH($B$1, resultados!$A$1:$ZZ$1, 0))</f>
        <v/>
      </c>
      <c r="B1623">
        <f>INDEX(resultados!$A$2:$ZZ$1925, 1617, MATCH($B$2, resultados!$A$1:$ZZ$1, 0))</f>
        <v/>
      </c>
      <c r="C1623">
        <f>INDEX(resultados!$A$2:$ZZ$1925, 1617, MATCH($B$3, resultados!$A$1:$ZZ$1, 0))</f>
        <v/>
      </c>
    </row>
    <row r="1624">
      <c r="A1624">
        <f>INDEX(resultados!$A$2:$ZZ$1925, 1618, MATCH($B$1, resultados!$A$1:$ZZ$1, 0))</f>
        <v/>
      </c>
      <c r="B1624">
        <f>INDEX(resultados!$A$2:$ZZ$1925, 1618, MATCH($B$2, resultados!$A$1:$ZZ$1, 0))</f>
        <v/>
      </c>
      <c r="C1624">
        <f>INDEX(resultados!$A$2:$ZZ$1925, 1618, MATCH($B$3, resultados!$A$1:$ZZ$1, 0))</f>
        <v/>
      </c>
    </row>
    <row r="1625">
      <c r="A1625">
        <f>INDEX(resultados!$A$2:$ZZ$1925, 1619, MATCH($B$1, resultados!$A$1:$ZZ$1, 0))</f>
        <v/>
      </c>
      <c r="B1625">
        <f>INDEX(resultados!$A$2:$ZZ$1925, 1619, MATCH($B$2, resultados!$A$1:$ZZ$1, 0))</f>
        <v/>
      </c>
      <c r="C1625">
        <f>INDEX(resultados!$A$2:$ZZ$1925, 1619, MATCH($B$3, resultados!$A$1:$ZZ$1, 0))</f>
        <v/>
      </c>
    </row>
    <row r="1626">
      <c r="A1626">
        <f>INDEX(resultados!$A$2:$ZZ$1925, 1620, MATCH($B$1, resultados!$A$1:$ZZ$1, 0))</f>
        <v/>
      </c>
      <c r="B1626">
        <f>INDEX(resultados!$A$2:$ZZ$1925, 1620, MATCH($B$2, resultados!$A$1:$ZZ$1, 0))</f>
        <v/>
      </c>
      <c r="C1626">
        <f>INDEX(resultados!$A$2:$ZZ$1925, 1620, MATCH($B$3, resultados!$A$1:$ZZ$1, 0))</f>
        <v/>
      </c>
    </row>
    <row r="1627">
      <c r="A1627">
        <f>INDEX(resultados!$A$2:$ZZ$1925, 1621, MATCH($B$1, resultados!$A$1:$ZZ$1, 0))</f>
        <v/>
      </c>
      <c r="B1627">
        <f>INDEX(resultados!$A$2:$ZZ$1925, 1621, MATCH($B$2, resultados!$A$1:$ZZ$1, 0))</f>
        <v/>
      </c>
      <c r="C1627">
        <f>INDEX(resultados!$A$2:$ZZ$1925, 1621, MATCH($B$3, resultados!$A$1:$ZZ$1, 0))</f>
        <v/>
      </c>
    </row>
    <row r="1628">
      <c r="A1628">
        <f>INDEX(resultados!$A$2:$ZZ$1925, 1622, MATCH($B$1, resultados!$A$1:$ZZ$1, 0))</f>
        <v/>
      </c>
      <c r="B1628">
        <f>INDEX(resultados!$A$2:$ZZ$1925, 1622, MATCH($B$2, resultados!$A$1:$ZZ$1, 0))</f>
        <v/>
      </c>
      <c r="C1628">
        <f>INDEX(resultados!$A$2:$ZZ$1925, 1622, MATCH($B$3, resultados!$A$1:$ZZ$1, 0))</f>
        <v/>
      </c>
    </row>
    <row r="1629">
      <c r="A1629">
        <f>INDEX(resultados!$A$2:$ZZ$1925, 1623, MATCH($B$1, resultados!$A$1:$ZZ$1, 0))</f>
        <v/>
      </c>
      <c r="B1629">
        <f>INDEX(resultados!$A$2:$ZZ$1925, 1623, MATCH($B$2, resultados!$A$1:$ZZ$1, 0))</f>
        <v/>
      </c>
      <c r="C1629">
        <f>INDEX(resultados!$A$2:$ZZ$1925, 1623, MATCH($B$3, resultados!$A$1:$ZZ$1, 0))</f>
        <v/>
      </c>
    </row>
    <row r="1630">
      <c r="A1630">
        <f>INDEX(resultados!$A$2:$ZZ$1925, 1624, MATCH($B$1, resultados!$A$1:$ZZ$1, 0))</f>
        <v/>
      </c>
      <c r="B1630">
        <f>INDEX(resultados!$A$2:$ZZ$1925, 1624, MATCH($B$2, resultados!$A$1:$ZZ$1, 0))</f>
        <v/>
      </c>
      <c r="C1630">
        <f>INDEX(resultados!$A$2:$ZZ$1925, 1624, MATCH($B$3, resultados!$A$1:$ZZ$1, 0))</f>
        <v/>
      </c>
    </row>
    <row r="1631">
      <c r="A1631">
        <f>INDEX(resultados!$A$2:$ZZ$1925, 1625, MATCH($B$1, resultados!$A$1:$ZZ$1, 0))</f>
        <v/>
      </c>
      <c r="B1631">
        <f>INDEX(resultados!$A$2:$ZZ$1925, 1625, MATCH($B$2, resultados!$A$1:$ZZ$1, 0))</f>
        <v/>
      </c>
      <c r="C1631">
        <f>INDEX(resultados!$A$2:$ZZ$1925, 1625, MATCH($B$3, resultados!$A$1:$ZZ$1, 0))</f>
        <v/>
      </c>
    </row>
    <row r="1632">
      <c r="A1632">
        <f>INDEX(resultados!$A$2:$ZZ$1925, 1626, MATCH($B$1, resultados!$A$1:$ZZ$1, 0))</f>
        <v/>
      </c>
      <c r="B1632">
        <f>INDEX(resultados!$A$2:$ZZ$1925, 1626, MATCH($B$2, resultados!$A$1:$ZZ$1, 0))</f>
        <v/>
      </c>
      <c r="C1632">
        <f>INDEX(resultados!$A$2:$ZZ$1925, 1626, MATCH($B$3, resultados!$A$1:$ZZ$1, 0))</f>
        <v/>
      </c>
    </row>
    <row r="1633">
      <c r="A1633">
        <f>INDEX(resultados!$A$2:$ZZ$1925, 1627, MATCH($B$1, resultados!$A$1:$ZZ$1, 0))</f>
        <v/>
      </c>
      <c r="B1633">
        <f>INDEX(resultados!$A$2:$ZZ$1925, 1627, MATCH($B$2, resultados!$A$1:$ZZ$1, 0))</f>
        <v/>
      </c>
      <c r="C1633">
        <f>INDEX(resultados!$A$2:$ZZ$1925, 1627, MATCH($B$3, resultados!$A$1:$ZZ$1, 0))</f>
        <v/>
      </c>
    </row>
    <row r="1634">
      <c r="A1634">
        <f>INDEX(resultados!$A$2:$ZZ$1925, 1628, MATCH($B$1, resultados!$A$1:$ZZ$1, 0))</f>
        <v/>
      </c>
      <c r="B1634">
        <f>INDEX(resultados!$A$2:$ZZ$1925, 1628, MATCH($B$2, resultados!$A$1:$ZZ$1, 0))</f>
        <v/>
      </c>
      <c r="C1634">
        <f>INDEX(resultados!$A$2:$ZZ$1925, 1628, MATCH($B$3, resultados!$A$1:$ZZ$1, 0))</f>
        <v/>
      </c>
    </row>
    <row r="1635">
      <c r="A1635">
        <f>INDEX(resultados!$A$2:$ZZ$1925, 1629, MATCH($B$1, resultados!$A$1:$ZZ$1, 0))</f>
        <v/>
      </c>
      <c r="B1635">
        <f>INDEX(resultados!$A$2:$ZZ$1925, 1629, MATCH($B$2, resultados!$A$1:$ZZ$1, 0))</f>
        <v/>
      </c>
      <c r="C1635">
        <f>INDEX(resultados!$A$2:$ZZ$1925, 1629, MATCH($B$3, resultados!$A$1:$ZZ$1, 0))</f>
        <v/>
      </c>
    </row>
    <row r="1636">
      <c r="A1636">
        <f>INDEX(resultados!$A$2:$ZZ$1925, 1630, MATCH($B$1, resultados!$A$1:$ZZ$1, 0))</f>
        <v/>
      </c>
      <c r="B1636">
        <f>INDEX(resultados!$A$2:$ZZ$1925, 1630, MATCH($B$2, resultados!$A$1:$ZZ$1, 0))</f>
        <v/>
      </c>
      <c r="C1636">
        <f>INDEX(resultados!$A$2:$ZZ$1925, 1630, MATCH($B$3, resultados!$A$1:$ZZ$1, 0))</f>
        <v/>
      </c>
    </row>
    <row r="1637">
      <c r="A1637">
        <f>INDEX(resultados!$A$2:$ZZ$1925, 1631, MATCH($B$1, resultados!$A$1:$ZZ$1, 0))</f>
        <v/>
      </c>
      <c r="B1637">
        <f>INDEX(resultados!$A$2:$ZZ$1925, 1631, MATCH($B$2, resultados!$A$1:$ZZ$1, 0))</f>
        <v/>
      </c>
      <c r="C1637">
        <f>INDEX(resultados!$A$2:$ZZ$1925, 1631, MATCH($B$3, resultados!$A$1:$ZZ$1, 0))</f>
        <v/>
      </c>
    </row>
    <row r="1638">
      <c r="A1638">
        <f>INDEX(resultados!$A$2:$ZZ$1925, 1632, MATCH($B$1, resultados!$A$1:$ZZ$1, 0))</f>
        <v/>
      </c>
      <c r="B1638">
        <f>INDEX(resultados!$A$2:$ZZ$1925, 1632, MATCH($B$2, resultados!$A$1:$ZZ$1, 0))</f>
        <v/>
      </c>
      <c r="C1638">
        <f>INDEX(resultados!$A$2:$ZZ$1925, 1632, MATCH($B$3, resultados!$A$1:$ZZ$1, 0))</f>
        <v/>
      </c>
    </row>
    <row r="1639">
      <c r="A1639">
        <f>INDEX(resultados!$A$2:$ZZ$1925, 1633, MATCH($B$1, resultados!$A$1:$ZZ$1, 0))</f>
        <v/>
      </c>
      <c r="B1639">
        <f>INDEX(resultados!$A$2:$ZZ$1925, 1633, MATCH($B$2, resultados!$A$1:$ZZ$1, 0))</f>
        <v/>
      </c>
      <c r="C1639">
        <f>INDEX(resultados!$A$2:$ZZ$1925, 1633, MATCH($B$3, resultados!$A$1:$ZZ$1, 0))</f>
        <v/>
      </c>
    </row>
    <row r="1640">
      <c r="A1640">
        <f>INDEX(resultados!$A$2:$ZZ$1925, 1634, MATCH($B$1, resultados!$A$1:$ZZ$1, 0))</f>
        <v/>
      </c>
      <c r="B1640">
        <f>INDEX(resultados!$A$2:$ZZ$1925, 1634, MATCH($B$2, resultados!$A$1:$ZZ$1, 0))</f>
        <v/>
      </c>
      <c r="C1640">
        <f>INDEX(resultados!$A$2:$ZZ$1925, 1634, MATCH($B$3, resultados!$A$1:$ZZ$1, 0))</f>
        <v/>
      </c>
    </row>
    <row r="1641">
      <c r="A1641">
        <f>INDEX(resultados!$A$2:$ZZ$1925, 1635, MATCH($B$1, resultados!$A$1:$ZZ$1, 0))</f>
        <v/>
      </c>
      <c r="B1641">
        <f>INDEX(resultados!$A$2:$ZZ$1925, 1635, MATCH($B$2, resultados!$A$1:$ZZ$1, 0))</f>
        <v/>
      </c>
      <c r="C1641">
        <f>INDEX(resultados!$A$2:$ZZ$1925, 1635, MATCH($B$3, resultados!$A$1:$ZZ$1, 0))</f>
        <v/>
      </c>
    </row>
    <row r="1642">
      <c r="A1642">
        <f>INDEX(resultados!$A$2:$ZZ$1925, 1636, MATCH($B$1, resultados!$A$1:$ZZ$1, 0))</f>
        <v/>
      </c>
      <c r="B1642">
        <f>INDEX(resultados!$A$2:$ZZ$1925, 1636, MATCH($B$2, resultados!$A$1:$ZZ$1, 0))</f>
        <v/>
      </c>
      <c r="C1642">
        <f>INDEX(resultados!$A$2:$ZZ$1925, 1636, MATCH($B$3, resultados!$A$1:$ZZ$1, 0))</f>
        <v/>
      </c>
    </row>
    <row r="1643">
      <c r="A1643">
        <f>INDEX(resultados!$A$2:$ZZ$1925, 1637, MATCH($B$1, resultados!$A$1:$ZZ$1, 0))</f>
        <v/>
      </c>
      <c r="B1643">
        <f>INDEX(resultados!$A$2:$ZZ$1925, 1637, MATCH($B$2, resultados!$A$1:$ZZ$1, 0))</f>
        <v/>
      </c>
      <c r="C1643">
        <f>INDEX(resultados!$A$2:$ZZ$1925, 1637, MATCH($B$3, resultados!$A$1:$ZZ$1, 0))</f>
        <v/>
      </c>
    </row>
    <row r="1644">
      <c r="A1644">
        <f>INDEX(resultados!$A$2:$ZZ$1925, 1638, MATCH($B$1, resultados!$A$1:$ZZ$1, 0))</f>
        <v/>
      </c>
      <c r="B1644">
        <f>INDEX(resultados!$A$2:$ZZ$1925, 1638, MATCH($B$2, resultados!$A$1:$ZZ$1, 0))</f>
        <v/>
      </c>
      <c r="C1644">
        <f>INDEX(resultados!$A$2:$ZZ$1925, 1638, MATCH($B$3, resultados!$A$1:$ZZ$1, 0))</f>
        <v/>
      </c>
    </row>
    <row r="1645">
      <c r="A1645">
        <f>INDEX(resultados!$A$2:$ZZ$1925, 1639, MATCH($B$1, resultados!$A$1:$ZZ$1, 0))</f>
        <v/>
      </c>
      <c r="B1645">
        <f>INDEX(resultados!$A$2:$ZZ$1925, 1639, MATCH($B$2, resultados!$A$1:$ZZ$1, 0))</f>
        <v/>
      </c>
      <c r="C1645">
        <f>INDEX(resultados!$A$2:$ZZ$1925, 1639, MATCH($B$3, resultados!$A$1:$ZZ$1, 0))</f>
        <v/>
      </c>
    </row>
    <row r="1646">
      <c r="A1646">
        <f>INDEX(resultados!$A$2:$ZZ$1925, 1640, MATCH($B$1, resultados!$A$1:$ZZ$1, 0))</f>
        <v/>
      </c>
      <c r="B1646">
        <f>INDEX(resultados!$A$2:$ZZ$1925, 1640, MATCH($B$2, resultados!$A$1:$ZZ$1, 0))</f>
        <v/>
      </c>
      <c r="C1646">
        <f>INDEX(resultados!$A$2:$ZZ$1925, 1640, MATCH($B$3, resultados!$A$1:$ZZ$1, 0))</f>
        <v/>
      </c>
    </row>
    <row r="1647">
      <c r="A1647">
        <f>INDEX(resultados!$A$2:$ZZ$1925, 1641, MATCH($B$1, resultados!$A$1:$ZZ$1, 0))</f>
        <v/>
      </c>
      <c r="B1647">
        <f>INDEX(resultados!$A$2:$ZZ$1925, 1641, MATCH($B$2, resultados!$A$1:$ZZ$1, 0))</f>
        <v/>
      </c>
      <c r="C1647">
        <f>INDEX(resultados!$A$2:$ZZ$1925, 1641, MATCH($B$3, resultados!$A$1:$ZZ$1, 0))</f>
        <v/>
      </c>
    </row>
    <row r="1648">
      <c r="A1648">
        <f>INDEX(resultados!$A$2:$ZZ$1925, 1642, MATCH($B$1, resultados!$A$1:$ZZ$1, 0))</f>
        <v/>
      </c>
      <c r="B1648">
        <f>INDEX(resultados!$A$2:$ZZ$1925, 1642, MATCH($B$2, resultados!$A$1:$ZZ$1, 0))</f>
        <v/>
      </c>
      <c r="C1648">
        <f>INDEX(resultados!$A$2:$ZZ$1925, 1642, MATCH($B$3, resultados!$A$1:$ZZ$1, 0))</f>
        <v/>
      </c>
    </row>
    <row r="1649">
      <c r="A1649">
        <f>INDEX(resultados!$A$2:$ZZ$1925, 1643, MATCH($B$1, resultados!$A$1:$ZZ$1, 0))</f>
        <v/>
      </c>
      <c r="B1649">
        <f>INDEX(resultados!$A$2:$ZZ$1925, 1643, MATCH($B$2, resultados!$A$1:$ZZ$1, 0))</f>
        <v/>
      </c>
      <c r="C1649">
        <f>INDEX(resultados!$A$2:$ZZ$1925, 1643, MATCH($B$3, resultados!$A$1:$ZZ$1, 0))</f>
        <v/>
      </c>
    </row>
    <row r="1650">
      <c r="A1650">
        <f>INDEX(resultados!$A$2:$ZZ$1925, 1644, MATCH($B$1, resultados!$A$1:$ZZ$1, 0))</f>
        <v/>
      </c>
      <c r="B1650">
        <f>INDEX(resultados!$A$2:$ZZ$1925, 1644, MATCH($B$2, resultados!$A$1:$ZZ$1, 0))</f>
        <v/>
      </c>
      <c r="C1650">
        <f>INDEX(resultados!$A$2:$ZZ$1925, 1644, MATCH($B$3, resultados!$A$1:$ZZ$1, 0))</f>
        <v/>
      </c>
    </row>
    <row r="1651">
      <c r="A1651">
        <f>INDEX(resultados!$A$2:$ZZ$1925, 1645, MATCH($B$1, resultados!$A$1:$ZZ$1, 0))</f>
        <v/>
      </c>
      <c r="B1651">
        <f>INDEX(resultados!$A$2:$ZZ$1925, 1645, MATCH($B$2, resultados!$A$1:$ZZ$1, 0))</f>
        <v/>
      </c>
      <c r="C1651">
        <f>INDEX(resultados!$A$2:$ZZ$1925, 1645, MATCH($B$3, resultados!$A$1:$ZZ$1, 0))</f>
        <v/>
      </c>
    </row>
    <row r="1652">
      <c r="A1652">
        <f>INDEX(resultados!$A$2:$ZZ$1925, 1646, MATCH($B$1, resultados!$A$1:$ZZ$1, 0))</f>
        <v/>
      </c>
      <c r="B1652">
        <f>INDEX(resultados!$A$2:$ZZ$1925, 1646, MATCH($B$2, resultados!$A$1:$ZZ$1, 0))</f>
        <v/>
      </c>
      <c r="C1652">
        <f>INDEX(resultados!$A$2:$ZZ$1925, 1646, MATCH($B$3, resultados!$A$1:$ZZ$1, 0))</f>
        <v/>
      </c>
    </row>
    <row r="1653">
      <c r="A1653">
        <f>INDEX(resultados!$A$2:$ZZ$1925, 1647, MATCH($B$1, resultados!$A$1:$ZZ$1, 0))</f>
        <v/>
      </c>
      <c r="B1653">
        <f>INDEX(resultados!$A$2:$ZZ$1925, 1647, MATCH($B$2, resultados!$A$1:$ZZ$1, 0))</f>
        <v/>
      </c>
      <c r="C1653">
        <f>INDEX(resultados!$A$2:$ZZ$1925, 1647, MATCH($B$3, resultados!$A$1:$ZZ$1, 0))</f>
        <v/>
      </c>
    </row>
    <row r="1654">
      <c r="A1654">
        <f>INDEX(resultados!$A$2:$ZZ$1925, 1648, MATCH($B$1, resultados!$A$1:$ZZ$1, 0))</f>
        <v/>
      </c>
      <c r="B1654">
        <f>INDEX(resultados!$A$2:$ZZ$1925, 1648, MATCH($B$2, resultados!$A$1:$ZZ$1, 0))</f>
        <v/>
      </c>
      <c r="C1654">
        <f>INDEX(resultados!$A$2:$ZZ$1925, 1648, MATCH($B$3, resultados!$A$1:$ZZ$1, 0))</f>
        <v/>
      </c>
    </row>
    <row r="1655">
      <c r="A1655">
        <f>INDEX(resultados!$A$2:$ZZ$1925, 1649, MATCH($B$1, resultados!$A$1:$ZZ$1, 0))</f>
        <v/>
      </c>
      <c r="B1655">
        <f>INDEX(resultados!$A$2:$ZZ$1925, 1649, MATCH($B$2, resultados!$A$1:$ZZ$1, 0))</f>
        <v/>
      </c>
      <c r="C1655">
        <f>INDEX(resultados!$A$2:$ZZ$1925, 1649, MATCH($B$3, resultados!$A$1:$ZZ$1, 0))</f>
        <v/>
      </c>
    </row>
    <row r="1656">
      <c r="A1656">
        <f>INDEX(resultados!$A$2:$ZZ$1925, 1650, MATCH($B$1, resultados!$A$1:$ZZ$1, 0))</f>
        <v/>
      </c>
      <c r="B1656">
        <f>INDEX(resultados!$A$2:$ZZ$1925, 1650, MATCH($B$2, resultados!$A$1:$ZZ$1, 0))</f>
        <v/>
      </c>
      <c r="C1656">
        <f>INDEX(resultados!$A$2:$ZZ$1925, 1650, MATCH($B$3, resultados!$A$1:$ZZ$1, 0))</f>
        <v/>
      </c>
    </row>
    <row r="1657">
      <c r="A1657">
        <f>INDEX(resultados!$A$2:$ZZ$1925, 1651, MATCH($B$1, resultados!$A$1:$ZZ$1, 0))</f>
        <v/>
      </c>
      <c r="B1657">
        <f>INDEX(resultados!$A$2:$ZZ$1925, 1651, MATCH($B$2, resultados!$A$1:$ZZ$1, 0))</f>
        <v/>
      </c>
      <c r="C1657">
        <f>INDEX(resultados!$A$2:$ZZ$1925, 1651, MATCH($B$3, resultados!$A$1:$ZZ$1, 0))</f>
        <v/>
      </c>
    </row>
    <row r="1658">
      <c r="A1658">
        <f>INDEX(resultados!$A$2:$ZZ$1925, 1652, MATCH($B$1, resultados!$A$1:$ZZ$1, 0))</f>
        <v/>
      </c>
      <c r="B1658">
        <f>INDEX(resultados!$A$2:$ZZ$1925, 1652, MATCH($B$2, resultados!$A$1:$ZZ$1, 0))</f>
        <v/>
      </c>
      <c r="C1658">
        <f>INDEX(resultados!$A$2:$ZZ$1925, 1652, MATCH($B$3, resultados!$A$1:$ZZ$1, 0))</f>
        <v/>
      </c>
    </row>
    <row r="1659">
      <c r="A1659">
        <f>INDEX(resultados!$A$2:$ZZ$1925, 1653, MATCH($B$1, resultados!$A$1:$ZZ$1, 0))</f>
        <v/>
      </c>
      <c r="B1659">
        <f>INDEX(resultados!$A$2:$ZZ$1925, 1653, MATCH($B$2, resultados!$A$1:$ZZ$1, 0))</f>
        <v/>
      </c>
      <c r="C1659">
        <f>INDEX(resultados!$A$2:$ZZ$1925, 1653, MATCH($B$3, resultados!$A$1:$ZZ$1, 0))</f>
        <v/>
      </c>
    </row>
    <row r="1660">
      <c r="A1660">
        <f>INDEX(resultados!$A$2:$ZZ$1925, 1654, MATCH($B$1, resultados!$A$1:$ZZ$1, 0))</f>
        <v/>
      </c>
      <c r="B1660">
        <f>INDEX(resultados!$A$2:$ZZ$1925, 1654, MATCH($B$2, resultados!$A$1:$ZZ$1, 0))</f>
        <v/>
      </c>
      <c r="C1660">
        <f>INDEX(resultados!$A$2:$ZZ$1925, 1654, MATCH($B$3, resultados!$A$1:$ZZ$1, 0))</f>
        <v/>
      </c>
    </row>
    <row r="1661">
      <c r="A1661">
        <f>INDEX(resultados!$A$2:$ZZ$1925, 1655, MATCH($B$1, resultados!$A$1:$ZZ$1, 0))</f>
        <v/>
      </c>
      <c r="B1661">
        <f>INDEX(resultados!$A$2:$ZZ$1925, 1655, MATCH($B$2, resultados!$A$1:$ZZ$1, 0))</f>
        <v/>
      </c>
      <c r="C1661">
        <f>INDEX(resultados!$A$2:$ZZ$1925, 1655, MATCH($B$3, resultados!$A$1:$ZZ$1, 0))</f>
        <v/>
      </c>
    </row>
    <row r="1662">
      <c r="A1662">
        <f>INDEX(resultados!$A$2:$ZZ$1925, 1656, MATCH($B$1, resultados!$A$1:$ZZ$1, 0))</f>
        <v/>
      </c>
      <c r="B1662">
        <f>INDEX(resultados!$A$2:$ZZ$1925, 1656, MATCH($B$2, resultados!$A$1:$ZZ$1, 0))</f>
        <v/>
      </c>
      <c r="C1662">
        <f>INDEX(resultados!$A$2:$ZZ$1925, 1656, MATCH($B$3, resultados!$A$1:$ZZ$1, 0))</f>
        <v/>
      </c>
    </row>
    <row r="1663">
      <c r="A1663">
        <f>INDEX(resultados!$A$2:$ZZ$1925, 1657, MATCH($B$1, resultados!$A$1:$ZZ$1, 0))</f>
        <v/>
      </c>
      <c r="B1663">
        <f>INDEX(resultados!$A$2:$ZZ$1925, 1657, MATCH($B$2, resultados!$A$1:$ZZ$1, 0))</f>
        <v/>
      </c>
      <c r="C1663">
        <f>INDEX(resultados!$A$2:$ZZ$1925, 1657, MATCH($B$3, resultados!$A$1:$ZZ$1, 0))</f>
        <v/>
      </c>
    </row>
    <row r="1664">
      <c r="A1664">
        <f>INDEX(resultados!$A$2:$ZZ$1925, 1658, MATCH($B$1, resultados!$A$1:$ZZ$1, 0))</f>
        <v/>
      </c>
      <c r="B1664">
        <f>INDEX(resultados!$A$2:$ZZ$1925, 1658, MATCH($B$2, resultados!$A$1:$ZZ$1, 0))</f>
        <v/>
      </c>
      <c r="C1664">
        <f>INDEX(resultados!$A$2:$ZZ$1925, 1658, MATCH($B$3, resultados!$A$1:$ZZ$1, 0))</f>
        <v/>
      </c>
    </row>
    <row r="1665">
      <c r="A1665">
        <f>INDEX(resultados!$A$2:$ZZ$1925, 1659, MATCH($B$1, resultados!$A$1:$ZZ$1, 0))</f>
        <v/>
      </c>
      <c r="B1665">
        <f>INDEX(resultados!$A$2:$ZZ$1925, 1659, MATCH($B$2, resultados!$A$1:$ZZ$1, 0))</f>
        <v/>
      </c>
      <c r="C1665">
        <f>INDEX(resultados!$A$2:$ZZ$1925, 1659, MATCH($B$3, resultados!$A$1:$ZZ$1, 0))</f>
        <v/>
      </c>
    </row>
    <row r="1666">
      <c r="A1666">
        <f>INDEX(resultados!$A$2:$ZZ$1925, 1660, MATCH($B$1, resultados!$A$1:$ZZ$1, 0))</f>
        <v/>
      </c>
      <c r="B1666">
        <f>INDEX(resultados!$A$2:$ZZ$1925, 1660, MATCH($B$2, resultados!$A$1:$ZZ$1, 0))</f>
        <v/>
      </c>
      <c r="C1666">
        <f>INDEX(resultados!$A$2:$ZZ$1925, 1660, MATCH($B$3, resultados!$A$1:$ZZ$1, 0))</f>
        <v/>
      </c>
    </row>
    <row r="1667">
      <c r="A1667">
        <f>INDEX(resultados!$A$2:$ZZ$1925, 1661, MATCH($B$1, resultados!$A$1:$ZZ$1, 0))</f>
        <v/>
      </c>
      <c r="B1667">
        <f>INDEX(resultados!$A$2:$ZZ$1925, 1661, MATCH($B$2, resultados!$A$1:$ZZ$1, 0))</f>
        <v/>
      </c>
      <c r="C1667">
        <f>INDEX(resultados!$A$2:$ZZ$1925, 1661, MATCH($B$3, resultados!$A$1:$ZZ$1, 0))</f>
        <v/>
      </c>
    </row>
    <row r="1668">
      <c r="A1668">
        <f>INDEX(resultados!$A$2:$ZZ$1925, 1662, MATCH($B$1, resultados!$A$1:$ZZ$1, 0))</f>
        <v/>
      </c>
      <c r="B1668">
        <f>INDEX(resultados!$A$2:$ZZ$1925, 1662, MATCH($B$2, resultados!$A$1:$ZZ$1, 0))</f>
        <v/>
      </c>
      <c r="C1668">
        <f>INDEX(resultados!$A$2:$ZZ$1925, 1662, MATCH($B$3, resultados!$A$1:$ZZ$1, 0))</f>
        <v/>
      </c>
    </row>
    <row r="1669">
      <c r="A1669">
        <f>INDEX(resultados!$A$2:$ZZ$1925, 1663, MATCH($B$1, resultados!$A$1:$ZZ$1, 0))</f>
        <v/>
      </c>
      <c r="B1669">
        <f>INDEX(resultados!$A$2:$ZZ$1925, 1663, MATCH($B$2, resultados!$A$1:$ZZ$1, 0))</f>
        <v/>
      </c>
      <c r="C1669">
        <f>INDEX(resultados!$A$2:$ZZ$1925, 1663, MATCH($B$3, resultados!$A$1:$ZZ$1, 0))</f>
        <v/>
      </c>
    </row>
    <row r="1670">
      <c r="A1670">
        <f>INDEX(resultados!$A$2:$ZZ$1925, 1664, MATCH($B$1, resultados!$A$1:$ZZ$1, 0))</f>
        <v/>
      </c>
      <c r="B1670">
        <f>INDEX(resultados!$A$2:$ZZ$1925, 1664, MATCH($B$2, resultados!$A$1:$ZZ$1, 0))</f>
        <v/>
      </c>
      <c r="C1670">
        <f>INDEX(resultados!$A$2:$ZZ$1925, 1664, MATCH($B$3, resultados!$A$1:$ZZ$1, 0))</f>
        <v/>
      </c>
    </row>
    <row r="1671">
      <c r="A1671">
        <f>INDEX(resultados!$A$2:$ZZ$1925, 1665, MATCH($B$1, resultados!$A$1:$ZZ$1, 0))</f>
        <v/>
      </c>
      <c r="B1671">
        <f>INDEX(resultados!$A$2:$ZZ$1925, 1665, MATCH($B$2, resultados!$A$1:$ZZ$1, 0))</f>
        <v/>
      </c>
      <c r="C1671">
        <f>INDEX(resultados!$A$2:$ZZ$1925, 1665, MATCH($B$3, resultados!$A$1:$ZZ$1, 0))</f>
        <v/>
      </c>
    </row>
    <row r="1672">
      <c r="A1672">
        <f>INDEX(resultados!$A$2:$ZZ$1925, 1666, MATCH($B$1, resultados!$A$1:$ZZ$1, 0))</f>
        <v/>
      </c>
      <c r="B1672">
        <f>INDEX(resultados!$A$2:$ZZ$1925, 1666, MATCH($B$2, resultados!$A$1:$ZZ$1, 0))</f>
        <v/>
      </c>
      <c r="C1672">
        <f>INDEX(resultados!$A$2:$ZZ$1925, 1666, MATCH($B$3, resultados!$A$1:$ZZ$1, 0))</f>
        <v/>
      </c>
    </row>
    <row r="1673">
      <c r="A1673">
        <f>INDEX(resultados!$A$2:$ZZ$1925, 1667, MATCH($B$1, resultados!$A$1:$ZZ$1, 0))</f>
        <v/>
      </c>
      <c r="B1673">
        <f>INDEX(resultados!$A$2:$ZZ$1925, 1667, MATCH($B$2, resultados!$A$1:$ZZ$1, 0))</f>
        <v/>
      </c>
      <c r="C1673">
        <f>INDEX(resultados!$A$2:$ZZ$1925, 1667, MATCH($B$3, resultados!$A$1:$ZZ$1, 0))</f>
        <v/>
      </c>
    </row>
    <row r="1674">
      <c r="A1674">
        <f>INDEX(resultados!$A$2:$ZZ$1925, 1668, MATCH($B$1, resultados!$A$1:$ZZ$1, 0))</f>
        <v/>
      </c>
      <c r="B1674">
        <f>INDEX(resultados!$A$2:$ZZ$1925, 1668, MATCH($B$2, resultados!$A$1:$ZZ$1, 0))</f>
        <v/>
      </c>
      <c r="C1674">
        <f>INDEX(resultados!$A$2:$ZZ$1925, 1668, MATCH($B$3, resultados!$A$1:$ZZ$1, 0))</f>
        <v/>
      </c>
    </row>
    <row r="1675">
      <c r="A1675">
        <f>INDEX(resultados!$A$2:$ZZ$1925, 1669, MATCH($B$1, resultados!$A$1:$ZZ$1, 0))</f>
        <v/>
      </c>
      <c r="B1675">
        <f>INDEX(resultados!$A$2:$ZZ$1925, 1669, MATCH($B$2, resultados!$A$1:$ZZ$1, 0))</f>
        <v/>
      </c>
      <c r="C1675">
        <f>INDEX(resultados!$A$2:$ZZ$1925, 1669, MATCH($B$3, resultados!$A$1:$ZZ$1, 0))</f>
        <v/>
      </c>
    </row>
    <row r="1676">
      <c r="A1676">
        <f>INDEX(resultados!$A$2:$ZZ$1925, 1670, MATCH($B$1, resultados!$A$1:$ZZ$1, 0))</f>
        <v/>
      </c>
      <c r="B1676">
        <f>INDEX(resultados!$A$2:$ZZ$1925, 1670, MATCH($B$2, resultados!$A$1:$ZZ$1, 0))</f>
        <v/>
      </c>
      <c r="C1676">
        <f>INDEX(resultados!$A$2:$ZZ$1925, 1670, MATCH($B$3, resultados!$A$1:$ZZ$1, 0))</f>
        <v/>
      </c>
    </row>
    <row r="1677">
      <c r="A1677">
        <f>INDEX(resultados!$A$2:$ZZ$1925, 1671, MATCH($B$1, resultados!$A$1:$ZZ$1, 0))</f>
        <v/>
      </c>
      <c r="B1677">
        <f>INDEX(resultados!$A$2:$ZZ$1925, 1671, MATCH($B$2, resultados!$A$1:$ZZ$1, 0))</f>
        <v/>
      </c>
      <c r="C1677">
        <f>INDEX(resultados!$A$2:$ZZ$1925, 1671, MATCH($B$3, resultados!$A$1:$ZZ$1, 0))</f>
        <v/>
      </c>
    </row>
    <row r="1678">
      <c r="A1678">
        <f>INDEX(resultados!$A$2:$ZZ$1925, 1672, MATCH($B$1, resultados!$A$1:$ZZ$1, 0))</f>
        <v/>
      </c>
      <c r="B1678">
        <f>INDEX(resultados!$A$2:$ZZ$1925, 1672, MATCH($B$2, resultados!$A$1:$ZZ$1, 0))</f>
        <v/>
      </c>
      <c r="C1678">
        <f>INDEX(resultados!$A$2:$ZZ$1925, 1672, MATCH($B$3, resultados!$A$1:$ZZ$1, 0))</f>
        <v/>
      </c>
    </row>
    <row r="1679">
      <c r="A1679">
        <f>INDEX(resultados!$A$2:$ZZ$1925, 1673, MATCH($B$1, resultados!$A$1:$ZZ$1, 0))</f>
        <v/>
      </c>
      <c r="B1679">
        <f>INDEX(resultados!$A$2:$ZZ$1925, 1673, MATCH($B$2, resultados!$A$1:$ZZ$1, 0))</f>
        <v/>
      </c>
      <c r="C1679">
        <f>INDEX(resultados!$A$2:$ZZ$1925, 1673, MATCH($B$3, resultados!$A$1:$ZZ$1, 0))</f>
        <v/>
      </c>
    </row>
    <row r="1680">
      <c r="A1680">
        <f>INDEX(resultados!$A$2:$ZZ$1925, 1674, MATCH($B$1, resultados!$A$1:$ZZ$1, 0))</f>
        <v/>
      </c>
      <c r="B1680">
        <f>INDEX(resultados!$A$2:$ZZ$1925, 1674, MATCH($B$2, resultados!$A$1:$ZZ$1, 0))</f>
        <v/>
      </c>
      <c r="C1680">
        <f>INDEX(resultados!$A$2:$ZZ$1925, 1674, MATCH($B$3, resultados!$A$1:$ZZ$1, 0))</f>
        <v/>
      </c>
    </row>
    <row r="1681">
      <c r="A1681">
        <f>INDEX(resultados!$A$2:$ZZ$1925, 1675, MATCH($B$1, resultados!$A$1:$ZZ$1, 0))</f>
        <v/>
      </c>
      <c r="B1681">
        <f>INDEX(resultados!$A$2:$ZZ$1925, 1675, MATCH($B$2, resultados!$A$1:$ZZ$1, 0))</f>
        <v/>
      </c>
      <c r="C1681">
        <f>INDEX(resultados!$A$2:$ZZ$1925, 1675, MATCH($B$3, resultados!$A$1:$ZZ$1, 0))</f>
        <v/>
      </c>
    </row>
    <row r="1682">
      <c r="A1682">
        <f>INDEX(resultados!$A$2:$ZZ$1925, 1676, MATCH($B$1, resultados!$A$1:$ZZ$1, 0))</f>
        <v/>
      </c>
      <c r="B1682">
        <f>INDEX(resultados!$A$2:$ZZ$1925, 1676, MATCH($B$2, resultados!$A$1:$ZZ$1, 0))</f>
        <v/>
      </c>
      <c r="C1682">
        <f>INDEX(resultados!$A$2:$ZZ$1925, 1676, MATCH($B$3, resultados!$A$1:$ZZ$1, 0))</f>
        <v/>
      </c>
    </row>
    <row r="1683">
      <c r="A1683">
        <f>INDEX(resultados!$A$2:$ZZ$1925, 1677, MATCH($B$1, resultados!$A$1:$ZZ$1, 0))</f>
        <v/>
      </c>
      <c r="B1683">
        <f>INDEX(resultados!$A$2:$ZZ$1925, 1677, MATCH($B$2, resultados!$A$1:$ZZ$1, 0))</f>
        <v/>
      </c>
      <c r="C1683">
        <f>INDEX(resultados!$A$2:$ZZ$1925, 1677, MATCH($B$3, resultados!$A$1:$ZZ$1, 0))</f>
        <v/>
      </c>
    </row>
    <row r="1684">
      <c r="A1684">
        <f>INDEX(resultados!$A$2:$ZZ$1925, 1678, MATCH($B$1, resultados!$A$1:$ZZ$1, 0))</f>
        <v/>
      </c>
      <c r="B1684">
        <f>INDEX(resultados!$A$2:$ZZ$1925, 1678, MATCH($B$2, resultados!$A$1:$ZZ$1, 0))</f>
        <v/>
      </c>
      <c r="C1684">
        <f>INDEX(resultados!$A$2:$ZZ$1925, 1678, MATCH($B$3, resultados!$A$1:$ZZ$1, 0))</f>
        <v/>
      </c>
    </row>
    <row r="1685">
      <c r="A1685">
        <f>INDEX(resultados!$A$2:$ZZ$1925, 1679, MATCH($B$1, resultados!$A$1:$ZZ$1, 0))</f>
        <v/>
      </c>
      <c r="B1685">
        <f>INDEX(resultados!$A$2:$ZZ$1925, 1679, MATCH($B$2, resultados!$A$1:$ZZ$1, 0))</f>
        <v/>
      </c>
      <c r="C1685">
        <f>INDEX(resultados!$A$2:$ZZ$1925, 1679, MATCH($B$3, resultados!$A$1:$ZZ$1, 0))</f>
        <v/>
      </c>
    </row>
    <row r="1686">
      <c r="A1686">
        <f>INDEX(resultados!$A$2:$ZZ$1925, 1680, MATCH($B$1, resultados!$A$1:$ZZ$1, 0))</f>
        <v/>
      </c>
      <c r="B1686">
        <f>INDEX(resultados!$A$2:$ZZ$1925, 1680, MATCH($B$2, resultados!$A$1:$ZZ$1, 0))</f>
        <v/>
      </c>
      <c r="C1686">
        <f>INDEX(resultados!$A$2:$ZZ$1925, 1680, MATCH($B$3, resultados!$A$1:$ZZ$1, 0))</f>
        <v/>
      </c>
    </row>
    <row r="1687">
      <c r="A1687">
        <f>INDEX(resultados!$A$2:$ZZ$1925, 1681, MATCH($B$1, resultados!$A$1:$ZZ$1, 0))</f>
        <v/>
      </c>
      <c r="B1687">
        <f>INDEX(resultados!$A$2:$ZZ$1925, 1681, MATCH($B$2, resultados!$A$1:$ZZ$1, 0))</f>
        <v/>
      </c>
      <c r="C1687">
        <f>INDEX(resultados!$A$2:$ZZ$1925, 1681, MATCH($B$3, resultados!$A$1:$ZZ$1, 0))</f>
        <v/>
      </c>
    </row>
    <row r="1688">
      <c r="A1688">
        <f>INDEX(resultados!$A$2:$ZZ$1925, 1682, MATCH($B$1, resultados!$A$1:$ZZ$1, 0))</f>
        <v/>
      </c>
      <c r="B1688">
        <f>INDEX(resultados!$A$2:$ZZ$1925, 1682, MATCH($B$2, resultados!$A$1:$ZZ$1, 0))</f>
        <v/>
      </c>
      <c r="C1688">
        <f>INDEX(resultados!$A$2:$ZZ$1925, 1682, MATCH($B$3, resultados!$A$1:$ZZ$1, 0))</f>
        <v/>
      </c>
    </row>
    <row r="1689">
      <c r="A1689">
        <f>INDEX(resultados!$A$2:$ZZ$1925, 1683, MATCH($B$1, resultados!$A$1:$ZZ$1, 0))</f>
        <v/>
      </c>
      <c r="B1689">
        <f>INDEX(resultados!$A$2:$ZZ$1925, 1683, MATCH($B$2, resultados!$A$1:$ZZ$1, 0))</f>
        <v/>
      </c>
      <c r="C1689">
        <f>INDEX(resultados!$A$2:$ZZ$1925, 1683, MATCH($B$3, resultados!$A$1:$ZZ$1, 0))</f>
        <v/>
      </c>
    </row>
    <row r="1690">
      <c r="A1690">
        <f>INDEX(resultados!$A$2:$ZZ$1925, 1684, MATCH($B$1, resultados!$A$1:$ZZ$1, 0))</f>
        <v/>
      </c>
      <c r="B1690">
        <f>INDEX(resultados!$A$2:$ZZ$1925, 1684, MATCH($B$2, resultados!$A$1:$ZZ$1, 0))</f>
        <v/>
      </c>
      <c r="C1690">
        <f>INDEX(resultados!$A$2:$ZZ$1925, 1684, MATCH($B$3, resultados!$A$1:$ZZ$1, 0))</f>
        <v/>
      </c>
    </row>
    <row r="1691">
      <c r="A1691">
        <f>INDEX(resultados!$A$2:$ZZ$1925, 1685, MATCH($B$1, resultados!$A$1:$ZZ$1, 0))</f>
        <v/>
      </c>
      <c r="B1691">
        <f>INDEX(resultados!$A$2:$ZZ$1925, 1685, MATCH($B$2, resultados!$A$1:$ZZ$1, 0))</f>
        <v/>
      </c>
      <c r="C1691">
        <f>INDEX(resultados!$A$2:$ZZ$1925, 1685, MATCH($B$3, resultados!$A$1:$ZZ$1, 0))</f>
        <v/>
      </c>
    </row>
    <row r="1692">
      <c r="A1692">
        <f>INDEX(resultados!$A$2:$ZZ$1925, 1686, MATCH($B$1, resultados!$A$1:$ZZ$1, 0))</f>
        <v/>
      </c>
      <c r="B1692">
        <f>INDEX(resultados!$A$2:$ZZ$1925, 1686, MATCH($B$2, resultados!$A$1:$ZZ$1, 0))</f>
        <v/>
      </c>
      <c r="C1692">
        <f>INDEX(resultados!$A$2:$ZZ$1925, 1686, MATCH($B$3, resultados!$A$1:$ZZ$1, 0))</f>
        <v/>
      </c>
    </row>
    <row r="1693">
      <c r="A1693">
        <f>INDEX(resultados!$A$2:$ZZ$1925, 1687, MATCH($B$1, resultados!$A$1:$ZZ$1, 0))</f>
        <v/>
      </c>
      <c r="B1693">
        <f>INDEX(resultados!$A$2:$ZZ$1925, 1687, MATCH($B$2, resultados!$A$1:$ZZ$1, 0))</f>
        <v/>
      </c>
      <c r="C1693">
        <f>INDEX(resultados!$A$2:$ZZ$1925, 1687, MATCH($B$3, resultados!$A$1:$ZZ$1, 0))</f>
        <v/>
      </c>
    </row>
    <row r="1694">
      <c r="A1694">
        <f>INDEX(resultados!$A$2:$ZZ$1925, 1688, MATCH($B$1, resultados!$A$1:$ZZ$1, 0))</f>
        <v/>
      </c>
      <c r="B1694">
        <f>INDEX(resultados!$A$2:$ZZ$1925, 1688, MATCH($B$2, resultados!$A$1:$ZZ$1, 0))</f>
        <v/>
      </c>
      <c r="C1694">
        <f>INDEX(resultados!$A$2:$ZZ$1925, 1688, MATCH($B$3, resultados!$A$1:$ZZ$1, 0))</f>
        <v/>
      </c>
    </row>
    <row r="1695">
      <c r="A1695">
        <f>INDEX(resultados!$A$2:$ZZ$1925, 1689, MATCH($B$1, resultados!$A$1:$ZZ$1, 0))</f>
        <v/>
      </c>
      <c r="B1695">
        <f>INDEX(resultados!$A$2:$ZZ$1925, 1689, MATCH($B$2, resultados!$A$1:$ZZ$1, 0))</f>
        <v/>
      </c>
      <c r="C1695">
        <f>INDEX(resultados!$A$2:$ZZ$1925, 1689, MATCH($B$3, resultados!$A$1:$ZZ$1, 0))</f>
        <v/>
      </c>
    </row>
    <row r="1696">
      <c r="A1696">
        <f>INDEX(resultados!$A$2:$ZZ$1925, 1690, MATCH($B$1, resultados!$A$1:$ZZ$1, 0))</f>
        <v/>
      </c>
      <c r="B1696">
        <f>INDEX(resultados!$A$2:$ZZ$1925, 1690, MATCH($B$2, resultados!$A$1:$ZZ$1, 0))</f>
        <v/>
      </c>
      <c r="C1696">
        <f>INDEX(resultados!$A$2:$ZZ$1925, 1690, MATCH($B$3, resultados!$A$1:$ZZ$1, 0))</f>
        <v/>
      </c>
    </row>
    <row r="1697">
      <c r="A1697">
        <f>INDEX(resultados!$A$2:$ZZ$1925, 1691, MATCH($B$1, resultados!$A$1:$ZZ$1, 0))</f>
        <v/>
      </c>
      <c r="B1697">
        <f>INDEX(resultados!$A$2:$ZZ$1925, 1691, MATCH($B$2, resultados!$A$1:$ZZ$1, 0))</f>
        <v/>
      </c>
      <c r="C1697">
        <f>INDEX(resultados!$A$2:$ZZ$1925, 1691, MATCH($B$3, resultados!$A$1:$ZZ$1, 0))</f>
        <v/>
      </c>
    </row>
    <row r="1698">
      <c r="A1698">
        <f>INDEX(resultados!$A$2:$ZZ$1925, 1692, MATCH($B$1, resultados!$A$1:$ZZ$1, 0))</f>
        <v/>
      </c>
      <c r="B1698">
        <f>INDEX(resultados!$A$2:$ZZ$1925, 1692, MATCH($B$2, resultados!$A$1:$ZZ$1, 0))</f>
        <v/>
      </c>
      <c r="C1698">
        <f>INDEX(resultados!$A$2:$ZZ$1925, 1692, MATCH($B$3, resultados!$A$1:$ZZ$1, 0))</f>
        <v/>
      </c>
    </row>
    <row r="1699">
      <c r="A1699">
        <f>INDEX(resultados!$A$2:$ZZ$1925, 1693, MATCH($B$1, resultados!$A$1:$ZZ$1, 0))</f>
        <v/>
      </c>
      <c r="B1699">
        <f>INDEX(resultados!$A$2:$ZZ$1925, 1693, MATCH($B$2, resultados!$A$1:$ZZ$1, 0))</f>
        <v/>
      </c>
      <c r="C1699">
        <f>INDEX(resultados!$A$2:$ZZ$1925, 1693, MATCH($B$3, resultados!$A$1:$ZZ$1, 0))</f>
        <v/>
      </c>
    </row>
    <row r="1700">
      <c r="A1700">
        <f>INDEX(resultados!$A$2:$ZZ$1925, 1694, MATCH($B$1, resultados!$A$1:$ZZ$1, 0))</f>
        <v/>
      </c>
      <c r="B1700">
        <f>INDEX(resultados!$A$2:$ZZ$1925, 1694, MATCH($B$2, resultados!$A$1:$ZZ$1, 0))</f>
        <v/>
      </c>
      <c r="C1700">
        <f>INDEX(resultados!$A$2:$ZZ$1925, 1694, MATCH($B$3, resultados!$A$1:$ZZ$1, 0))</f>
        <v/>
      </c>
    </row>
    <row r="1701">
      <c r="A1701">
        <f>INDEX(resultados!$A$2:$ZZ$1925, 1695, MATCH($B$1, resultados!$A$1:$ZZ$1, 0))</f>
        <v/>
      </c>
      <c r="B1701">
        <f>INDEX(resultados!$A$2:$ZZ$1925, 1695, MATCH($B$2, resultados!$A$1:$ZZ$1, 0))</f>
        <v/>
      </c>
      <c r="C1701">
        <f>INDEX(resultados!$A$2:$ZZ$1925, 1695, MATCH($B$3, resultados!$A$1:$ZZ$1, 0))</f>
        <v/>
      </c>
    </row>
    <row r="1702">
      <c r="A1702">
        <f>INDEX(resultados!$A$2:$ZZ$1925, 1696, MATCH($B$1, resultados!$A$1:$ZZ$1, 0))</f>
        <v/>
      </c>
      <c r="B1702">
        <f>INDEX(resultados!$A$2:$ZZ$1925, 1696, MATCH($B$2, resultados!$A$1:$ZZ$1, 0))</f>
        <v/>
      </c>
      <c r="C1702">
        <f>INDEX(resultados!$A$2:$ZZ$1925, 1696, MATCH($B$3, resultados!$A$1:$ZZ$1, 0))</f>
        <v/>
      </c>
    </row>
    <row r="1703">
      <c r="A1703">
        <f>INDEX(resultados!$A$2:$ZZ$1925, 1697, MATCH($B$1, resultados!$A$1:$ZZ$1, 0))</f>
        <v/>
      </c>
      <c r="B1703">
        <f>INDEX(resultados!$A$2:$ZZ$1925, 1697, MATCH($B$2, resultados!$A$1:$ZZ$1, 0))</f>
        <v/>
      </c>
      <c r="C1703">
        <f>INDEX(resultados!$A$2:$ZZ$1925, 1697, MATCH($B$3, resultados!$A$1:$ZZ$1, 0))</f>
        <v/>
      </c>
    </row>
    <row r="1704">
      <c r="A1704">
        <f>INDEX(resultados!$A$2:$ZZ$1925, 1698, MATCH($B$1, resultados!$A$1:$ZZ$1, 0))</f>
        <v/>
      </c>
      <c r="B1704">
        <f>INDEX(resultados!$A$2:$ZZ$1925, 1698, MATCH($B$2, resultados!$A$1:$ZZ$1, 0))</f>
        <v/>
      </c>
      <c r="C1704">
        <f>INDEX(resultados!$A$2:$ZZ$1925, 1698, MATCH($B$3, resultados!$A$1:$ZZ$1, 0))</f>
        <v/>
      </c>
    </row>
    <row r="1705">
      <c r="A1705">
        <f>INDEX(resultados!$A$2:$ZZ$1925, 1699, MATCH($B$1, resultados!$A$1:$ZZ$1, 0))</f>
        <v/>
      </c>
      <c r="B1705">
        <f>INDEX(resultados!$A$2:$ZZ$1925, 1699, MATCH($B$2, resultados!$A$1:$ZZ$1, 0))</f>
        <v/>
      </c>
      <c r="C1705">
        <f>INDEX(resultados!$A$2:$ZZ$1925, 1699, MATCH($B$3, resultados!$A$1:$ZZ$1, 0))</f>
        <v/>
      </c>
    </row>
    <row r="1706">
      <c r="A1706">
        <f>INDEX(resultados!$A$2:$ZZ$1925, 1700, MATCH($B$1, resultados!$A$1:$ZZ$1, 0))</f>
        <v/>
      </c>
      <c r="B1706">
        <f>INDEX(resultados!$A$2:$ZZ$1925, 1700, MATCH($B$2, resultados!$A$1:$ZZ$1, 0))</f>
        <v/>
      </c>
      <c r="C1706">
        <f>INDEX(resultados!$A$2:$ZZ$1925, 1700, MATCH($B$3, resultados!$A$1:$ZZ$1, 0))</f>
        <v/>
      </c>
    </row>
    <row r="1707">
      <c r="A1707">
        <f>INDEX(resultados!$A$2:$ZZ$1925, 1701, MATCH($B$1, resultados!$A$1:$ZZ$1, 0))</f>
        <v/>
      </c>
      <c r="B1707">
        <f>INDEX(resultados!$A$2:$ZZ$1925, 1701, MATCH($B$2, resultados!$A$1:$ZZ$1, 0))</f>
        <v/>
      </c>
      <c r="C1707">
        <f>INDEX(resultados!$A$2:$ZZ$1925, 1701, MATCH($B$3, resultados!$A$1:$ZZ$1, 0))</f>
        <v/>
      </c>
    </row>
    <row r="1708">
      <c r="A1708">
        <f>INDEX(resultados!$A$2:$ZZ$1925, 1702, MATCH($B$1, resultados!$A$1:$ZZ$1, 0))</f>
        <v/>
      </c>
      <c r="B1708">
        <f>INDEX(resultados!$A$2:$ZZ$1925, 1702, MATCH($B$2, resultados!$A$1:$ZZ$1, 0))</f>
        <v/>
      </c>
      <c r="C1708">
        <f>INDEX(resultados!$A$2:$ZZ$1925, 1702, MATCH($B$3, resultados!$A$1:$ZZ$1, 0))</f>
        <v/>
      </c>
    </row>
    <row r="1709">
      <c r="A1709">
        <f>INDEX(resultados!$A$2:$ZZ$1925, 1703, MATCH($B$1, resultados!$A$1:$ZZ$1, 0))</f>
        <v/>
      </c>
      <c r="B1709">
        <f>INDEX(resultados!$A$2:$ZZ$1925, 1703, MATCH($B$2, resultados!$A$1:$ZZ$1, 0))</f>
        <v/>
      </c>
      <c r="C1709">
        <f>INDEX(resultados!$A$2:$ZZ$1925, 1703, MATCH($B$3, resultados!$A$1:$ZZ$1, 0))</f>
        <v/>
      </c>
    </row>
    <row r="1710">
      <c r="A1710">
        <f>INDEX(resultados!$A$2:$ZZ$1925, 1704, MATCH($B$1, resultados!$A$1:$ZZ$1, 0))</f>
        <v/>
      </c>
      <c r="B1710">
        <f>INDEX(resultados!$A$2:$ZZ$1925, 1704, MATCH($B$2, resultados!$A$1:$ZZ$1, 0))</f>
        <v/>
      </c>
      <c r="C1710">
        <f>INDEX(resultados!$A$2:$ZZ$1925, 1704, MATCH($B$3, resultados!$A$1:$ZZ$1, 0))</f>
        <v/>
      </c>
    </row>
    <row r="1711">
      <c r="A1711">
        <f>INDEX(resultados!$A$2:$ZZ$1925, 1705, MATCH($B$1, resultados!$A$1:$ZZ$1, 0))</f>
        <v/>
      </c>
      <c r="B1711">
        <f>INDEX(resultados!$A$2:$ZZ$1925, 1705, MATCH($B$2, resultados!$A$1:$ZZ$1, 0))</f>
        <v/>
      </c>
      <c r="C1711">
        <f>INDEX(resultados!$A$2:$ZZ$1925, 1705, MATCH($B$3, resultados!$A$1:$ZZ$1, 0))</f>
        <v/>
      </c>
    </row>
    <row r="1712">
      <c r="A1712">
        <f>INDEX(resultados!$A$2:$ZZ$1925, 1706, MATCH($B$1, resultados!$A$1:$ZZ$1, 0))</f>
        <v/>
      </c>
      <c r="B1712">
        <f>INDEX(resultados!$A$2:$ZZ$1925, 1706, MATCH($B$2, resultados!$A$1:$ZZ$1, 0))</f>
        <v/>
      </c>
      <c r="C1712">
        <f>INDEX(resultados!$A$2:$ZZ$1925, 1706, MATCH($B$3, resultados!$A$1:$ZZ$1, 0))</f>
        <v/>
      </c>
    </row>
    <row r="1713">
      <c r="A1713">
        <f>INDEX(resultados!$A$2:$ZZ$1925, 1707, MATCH($B$1, resultados!$A$1:$ZZ$1, 0))</f>
        <v/>
      </c>
      <c r="B1713">
        <f>INDEX(resultados!$A$2:$ZZ$1925, 1707, MATCH($B$2, resultados!$A$1:$ZZ$1, 0))</f>
        <v/>
      </c>
      <c r="C1713">
        <f>INDEX(resultados!$A$2:$ZZ$1925, 1707, MATCH($B$3, resultados!$A$1:$ZZ$1, 0))</f>
        <v/>
      </c>
    </row>
    <row r="1714">
      <c r="A1714">
        <f>INDEX(resultados!$A$2:$ZZ$1925, 1708, MATCH($B$1, resultados!$A$1:$ZZ$1, 0))</f>
        <v/>
      </c>
      <c r="B1714">
        <f>INDEX(resultados!$A$2:$ZZ$1925, 1708, MATCH($B$2, resultados!$A$1:$ZZ$1, 0))</f>
        <v/>
      </c>
      <c r="C1714">
        <f>INDEX(resultados!$A$2:$ZZ$1925, 1708, MATCH($B$3, resultados!$A$1:$ZZ$1, 0))</f>
        <v/>
      </c>
    </row>
    <row r="1715">
      <c r="A1715">
        <f>INDEX(resultados!$A$2:$ZZ$1925, 1709, MATCH($B$1, resultados!$A$1:$ZZ$1, 0))</f>
        <v/>
      </c>
      <c r="B1715">
        <f>INDEX(resultados!$A$2:$ZZ$1925, 1709, MATCH($B$2, resultados!$A$1:$ZZ$1, 0))</f>
        <v/>
      </c>
      <c r="C1715">
        <f>INDEX(resultados!$A$2:$ZZ$1925, 1709, MATCH($B$3, resultados!$A$1:$ZZ$1, 0))</f>
        <v/>
      </c>
    </row>
    <row r="1716">
      <c r="A1716">
        <f>INDEX(resultados!$A$2:$ZZ$1925, 1710, MATCH($B$1, resultados!$A$1:$ZZ$1, 0))</f>
        <v/>
      </c>
      <c r="B1716">
        <f>INDEX(resultados!$A$2:$ZZ$1925, 1710, MATCH($B$2, resultados!$A$1:$ZZ$1, 0))</f>
        <v/>
      </c>
      <c r="C1716">
        <f>INDEX(resultados!$A$2:$ZZ$1925, 1710, MATCH($B$3, resultados!$A$1:$ZZ$1, 0))</f>
        <v/>
      </c>
    </row>
    <row r="1717">
      <c r="A1717">
        <f>INDEX(resultados!$A$2:$ZZ$1925, 1711, MATCH($B$1, resultados!$A$1:$ZZ$1, 0))</f>
        <v/>
      </c>
      <c r="B1717">
        <f>INDEX(resultados!$A$2:$ZZ$1925, 1711, MATCH($B$2, resultados!$A$1:$ZZ$1, 0))</f>
        <v/>
      </c>
      <c r="C1717">
        <f>INDEX(resultados!$A$2:$ZZ$1925, 1711, MATCH($B$3, resultados!$A$1:$ZZ$1, 0))</f>
        <v/>
      </c>
    </row>
    <row r="1718">
      <c r="A1718">
        <f>INDEX(resultados!$A$2:$ZZ$1925, 1712, MATCH($B$1, resultados!$A$1:$ZZ$1, 0))</f>
        <v/>
      </c>
      <c r="B1718">
        <f>INDEX(resultados!$A$2:$ZZ$1925, 1712, MATCH($B$2, resultados!$A$1:$ZZ$1, 0))</f>
        <v/>
      </c>
      <c r="C1718">
        <f>INDEX(resultados!$A$2:$ZZ$1925, 1712, MATCH($B$3, resultados!$A$1:$ZZ$1, 0))</f>
        <v/>
      </c>
    </row>
    <row r="1719">
      <c r="A1719">
        <f>INDEX(resultados!$A$2:$ZZ$1925, 1713, MATCH($B$1, resultados!$A$1:$ZZ$1, 0))</f>
        <v/>
      </c>
      <c r="B1719">
        <f>INDEX(resultados!$A$2:$ZZ$1925, 1713, MATCH($B$2, resultados!$A$1:$ZZ$1, 0))</f>
        <v/>
      </c>
      <c r="C1719">
        <f>INDEX(resultados!$A$2:$ZZ$1925, 1713, MATCH($B$3, resultados!$A$1:$ZZ$1, 0))</f>
        <v/>
      </c>
    </row>
    <row r="1720">
      <c r="A1720">
        <f>INDEX(resultados!$A$2:$ZZ$1925, 1714, MATCH($B$1, resultados!$A$1:$ZZ$1, 0))</f>
        <v/>
      </c>
      <c r="B1720">
        <f>INDEX(resultados!$A$2:$ZZ$1925, 1714, MATCH($B$2, resultados!$A$1:$ZZ$1, 0))</f>
        <v/>
      </c>
      <c r="C1720">
        <f>INDEX(resultados!$A$2:$ZZ$1925, 1714, MATCH($B$3, resultados!$A$1:$ZZ$1, 0))</f>
        <v/>
      </c>
    </row>
    <row r="1721">
      <c r="A1721">
        <f>INDEX(resultados!$A$2:$ZZ$1925, 1715, MATCH($B$1, resultados!$A$1:$ZZ$1, 0))</f>
        <v/>
      </c>
      <c r="B1721">
        <f>INDEX(resultados!$A$2:$ZZ$1925, 1715, MATCH($B$2, resultados!$A$1:$ZZ$1, 0))</f>
        <v/>
      </c>
      <c r="C1721">
        <f>INDEX(resultados!$A$2:$ZZ$1925, 1715, MATCH($B$3, resultados!$A$1:$ZZ$1, 0))</f>
        <v/>
      </c>
    </row>
    <row r="1722">
      <c r="A1722">
        <f>INDEX(resultados!$A$2:$ZZ$1925, 1716, MATCH($B$1, resultados!$A$1:$ZZ$1, 0))</f>
        <v/>
      </c>
      <c r="B1722">
        <f>INDEX(resultados!$A$2:$ZZ$1925, 1716, MATCH($B$2, resultados!$A$1:$ZZ$1, 0))</f>
        <v/>
      </c>
      <c r="C1722">
        <f>INDEX(resultados!$A$2:$ZZ$1925, 1716, MATCH($B$3, resultados!$A$1:$ZZ$1, 0))</f>
        <v/>
      </c>
    </row>
    <row r="1723">
      <c r="A1723">
        <f>INDEX(resultados!$A$2:$ZZ$1925, 1717, MATCH($B$1, resultados!$A$1:$ZZ$1, 0))</f>
        <v/>
      </c>
      <c r="B1723">
        <f>INDEX(resultados!$A$2:$ZZ$1925, 1717, MATCH($B$2, resultados!$A$1:$ZZ$1, 0))</f>
        <v/>
      </c>
      <c r="C1723">
        <f>INDEX(resultados!$A$2:$ZZ$1925, 1717, MATCH($B$3, resultados!$A$1:$ZZ$1, 0))</f>
        <v/>
      </c>
    </row>
    <row r="1724">
      <c r="A1724">
        <f>INDEX(resultados!$A$2:$ZZ$1925, 1718, MATCH($B$1, resultados!$A$1:$ZZ$1, 0))</f>
        <v/>
      </c>
      <c r="B1724">
        <f>INDEX(resultados!$A$2:$ZZ$1925, 1718, MATCH($B$2, resultados!$A$1:$ZZ$1, 0))</f>
        <v/>
      </c>
      <c r="C1724">
        <f>INDEX(resultados!$A$2:$ZZ$1925, 1718, MATCH($B$3, resultados!$A$1:$ZZ$1, 0))</f>
        <v/>
      </c>
    </row>
    <row r="1725">
      <c r="A1725">
        <f>INDEX(resultados!$A$2:$ZZ$1925, 1719, MATCH($B$1, resultados!$A$1:$ZZ$1, 0))</f>
        <v/>
      </c>
      <c r="B1725">
        <f>INDEX(resultados!$A$2:$ZZ$1925, 1719, MATCH($B$2, resultados!$A$1:$ZZ$1, 0))</f>
        <v/>
      </c>
      <c r="C1725">
        <f>INDEX(resultados!$A$2:$ZZ$1925, 1719, MATCH($B$3, resultados!$A$1:$ZZ$1, 0))</f>
        <v/>
      </c>
    </row>
    <row r="1726">
      <c r="A1726">
        <f>INDEX(resultados!$A$2:$ZZ$1925, 1720, MATCH($B$1, resultados!$A$1:$ZZ$1, 0))</f>
        <v/>
      </c>
      <c r="B1726">
        <f>INDEX(resultados!$A$2:$ZZ$1925, 1720, MATCH($B$2, resultados!$A$1:$ZZ$1, 0))</f>
        <v/>
      </c>
      <c r="C1726">
        <f>INDEX(resultados!$A$2:$ZZ$1925, 1720, MATCH($B$3, resultados!$A$1:$ZZ$1, 0))</f>
        <v/>
      </c>
    </row>
    <row r="1727">
      <c r="A1727">
        <f>INDEX(resultados!$A$2:$ZZ$1925, 1721, MATCH($B$1, resultados!$A$1:$ZZ$1, 0))</f>
        <v/>
      </c>
      <c r="B1727">
        <f>INDEX(resultados!$A$2:$ZZ$1925, 1721, MATCH($B$2, resultados!$A$1:$ZZ$1, 0))</f>
        <v/>
      </c>
      <c r="C1727">
        <f>INDEX(resultados!$A$2:$ZZ$1925, 1721, MATCH($B$3, resultados!$A$1:$ZZ$1, 0))</f>
        <v/>
      </c>
    </row>
    <row r="1728">
      <c r="A1728">
        <f>INDEX(resultados!$A$2:$ZZ$1925, 1722, MATCH($B$1, resultados!$A$1:$ZZ$1, 0))</f>
        <v/>
      </c>
      <c r="B1728">
        <f>INDEX(resultados!$A$2:$ZZ$1925, 1722, MATCH($B$2, resultados!$A$1:$ZZ$1, 0))</f>
        <v/>
      </c>
      <c r="C1728">
        <f>INDEX(resultados!$A$2:$ZZ$1925, 1722, MATCH($B$3, resultados!$A$1:$ZZ$1, 0))</f>
        <v/>
      </c>
    </row>
    <row r="1729">
      <c r="A1729">
        <f>INDEX(resultados!$A$2:$ZZ$1925, 1723, MATCH($B$1, resultados!$A$1:$ZZ$1, 0))</f>
        <v/>
      </c>
      <c r="B1729">
        <f>INDEX(resultados!$A$2:$ZZ$1925, 1723, MATCH($B$2, resultados!$A$1:$ZZ$1, 0))</f>
        <v/>
      </c>
      <c r="C1729">
        <f>INDEX(resultados!$A$2:$ZZ$1925, 1723, MATCH($B$3, resultados!$A$1:$ZZ$1, 0))</f>
        <v/>
      </c>
    </row>
    <row r="1730">
      <c r="A1730">
        <f>INDEX(resultados!$A$2:$ZZ$1925, 1724, MATCH($B$1, resultados!$A$1:$ZZ$1, 0))</f>
        <v/>
      </c>
      <c r="B1730">
        <f>INDEX(resultados!$A$2:$ZZ$1925, 1724, MATCH($B$2, resultados!$A$1:$ZZ$1, 0))</f>
        <v/>
      </c>
      <c r="C1730">
        <f>INDEX(resultados!$A$2:$ZZ$1925, 1724, MATCH($B$3, resultados!$A$1:$ZZ$1, 0))</f>
        <v/>
      </c>
    </row>
    <row r="1731">
      <c r="A1731">
        <f>INDEX(resultados!$A$2:$ZZ$1925, 1725, MATCH($B$1, resultados!$A$1:$ZZ$1, 0))</f>
        <v/>
      </c>
      <c r="B1731">
        <f>INDEX(resultados!$A$2:$ZZ$1925, 1725, MATCH($B$2, resultados!$A$1:$ZZ$1, 0))</f>
        <v/>
      </c>
      <c r="C1731">
        <f>INDEX(resultados!$A$2:$ZZ$1925, 1725, MATCH($B$3, resultados!$A$1:$ZZ$1, 0))</f>
        <v/>
      </c>
    </row>
    <row r="1732">
      <c r="A1732">
        <f>INDEX(resultados!$A$2:$ZZ$1925, 1726, MATCH($B$1, resultados!$A$1:$ZZ$1, 0))</f>
        <v/>
      </c>
      <c r="B1732">
        <f>INDEX(resultados!$A$2:$ZZ$1925, 1726, MATCH($B$2, resultados!$A$1:$ZZ$1, 0))</f>
        <v/>
      </c>
      <c r="C1732">
        <f>INDEX(resultados!$A$2:$ZZ$1925, 1726, MATCH($B$3, resultados!$A$1:$ZZ$1, 0))</f>
        <v/>
      </c>
    </row>
    <row r="1733">
      <c r="A1733">
        <f>INDEX(resultados!$A$2:$ZZ$1925, 1727, MATCH($B$1, resultados!$A$1:$ZZ$1, 0))</f>
        <v/>
      </c>
      <c r="B1733">
        <f>INDEX(resultados!$A$2:$ZZ$1925, 1727, MATCH($B$2, resultados!$A$1:$ZZ$1, 0))</f>
        <v/>
      </c>
      <c r="C1733">
        <f>INDEX(resultados!$A$2:$ZZ$1925, 1727, MATCH($B$3, resultados!$A$1:$ZZ$1, 0))</f>
        <v/>
      </c>
    </row>
    <row r="1734">
      <c r="A1734">
        <f>INDEX(resultados!$A$2:$ZZ$1925, 1728, MATCH($B$1, resultados!$A$1:$ZZ$1, 0))</f>
        <v/>
      </c>
      <c r="B1734">
        <f>INDEX(resultados!$A$2:$ZZ$1925, 1728, MATCH($B$2, resultados!$A$1:$ZZ$1, 0))</f>
        <v/>
      </c>
      <c r="C1734">
        <f>INDEX(resultados!$A$2:$ZZ$1925, 1728, MATCH($B$3, resultados!$A$1:$ZZ$1, 0))</f>
        <v/>
      </c>
    </row>
    <row r="1735">
      <c r="A1735">
        <f>INDEX(resultados!$A$2:$ZZ$1925, 1729, MATCH($B$1, resultados!$A$1:$ZZ$1, 0))</f>
        <v/>
      </c>
      <c r="B1735">
        <f>INDEX(resultados!$A$2:$ZZ$1925, 1729, MATCH($B$2, resultados!$A$1:$ZZ$1, 0))</f>
        <v/>
      </c>
      <c r="C1735">
        <f>INDEX(resultados!$A$2:$ZZ$1925, 1729, MATCH($B$3, resultados!$A$1:$ZZ$1, 0))</f>
        <v/>
      </c>
    </row>
    <row r="1736">
      <c r="A1736">
        <f>INDEX(resultados!$A$2:$ZZ$1925, 1730, MATCH($B$1, resultados!$A$1:$ZZ$1, 0))</f>
        <v/>
      </c>
      <c r="B1736">
        <f>INDEX(resultados!$A$2:$ZZ$1925, 1730, MATCH($B$2, resultados!$A$1:$ZZ$1, 0))</f>
        <v/>
      </c>
      <c r="C1736">
        <f>INDEX(resultados!$A$2:$ZZ$1925, 1730, MATCH($B$3, resultados!$A$1:$ZZ$1, 0))</f>
        <v/>
      </c>
    </row>
    <row r="1737">
      <c r="A1737">
        <f>INDEX(resultados!$A$2:$ZZ$1925, 1731, MATCH($B$1, resultados!$A$1:$ZZ$1, 0))</f>
        <v/>
      </c>
      <c r="B1737">
        <f>INDEX(resultados!$A$2:$ZZ$1925, 1731, MATCH($B$2, resultados!$A$1:$ZZ$1, 0))</f>
        <v/>
      </c>
      <c r="C1737">
        <f>INDEX(resultados!$A$2:$ZZ$1925, 1731, MATCH($B$3, resultados!$A$1:$ZZ$1, 0))</f>
        <v/>
      </c>
    </row>
    <row r="1738">
      <c r="A1738">
        <f>INDEX(resultados!$A$2:$ZZ$1925, 1732, MATCH($B$1, resultados!$A$1:$ZZ$1, 0))</f>
        <v/>
      </c>
      <c r="B1738">
        <f>INDEX(resultados!$A$2:$ZZ$1925, 1732, MATCH($B$2, resultados!$A$1:$ZZ$1, 0))</f>
        <v/>
      </c>
      <c r="C1738">
        <f>INDEX(resultados!$A$2:$ZZ$1925, 1732, MATCH($B$3, resultados!$A$1:$ZZ$1, 0))</f>
        <v/>
      </c>
    </row>
    <row r="1739">
      <c r="A1739">
        <f>INDEX(resultados!$A$2:$ZZ$1925, 1733, MATCH($B$1, resultados!$A$1:$ZZ$1, 0))</f>
        <v/>
      </c>
      <c r="B1739">
        <f>INDEX(resultados!$A$2:$ZZ$1925, 1733, MATCH($B$2, resultados!$A$1:$ZZ$1, 0))</f>
        <v/>
      </c>
      <c r="C1739">
        <f>INDEX(resultados!$A$2:$ZZ$1925, 1733, MATCH($B$3, resultados!$A$1:$ZZ$1, 0))</f>
        <v/>
      </c>
    </row>
    <row r="1740">
      <c r="A1740">
        <f>INDEX(resultados!$A$2:$ZZ$1925, 1734, MATCH($B$1, resultados!$A$1:$ZZ$1, 0))</f>
        <v/>
      </c>
      <c r="B1740">
        <f>INDEX(resultados!$A$2:$ZZ$1925, 1734, MATCH($B$2, resultados!$A$1:$ZZ$1, 0))</f>
        <v/>
      </c>
      <c r="C1740">
        <f>INDEX(resultados!$A$2:$ZZ$1925, 1734, MATCH($B$3, resultados!$A$1:$ZZ$1, 0))</f>
        <v/>
      </c>
    </row>
    <row r="1741">
      <c r="A1741">
        <f>INDEX(resultados!$A$2:$ZZ$1925, 1735, MATCH($B$1, resultados!$A$1:$ZZ$1, 0))</f>
        <v/>
      </c>
      <c r="B1741">
        <f>INDEX(resultados!$A$2:$ZZ$1925, 1735, MATCH($B$2, resultados!$A$1:$ZZ$1, 0))</f>
        <v/>
      </c>
      <c r="C1741">
        <f>INDEX(resultados!$A$2:$ZZ$1925, 1735, MATCH($B$3, resultados!$A$1:$ZZ$1, 0))</f>
        <v/>
      </c>
    </row>
    <row r="1742">
      <c r="A1742">
        <f>INDEX(resultados!$A$2:$ZZ$1925, 1736, MATCH($B$1, resultados!$A$1:$ZZ$1, 0))</f>
        <v/>
      </c>
      <c r="B1742">
        <f>INDEX(resultados!$A$2:$ZZ$1925, 1736, MATCH($B$2, resultados!$A$1:$ZZ$1, 0))</f>
        <v/>
      </c>
      <c r="C1742">
        <f>INDEX(resultados!$A$2:$ZZ$1925, 1736, MATCH($B$3, resultados!$A$1:$ZZ$1, 0))</f>
        <v/>
      </c>
    </row>
    <row r="1743">
      <c r="A1743">
        <f>INDEX(resultados!$A$2:$ZZ$1925, 1737, MATCH($B$1, resultados!$A$1:$ZZ$1, 0))</f>
        <v/>
      </c>
      <c r="B1743">
        <f>INDEX(resultados!$A$2:$ZZ$1925, 1737, MATCH($B$2, resultados!$A$1:$ZZ$1, 0))</f>
        <v/>
      </c>
      <c r="C1743">
        <f>INDEX(resultados!$A$2:$ZZ$1925, 1737, MATCH($B$3, resultados!$A$1:$ZZ$1, 0))</f>
        <v/>
      </c>
    </row>
    <row r="1744">
      <c r="A1744">
        <f>INDEX(resultados!$A$2:$ZZ$1925, 1738, MATCH($B$1, resultados!$A$1:$ZZ$1, 0))</f>
        <v/>
      </c>
      <c r="B1744">
        <f>INDEX(resultados!$A$2:$ZZ$1925, 1738, MATCH($B$2, resultados!$A$1:$ZZ$1, 0))</f>
        <v/>
      </c>
      <c r="C1744">
        <f>INDEX(resultados!$A$2:$ZZ$1925, 1738, MATCH($B$3, resultados!$A$1:$ZZ$1, 0))</f>
        <v/>
      </c>
    </row>
    <row r="1745">
      <c r="A1745">
        <f>INDEX(resultados!$A$2:$ZZ$1925, 1739, MATCH($B$1, resultados!$A$1:$ZZ$1, 0))</f>
        <v/>
      </c>
      <c r="B1745">
        <f>INDEX(resultados!$A$2:$ZZ$1925, 1739, MATCH($B$2, resultados!$A$1:$ZZ$1, 0))</f>
        <v/>
      </c>
      <c r="C1745">
        <f>INDEX(resultados!$A$2:$ZZ$1925, 1739, MATCH($B$3, resultados!$A$1:$ZZ$1, 0))</f>
        <v/>
      </c>
    </row>
    <row r="1746">
      <c r="A1746">
        <f>INDEX(resultados!$A$2:$ZZ$1925, 1740, MATCH($B$1, resultados!$A$1:$ZZ$1, 0))</f>
        <v/>
      </c>
      <c r="B1746">
        <f>INDEX(resultados!$A$2:$ZZ$1925, 1740, MATCH($B$2, resultados!$A$1:$ZZ$1, 0))</f>
        <v/>
      </c>
      <c r="C1746">
        <f>INDEX(resultados!$A$2:$ZZ$1925, 1740, MATCH($B$3, resultados!$A$1:$ZZ$1, 0))</f>
        <v/>
      </c>
    </row>
    <row r="1747">
      <c r="A1747">
        <f>INDEX(resultados!$A$2:$ZZ$1925, 1741, MATCH($B$1, resultados!$A$1:$ZZ$1, 0))</f>
        <v/>
      </c>
      <c r="B1747">
        <f>INDEX(resultados!$A$2:$ZZ$1925, 1741, MATCH($B$2, resultados!$A$1:$ZZ$1, 0))</f>
        <v/>
      </c>
      <c r="C1747">
        <f>INDEX(resultados!$A$2:$ZZ$1925, 1741, MATCH($B$3, resultados!$A$1:$ZZ$1, 0))</f>
        <v/>
      </c>
    </row>
    <row r="1748">
      <c r="A1748">
        <f>INDEX(resultados!$A$2:$ZZ$1925, 1742, MATCH($B$1, resultados!$A$1:$ZZ$1, 0))</f>
        <v/>
      </c>
      <c r="B1748">
        <f>INDEX(resultados!$A$2:$ZZ$1925, 1742, MATCH($B$2, resultados!$A$1:$ZZ$1, 0))</f>
        <v/>
      </c>
      <c r="C1748">
        <f>INDEX(resultados!$A$2:$ZZ$1925, 1742, MATCH($B$3, resultados!$A$1:$ZZ$1, 0))</f>
        <v/>
      </c>
    </row>
    <row r="1749">
      <c r="A1749">
        <f>INDEX(resultados!$A$2:$ZZ$1925, 1743, MATCH($B$1, resultados!$A$1:$ZZ$1, 0))</f>
        <v/>
      </c>
      <c r="B1749">
        <f>INDEX(resultados!$A$2:$ZZ$1925, 1743, MATCH($B$2, resultados!$A$1:$ZZ$1, 0))</f>
        <v/>
      </c>
      <c r="C1749">
        <f>INDEX(resultados!$A$2:$ZZ$1925, 1743, MATCH($B$3, resultados!$A$1:$ZZ$1, 0))</f>
        <v/>
      </c>
    </row>
    <row r="1750">
      <c r="A1750">
        <f>INDEX(resultados!$A$2:$ZZ$1925, 1744, MATCH($B$1, resultados!$A$1:$ZZ$1, 0))</f>
        <v/>
      </c>
      <c r="B1750">
        <f>INDEX(resultados!$A$2:$ZZ$1925, 1744, MATCH($B$2, resultados!$A$1:$ZZ$1, 0))</f>
        <v/>
      </c>
      <c r="C1750">
        <f>INDEX(resultados!$A$2:$ZZ$1925, 1744, MATCH($B$3, resultados!$A$1:$ZZ$1, 0))</f>
        <v/>
      </c>
    </row>
    <row r="1751">
      <c r="A1751">
        <f>INDEX(resultados!$A$2:$ZZ$1925, 1745, MATCH($B$1, resultados!$A$1:$ZZ$1, 0))</f>
        <v/>
      </c>
      <c r="B1751">
        <f>INDEX(resultados!$A$2:$ZZ$1925, 1745, MATCH($B$2, resultados!$A$1:$ZZ$1, 0))</f>
        <v/>
      </c>
      <c r="C1751">
        <f>INDEX(resultados!$A$2:$ZZ$1925, 1745, MATCH($B$3, resultados!$A$1:$ZZ$1, 0))</f>
        <v/>
      </c>
    </row>
    <row r="1752">
      <c r="A1752">
        <f>INDEX(resultados!$A$2:$ZZ$1925, 1746, MATCH($B$1, resultados!$A$1:$ZZ$1, 0))</f>
        <v/>
      </c>
      <c r="B1752">
        <f>INDEX(resultados!$A$2:$ZZ$1925, 1746, MATCH($B$2, resultados!$A$1:$ZZ$1, 0))</f>
        <v/>
      </c>
      <c r="C1752">
        <f>INDEX(resultados!$A$2:$ZZ$1925, 1746, MATCH($B$3, resultados!$A$1:$ZZ$1, 0))</f>
        <v/>
      </c>
    </row>
    <row r="1753">
      <c r="A1753">
        <f>INDEX(resultados!$A$2:$ZZ$1925, 1747, MATCH($B$1, resultados!$A$1:$ZZ$1, 0))</f>
        <v/>
      </c>
      <c r="B1753">
        <f>INDEX(resultados!$A$2:$ZZ$1925, 1747, MATCH($B$2, resultados!$A$1:$ZZ$1, 0))</f>
        <v/>
      </c>
      <c r="C1753">
        <f>INDEX(resultados!$A$2:$ZZ$1925, 1747, MATCH($B$3, resultados!$A$1:$ZZ$1, 0))</f>
        <v/>
      </c>
    </row>
    <row r="1754">
      <c r="A1754">
        <f>INDEX(resultados!$A$2:$ZZ$1925, 1748, MATCH($B$1, resultados!$A$1:$ZZ$1, 0))</f>
        <v/>
      </c>
      <c r="B1754">
        <f>INDEX(resultados!$A$2:$ZZ$1925, 1748, MATCH($B$2, resultados!$A$1:$ZZ$1, 0))</f>
        <v/>
      </c>
      <c r="C1754">
        <f>INDEX(resultados!$A$2:$ZZ$1925, 1748, MATCH($B$3, resultados!$A$1:$ZZ$1, 0))</f>
        <v/>
      </c>
    </row>
    <row r="1755">
      <c r="A1755">
        <f>INDEX(resultados!$A$2:$ZZ$1925, 1749, MATCH($B$1, resultados!$A$1:$ZZ$1, 0))</f>
        <v/>
      </c>
      <c r="B1755">
        <f>INDEX(resultados!$A$2:$ZZ$1925, 1749, MATCH($B$2, resultados!$A$1:$ZZ$1, 0))</f>
        <v/>
      </c>
      <c r="C1755">
        <f>INDEX(resultados!$A$2:$ZZ$1925, 1749, MATCH($B$3, resultados!$A$1:$ZZ$1, 0))</f>
        <v/>
      </c>
    </row>
    <row r="1756">
      <c r="A1756">
        <f>INDEX(resultados!$A$2:$ZZ$1925, 1750, MATCH($B$1, resultados!$A$1:$ZZ$1, 0))</f>
        <v/>
      </c>
      <c r="B1756">
        <f>INDEX(resultados!$A$2:$ZZ$1925, 1750, MATCH($B$2, resultados!$A$1:$ZZ$1, 0))</f>
        <v/>
      </c>
      <c r="C1756">
        <f>INDEX(resultados!$A$2:$ZZ$1925, 1750, MATCH($B$3, resultados!$A$1:$ZZ$1, 0))</f>
        <v/>
      </c>
    </row>
    <row r="1757">
      <c r="A1757">
        <f>INDEX(resultados!$A$2:$ZZ$1925, 1751, MATCH($B$1, resultados!$A$1:$ZZ$1, 0))</f>
        <v/>
      </c>
      <c r="B1757">
        <f>INDEX(resultados!$A$2:$ZZ$1925, 1751, MATCH($B$2, resultados!$A$1:$ZZ$1, 0))</f>
        <v/>
      </c>
      <c r="C1757">
        <f>INDEX(resultados!$A$2:$ZZ$1925, 1751, MATCH($B$3, resultados!$A$1:$ZZ$1, 0))</f>
        <v/>
      </c>
    </row>
    <row r="1758">
      <c r="A1758">
        <f>INDEX(resultados!$A$2:$ZZ$1925, 1752, MATCH($B$1, resultados!$A$1:$ZZ$1, 0))</f>
        <v/>
      </c>
      <c r="B1758">
        <f>INDEX(resultados!$A$2:$ZZ$1925, 1752, MATCH($B$2, resultados!$A$1:$ZZ$1, 0))</f>
        <v/>
      </c>
      <c r="C1758">
        <f>INDEX(resultados!$A$2:$ZZ$1925, 1752, MATCH($B$3, resultados!$A$1:$ZZ$1, 0))</f>
        <v/>
      </c>
    </row>
    <row r="1759">
      <c r="A1759">
        <f>INDEX(resultados!$A$2:$ZZ$1925, 1753, MATCH($B$1, resultados!$A$1:$ZZ$1, 0))</f>
        <v/>
      </c>
      <c r="B1759">
        <f>INDEX(resultados!$A$2:$ZZ$1925, 1753, MATCH($B$2, resultados!$A$1:$ZZ$1, 0))</f>
        <v/>
      </c>
      <c r="C1759">
        <f>INDEX(resultados!$A$2:$ZZ$1925, 1753, MATCH($B$3, resultados!$A$1:$ZZ$1, 0))</f>
        <v/>
      </c>
    </row>
    <row r="1760">
      <c r="A1760">
        <f>INDEX(resultados!$A$2:$ZZ$1925, 1754, MATCH($B$1, resultados!$A$1:$ZZ$1, 0))</f>
        <v/>
      </c>
      <c r="B1760">
        <f>INDEX(resultados!$A$2:$ZZ$1925, 1754, MATCH($B$2, resultados!$A$1:$ZZ$1, 0))</f>
        <v/>
      </c>
      <c r="C1760">
        <f>INDEX(resultados!$A$2:$ZZ$1925, 1754, MATCH($B$3, resultados!$A$1:$ZZ$1, 0))</f>
        <v/>
      </c>
    </row>
    <row r="1761">
      <c r="A1761">
        <f>INDEX(resultados!$A$2:$ZZ$1925, 1755, MATCH($B$1, resultados!$A$1:$ZZ$1, 0))</f>
        <v/>
      </c>
      <c r="B1761">
        <f>INDEX(resultados!$A$2:$ZZ$1925, 1755, MATCH($B$2, resultados!$A$1:$ZZ$1, 0))</f>
        <v/>
      </c>
      <c r="C1761">
        <f>INDEX(resultados!$A$2:$ZZ$1925, 1755, MATCH($B$3, resultados!$A$1:$ZZ$1, 0))</f>
        <v/>
      </c>
    </row>
    <row r="1762">
      <c r="A1762">
        <f>INDEX(resultados!$A$2:$ZZ$1925, 1756, MATCH($B$1, resultados!$A$1:$ZZ$1, 0))</f>
        <v/>
      </c>
      <c r="B1762">
        <f>INDEX(resultados!$A$2:$ZZ$1925, 1756, MATCH($B$2, resultados!$A$1:$ZZ$1, 0))</f>
        <v/>
      </c>
      <c r="C1762">
        <f>INDEX(resultados!$A$2:$ZZ$1925, 1756, MATCH($B$3, resultados!$A$1:$ZZ$1, 0))</f>
        <v/>
      </c>
    </row>
    <row r="1763">
      <c r="A1763">
        <f>INDEX(resultados!$A$2:$ZZ$1925, 1757, MATCH($B$1, resultados!$A$1:$ZZ$1, 0))</f>
        <v/>
      </c>
      <c r="B1763">
        <f>INDEX(resultados!$A$2:$ZZ$1925, 1757, MATCH($B$2, resultados!$A$1:$ZZ$1, 0))</f>
        <v/>
      </c>
      <c r="C1763">
        <f>INDEX(resultados!$A$2:$ZZ$1925, 1757, MATCH($B$3, resultados!$A$1:$ZZ$1, 0))</f>
        <v/>
      </c>
    </row>
    <row r="1764">
      <c r="A1764">
        <f>INDEX(resultados!$A$2:$ZZ$1925, 1758, MATCH($B$1, resultados!$A$1:$ZZ$1, 0))</f>
        <v/>
      </c>
      <c r="B1764">
        <f>INDEX(resultados!$A$2:$ZZ$1925, 1758, MATCH($B$2, resultados!$A$1:$ZZ$1, 0))</f>
        <v/>
      </c>
      <c r="C1764">
        <f>INDEX(resultados!$A$2:$ZZ$1925, 1758, MATCH($B$3, resultados!$A$1:$ZZ$1, 0))</f>
        <v/>
      </c>
    </row>
    <row r="1765">
      <c r="A1765">
        <f>INDEX(resultados!$A$2:$ZZ$1925, 1759, MATCH($B$1, resultados!$A$1:$ZZ$1, 0))</f>
        <v/>
      </c>
      <c r="B1765">
        <f>INDEX(resultados!$A$2:$ZZ$1925, 1759, MATCH($B$2, resultados!$A$1:$ZZ$1, 0))</f>
        <v/>
      </c>
      <c r="C1765">
        <f>INDEX(resultados!$A$2:$ZZ$1925, 1759, MATCH($B$3, resultados!$A$1:$ZZ$1, 0))</f>
        <v/>
      </c>
    </row>
    <row r="1766">
      <c r="A1766">
        <f>INDEX(resultados!$A$2:$ZZ$1925, 1760, MATCH($B$1, resultados!$A$1:$ZZ$1, 0))</f>
        <v/>
      </c>
      <c r="B1766">
        <f>INDEX(resultados!$A$2:$ZZ$1925, 1760, MATCH($B$2, resultados!$A$1:$ZZ$1, 0))</f>
        <v/>
      </c>
      <c r="C1766">
        <f>INDEX(resultados!$A$2:$ZZ$1925, 1760, MATCH($B$3, resultados!$A$1:$ZZ$1, 0))</f>
        <v/>
      </c>
    </row>
    <row r="1767">
      <c r="A1767">
        <f>INDEX(resultados!$A$2:$ZZ$1925, 1761, MATCH($B$1, resultados!$A$1:$ZZ$1, 0))</f>
        <v/>
      </c>
      <c r="B1767">
        <f>INDEX(resultados!$A$2:$ZZ$1925, 1761, MATCH($B$2, resultados!$A$1:$ZZ$1, 0))</f>
        <v/>
      </c>
      <c r="C1767">
        <f>INDEX(resultados!$A$2:$ZZ$1925, 1761, MATCH($B$3, resultados!$A$1:$ZZ$1, 0))</f>
        <v/>
      </c>
    </row>
    <row r="1768">
      <c r="A1768">
        <f>INDEX(resultados!$A$2:$ZZ$1925, 1762, MATCH($B$1, resultados!$A$1:$ZZ$1, 0))</f>
        <v/>
      </c>
      <c r="B1768">
        <f>INDEX(resultados!$A$2:$ZZ$1925, 1762, MATCH($B$2, resultados!$A$1:$ZZ$1, 0))</f>
        <v/>
      </c>
      <c r="C1768">
        <f>INDEX(resultados!$A$2:$ZZ$1925, 1762, MATCH($B$3, resultados!$A$1:$ZZ$1, 0))</f>
        <v/>
      </c>
    </row>
    <row r="1769">
      <c r="A1769">
        <f>INDEX(resultados!$A$2:$ZZ$1925, 1763, MATCH($B$1, resultados!$A$1:$ZZ$1, 0))</f>
        <v/>
      </c>
      <c r="B1769">
        <f>INDEX(resultados!$A$2:$ZZ$1925, 1763, MATCH($B$2, resultados!$A$1:$ZZ$1, 0))</f>
        <v/>
      </c>
      <c r="C1769">
        <f>INDEX(resultados!$A$2:$ZZ$1925, 1763, MATCH($B$3, resultados!$A$1:$ZZ$1, 0))</f>
        <v/>
      </c>
    </row>
    <row r="1770">
      <c r="A1770">
        <f>INDEX(resultados!$A$2:$ZZ$1925, 1764, MATCH($B$1, resultados!$A$1:$ZZ$1, 0))</f>
        <v/>
      </c>
      <c r="B1770">
        <f>INDEX(resultados!$A$2:$ZZ$1925, 1764, MATCH($B$2, resultados!$A$1:$ZZ$1, 0))</f>
        <v/>
      </c>
      <c r="C1770">
        <f>INDEX(resultados!$A$2:$ZZ$1925, 1764, MATCH($B$3, resultados!$A$1:$ZZ$1, 0))</f>
        <v/>
      </c>
    </row>
    <row r="1771">
      <c r="A1771">
        <f>INDEX(resultados!$A$2:$ZZ$1925, 1765, MATCH($B$1, resultados!$A$1:$ZZ$1, 0))</f>
        <v/>
      </c>
      <c r="B1771">
        <f>INDEX(resultados!$A$2:$ZZ$1925, 1765, MATCH($B$2, resultados!$A$1:$ZZ$1, 0))</f>
        <v/>
      </c>
      <c r="C1771">
        <f>INDEX(resultados!$A$2:$ZZ$1925, 1765, MATCH($B$3, resultados!$A$1:$ZZ$1, 0))</f>
        <v/>
      </c>
    </row>
    <row r="1772">
      <c r="A1772">
        <f>INDEX(resultados!$A$2:$ZZ$1925, 1766, MATCH($B$1, resultados!$A$1:$ZZ$1, 0))</f>
        <v/>
      </c>
      <c r="B1772">
        <f>INDEX(resultados!$A$2:$ZZ$1925, 1766, MATCH($B$2, resultados!$A$1:$ZZ$1, 0))</f>
        <v/>
      </c>
      <c r="C1772">
        <f>INDEX(resultados!$A$2:$ZZ$1925, 1766, MATCH($B$3, resultados!$A$1:$ZZ$1, 0))</f>
        <v/>
      </c>
    </row>
    <row r="1773">
      <c r="A1773">
        <f>INDEX(resultados!$A$2:$ZZ$1925, 1767, MATCH($B$1, resultados!$A$1:$ZZ$1, 0))</f>
        <v/>
      </c>
      <c r="B1773">
        <f>INDEX(resultados!$A$2:$ZZ$1925, 1767, MATCH($B$2, resultados!$A$1:$ZZ$1, 0))</f>
        <v/>
      </c>
      <c r="C1773">
        <f>INDEX(resultados!$A$2:$ZZ$1925, 1767, MATCH($B$3, resultados!$A$1:$ZZ$1, 0))</f>
        <v/>
      </c>
    </row>
    <row r="1774">
      <c r="A1774">
        <f>INDEX(resultados!$A$2:$ZZ$1925, 1768, MATCH($B$1, resultados!$A$1:$ZZ$1, 0))</f>
        <v/>
      </c>
      <c r="B1774">
        <f>INDEX(resultados!$A$2:$ZZ$1925, 1768, MATCH($B$2, resultados!$A$1:$ZZ$1, 0))</f>
        <v/>
      </c>
      <c r="C1774">
        <f>INDEX(resultados!$A$2:$ZZ$1925, 1768, MATCH($B$3, resultados!$A$1:$ZZ$1, 0))</f>
        <v/>
      </c>
    </row>
    <row r="1775">
      <c r="A1775">
        <f>INDEX(resultados!$A$2:$ZZ$1925, 1769, MATCH($B$1, resultados!$A$1:$ZZ$1, 0))</f>
        <v/>
      </c>
      <c r="B1775">
        <f>INDEX(resultados!$A$2:$ZZ$1925, 1769, MATCH($B$2, resultados!$A$1:$ZZ$1, 0))</f>
        <v/>
      </c>
      <c r="C1775">
        <f>INDEX(resultados!$A$2:$ZZ$1925, 1769, MATCH($B$3, resultados!$A$1:$ZZ$1, 0))</f>
        <v/>
      </c>
    </row>
    <row r="1776">
      <c r="A1776">
        <f>INDEX(resultados!$A$2:$ZZ$1925, 1770, MATCH($B$1, resultados!$A$1:$ZZ$1, 0))</f>
        <v/>
      </c>
      <c r="B1776">
        <f>INDEX(resultados!$A$2:$ZZ$1925, 1770, MATCH($B$2, resultados!$A$1:$ZZ$1, 0))</f>
        <v/>
      </c>
      <c r="C1776">
        <f>INDEX(resultados!$A$2:$ZZ$1925, 1770, MATCH($B$3, resultados!$A$1:$ZZ$1, 0))</f>
        <v/>
      </c>
    </row>
    <row r="1777">
      <c r="A1777">
        <f>INDEX(resultados!$A$2:$ZZ$1925, 1771, MATCH($B$1, resultados!$A$1:$ZZ$1, 0))</f>
        <v/>
      </c>
      <c r="B1777">
        <f>INDEX(resultados!$A$2:$ZZ$1925, 1771, MATCH($B$2, resultados!$A$1:$ZZ$1, 0))</f>
        <v/>
      </c>
      <c r="C1777">
        <f>INDEX(resultados!$A$2:$ZZ$1925, 1771, MATCH($B$3, resultados!$A$1:$ZZ$1, 0))</f>
        <v/>
      </c>
    </row>
    <row r="1778">
      <c r="A1778">
        <f>INDEX(resultados!$A$2:$ZZ$1925, 1772, MATCH($B$1, resultados!$A$1:$ZZ$1, 0))</f>
        <v/>
      </c>
      <c r="B1778">
        <f>INDEX(resultados!$A$2:$ZZ$1925, 1772, MATCH($B$2, resultados!$A$1:$ZZ$1, 0))</f>
        <v/>
      </c>
      <c r="C1778">
        <f>INDEX(resultados!$A$2:$ZZ$1925, 1772, MATCH($B$3, resultados!$A$1:$ZZ$1, 0))</f>
        <v/>
      </c>
    </row>
    <row r="1779">
      <c r="A1779">
        <f>INDEX(resultados!$A$2:$ZZ$1925, 1773, MATCH($B$1, resultados!$A$1:$ZZ$1, 0))</f>
        <v/>
      </c>
      <c r="B1779">
        <f>INDEX(resultados!$A$2:$ZZ$1925, 1773, MATCH($B$2, resultados!$A$1:$ZZ$1, 0))</f>
        <v/>
      </c>
      <c r="C1779">
        <f>INDEX(resultados!$A$2:$ZZ$1925, 1773, MATCH($B$3, resultados!$A$1:$ZZ$1, 0))</f>
        <v/>
      </c>
    </row>
    <row r="1780">
      <c r="A1780">
        <f>INDEX(resultados!$A$2:$ZZ$1925, 1774, MATCH($B$1, resultados!$A$1:$ZZ$1, 0))</f>
        <v/>
      </c>
      <c r="B1780">
        <f>INDEX(resultados!$A$2:$ZZ$1925, 1774, MATCH($B$2, resultados!$A$1:$ZZ$1, 0))</f>
        <v/>
      </c>
      <c r="C1780">
        <f>INDEX(resultados!$A$2:$ZZ$1925, 1774, MATCH($B$3, resultados!$A$1:$ZZ$1, 0))</f>
        <v/>
      </c>
    </row>
    <row r="1781">
      <c r="A1781">
        <f>INDEX(resultados!$A$2:$ZZ$1925, 1775, MATCH($B$1, resultados!$A$1:$ZZ$1, 0))</f>
        <v/>
      </c>
      <c r="B1781">
        <f>INDEX(resultados!$A$2:$ZZ$1925, 1775, MATCH($B$2, resultados!$A$1:$ZZ$1, 0))</f>
        <v/>
      </c>
      <c r="C1781">
        <f>INDEX(resultados!$A$2:$ZZ$1925, 1775, MATCH($B$3, resultados!$A$1:$ZZ$1, 0))</f>
        <v/>
      </c>
    </row>
    <row r="1782">
      <c r="A1782">
        <f>INDEX(resultados!$A$2:$ZZ$1925, 1776, MATCH($B$1, resultados!$A$1:$ZZ$1, 0))</f>
        <v/>
      </c>
      <c r="B1782">
        <f>INDEX(resultados!$A$2:$ZZ$1925, 1776, MATCH($B$2, resultados!$A$1:$ZZ$1, 0))</f>
        <v/>
      </c>
      <c r="C1782">
        <f>INDEX(resultados!$A$2:$ZZ$1925, 1776, MATCH($B$3, resultados!$A$1:$ZZ$1, 0))</f>
        <v/>
      </c>
    </row>
    <row r="1783">
      <c r="A1783">
        <f>INDEX(resultados!$A$2:$ZZ$1925, 1777, MATCH($B$1, resultados!$A$1:$ZZ$1, 0))</f>
        <v/>
      </c>
      <c r="B1783">
        <f>INDEX(resultados!$A$2:$ZZ$1925, 1777, MATCH($B$2, resultados!$A$1:$ZZ$1, 0))</f>
        <v/>
      </c>
      <c r="C1783">
        <f>INDEX(resultados!$A$2:$ZZ$1925, 1777, MATCH($B$3, resultados!$A$1:$ZZ$1, 0))</f>
        <v/>
      </c>
    </row>
    <row r="1784">
      <c r="A1784">
        <f>INDEX(resultados!$A$2:$ZZ$1925, 1778, MATCH($B$1, resultados!$A$1:$ZZ$1, 0))</f>
        <v/>
      </c>
      <c r="B1784">
        <f>INDEX(resultados!$A$2:$ZZ$1925, 1778, MATCH($B$2, resultados!$A$1:$ZZ$1, 0))</f>
        <v/>
      </c>
      <c r="C1784">
        <f>INDEX(resultados!$A$2:$ZZ$1925, 1778, MATCH($B$3, resultados!$A$1:$ZZ$1, 0))</f>
        <v/>
      </c>
    </row>
    <row r="1785">
      <c r="A1785">
        <f>INDEX(resultados!$A$2:$ZZ$1925, 1779, MATCH($B$1, resultados!$A$1:$ZZ$1, 0))</f>
        <v/>
      </c>
      <c r="B1785">
        <f>INDEX(resultados!$A$2:$ZZ$1925, 1779, MATCH($B$2, resultados!$A$1:$ZZ$1, 0))</f>
        <v/>
      </c>
      <c r="C1785">
        <f>INDEX(resultados!$A$2:$ZZ$1925, 1779, MATCH($B$3, resultados!$A$1:$ZZ$1, 0))</f>
        <v/>
      </c>
    </row>
    <row r="1786">
      <c r="A1786">
        <f>INDEX(resultados!$A$2:$ZZ$1925, 1780, MATCH($B$1, resultados!$A$1:$ZZ$1, 0))</f>
        <v/>
      </c>
      <c r="B1786">
        <f>INDEX(resultados!$A$2:$ZZ$1925, 1780, MATCH($B$2, resultados!$A$1:$ZZ$1, 0))</f>
        <v/>
      </c>
      <c r="C1786">
        <f>INDEX(resultados!$A$2:$ZZ$1925, 1780, MATCH($B$3, resultados!$A$1:$ZZ$1, 0))</f>
        <v/>
      </c>
    </row>
    <row r="1787">
      <c r="A1787">
        <f>INDEX(resultados!$A$2:$ZZ$1925, 1781, MATCH($B$1, resultados!$A$1:$ZZ$1, 0))</f>
        <v/>
      </c>
      <c r="B1787">
        <f>INDEX(resultados!$A$2:$ZZ$1925, 1781, MATCH($B$2, resultados!$A$1:$ZZ$1, 0))</f>
        <v/>
      </c>
      <c r="C1787">
        <f>INDEX(resultados!$A$2:$ZZ$1925, 1781, MATCH($B$3, resultados!$A$1:$ZZ$1, 0))</f>
        <v/>
      </c>
    </row>
    <row r="1788">
      <c r="A1788">
        <f>INDEX(resultados!$A$2:$ZZ$1925, 1782, MATCH($B$1, resultados!$A$1:$ZZ$1, 0))</f>
        <v/>
      </c>
      <c r="B1788">
        <f>INDEX(resultados!$A$2:$ZZ$1925, 1782, MATCH($B$2, resultados!$A$1:$ZZ$1, 0))</f>
        <v/>
      </c>
      <c r="C1788">
        <f>INDEX(resultados!$A$2:$ZZ$1925, 1782, MATCH($B$3, resultados!$A$1:$ZZ$1, 0))</f>
        <v/>
      </c>
    </row>
    <row r="1789">
      <c r="A1789">
        <f>INDEX(resultados!$A$2:$ZZ$1925, 1783, MATCH($B$1, resultados!$A$1:$ZZ$1, 0))</f>
        <v/>
      </c>
      <c r="B1789">
        <f>INDEX(resultados!$A$2:$ZZ$1925, 1783, MATCH($B$2, resultados!$A$1:$ZZ$1, 0))</f>
        <v/>
      </c>
      <c r="C1789">
        <f>INDEX(resultados!$A$2:$ZZ$1925, 1783, MATCH($B$3, resultados!$A$1:$ZZ$1, 0))</f>
        <v/>
      </c>
    </row>
    <row r="1790">
      <c r="A1790">
        <f>INDEX(resultados!$A$2:$ZZ$1925, 1784, MATCH($B$1, resultados!$A$1:$ZZ$1, 0))</f>
        <v/>
      </c>
      <c r="B1790">
        <f>INDEX(resultados!$A$2:$ZZ$1925, 1784, MATCH($B$2, resultados!$A$1:$ZZ$1, 0))</f>
        <v/>
      </c>
      <c r="C1790">
        <f>INDEX(resultados!$A$2:$ZZ$1925, 1784, MATCH($B$3, resultados!$A$1:$ZZ$1, 0))</f>
        <v/>
      </c>
    </row>
    <row r="1791">
      <c r="A1791">
        <f>INDEX(resultados!$A$2:$ZZ$1925, 1785, MATCH($B$1, resultados!$A$1:$ZZ$1, 0))</f>
        <v/>
      </c>
      <c r="B1791">
        <f>INDEX(resultados!$A$2:$ZZ$1925, 1785, MATCH($B$2, resultados!$A$1:$ZZ$1, 0))</f>
        <v/>
      </c>
      <c r="C1791">
        <f>INDEX(resultados!$A$2:$ZZ$1925, 1785, MATCH($B$3, resultados!$A$1:$ZZ$1, 0))</f>
        <v/>
      </c>
    </row>
    <row r="1792">
      <c r="A1792">
        <f>INDEX(resultados!$A$2:$ZZ$1925, 1786, MATCH($B$1, resultados!$A$1:$ZZ$1, 0))</f>
        <v/>
      </c>
      <c r="B1792">
        <f>INDEX(resultados!$A$2:$ZZ$1925, 1786, MATCH($B$2, resultados!$A$1:$ZZ$1, 0))</f>
        <v/>
      </c>
      <c r="C1792">
        <f>INDEX(resultados!$A$2:$ZZ$1925, 1786, MATCH($B$3, resultados!$A$1:$ZZ$1, 0))</f>
        <v/>
      </c>
    </row>
    <row r="1793">
      <c r="A1793">
        <f>INDEX(resultados!$A$2:$ZZ$1925, 1787, MATCH($B$1, resultados!$A$1:$ZZ$1, 0))</f>
        <v/>
      </c>
      <c r="B1793">
        <f>INDEX(resultados!$A$2:$ZZ$1925, 1787, MATCH($B$2, resultados!$A$1:$ZZ$1, 0))</f>
        <v/>
      </c>
      <c r="C1793">
        <f>INDEX(resultados!$A$2:$ZZ$1925, 1787, MATCH($B$3, resultados!$A$1:$ZZ$1, 0))</f>
        <v/>
      </c>
    </row>
    <row r="1794">
      <c r="A1794">
        <f>INDEX(resultados!$A$2:$ZZ$1925, 1788, MATCH($B$1, resultados!$A$1:$ZZ$1, 0))</f>
        <v/>
      </c>
      <c r="B1794">
        <f>INDEX(resultados!$A$2:$ZZ$1925, 1788, MATCH($B$2, resultados!$A$1:$ZZ$1, 0))</f>
        <v/>
      </c>
      <c r="C1794">
        <f>INDEX(resultados!$A$2:$ZZ$1925, 1788, MATCH($B$3, resultados!$A$1:$ZZ$1, 0))</f>
        <v/>
      </c>
    </row>
    <row r="1795">
      <c r="A1795">
        <f>INDEX(resultados!$A$2:$ZZ$1925, 1789, MATCH($B$1, resultados!$A$1:$ZZ$1, 0))</f>
        <v/>
      </c>
      <c r="B1795">
        <f>INDEX(resultados!$A$2:$ZZ$1925, 1789, MATCH($B$2, resultados!$A$1:$ZZ$1, 0))</f>
        <v/>
      </c>
      <c r="C1795">
        <f>INDEX(resultados!$A$2:$ZZ$1925, 1789, MATCH($B$3, resultados!$A$1:$ZZ$1, 0))</f>
        <v/>
      </c>
    </row>
    <row r="1796">
      <c r="A1796">
        <f>INDEX(resultados!$A$2:$ZZ$1925, 1790, MATCH($B$1, resultados!$A$1:$ZZ$1, 0))</f>
        <v/>
      </c>
      <c r="B1796">
        <f>INDEX(resultados!$A$2:$ZZ$1925, 1790, MATCH($B$2, resultados!$A$1:$ZZ$1, 0))</f>
        <v/>
      </c>
      <c r="C1796">
        <f>INDEX(resultados!$A$2:$ZZ$1925, 1790, MATCH($B$3, resultados!$A$1:$ZZ$1, 0))</f>
        <v/>
      </c>
    </row>
    <row r="1797">
      <c r="A1797">
        <f>INDEX(resultados!$A$2:$ZZ$1925, 1791, MATCH($B$1, resultados!$A$1:$ZZ$1, 0))</f>
        <v/>
      </c>
      <c r="B1797">
        <f>INDEX(resultados!$A$2:$ZZ$1925, 1791, MATCH($B$2, resultados!$A$1:$ZZ$1, 0))</f>
        <v/>
      </c>
      <c r="C1797">
        <f>INDEX(resultados!$A$2:$ZZ$1925, 1791, MATCH($B$3, resultados!$A$1:$ZZ$1, 0))</f>
        <v/>
      </c>
    </row>
    <row r="1798">
      <c r="A1798">
        <f>INDEX(resultados!$A$2:$ZZ$1925, 1792, MATCH($B$1, resultados!$A$1:$ZZ$1, 0))</f>
        <v/>
      </c>
      <c r="B1798">
        <f>INDEX(resultados!$A$2:$ZZ$1925, 1792, MATCH($B$2, resultados!$A$1:$ZZ$1, 0))</f>
        <v/>
      </c>
      <c r="C1798">
        <f>INDEX(resultados!$A$2:$ZZ$1925, 1792, MATCH($B$3, resultados!$A$1:$ZZ$1, 0))</f>
        <v/>
      </c>
    </row>
    <row r="1799">
      <c r="A1799">
        <f>INDEX(resultados!$A$2:$ZZ$1925, 1793, MATCH($B$1, resultados!$A$1:$ZZ$1, 0))</f>
        <v/>
      </c>
      <c r="B1799">
        <f>INDEX(resultados!$A$2:$ZZ$1925, 1793, MATCH($B$2, resultados!$A$1:$ZZ$1, 0))</f>
        <v/>
      </c>
      <c r="C1799">
        <f>INDEX(resultados!$A$2:$ZZ$1925, 1793, MATCH($B$3, resultados!$A$1:$ZZ$1, 0))</f>
        <v/>
      </c>
    </row>
    <row r="1800">
      <c r="A1800">
        <f>INDEX(resultados!$A$2:$ZZ$1925, 1794, MATCH($B$1, resultados!$A$1:$ZZ$1, 0))</f>
        <v/>
      </c>
      <c r="B1800">
        <f>INDEX(resultados!$A$2:$ZZ$1925, 1794, MATCH($B$2, resultados!$A$1:$ZZ$1, 0))</f>
        <v/>
      </c>
      <c r="C1800">
        <f>INDEX(resultados!$A$2:$ZZ$1925, 1794, MATCH($B$3, resultados!$A$1:$ZZ$1, 0))</f>
        <v/>
      </c>
    </row>
    <row r="1801">
      <c r="A1801">
        <f>INDEX(resultados!$A$2:$ZZ$1925, 1795, MATCH($B$1, resultados!$A$1:$ZZ$1, 0))</f>
        <v/>
      </c>
      <c r="B1801">
        <f>INDEX(resultados!$A$2:$ZZ$1925, 1795, MATCH($B$2, resultados!$A$1:$ZZ$1, 0))</f>
        <v/>
      </c>
      <c r="C1801">
        <f>INDEX(resultados!$A$2:$ZZ$1925, 1795, MATCH($B$3, resultados!$A$1:$ZZ$1, 0))</f>
        <v/>
      </c>
    </row>
    <row r="1802">
      <c r="A1802">
        <f>INDEX(resultados!$A$2:$ZZ$1925, 1796, MATCH($B$1, resultados!$A$1:$ZZ$1, 0))</f>
        <v/>
      </c>
      <c r="B1802">
        <f>INDEX(resultados!$A$2:$ZZ$1925, 1796, MATCH($B$2, resultados!$A$1:$ZZ$1, 0))</f>
        <v/>
      </c>
      <c r="C1802">
        <f>INDEX(resultados!$A$2:$ZZ$1925, 1796, MATCH($B$3, resultados!$A$1:$ZZ$1, 0))</f>
        <v/>
      </c>
    </row>
    <row r="1803">
      <c r="A1803">
        <f>INDEX(resultados!$A$2:$ZZ$1925, 1797, MATCH($B$1, resultados!$A$1:$ZZ$1, 0))</f>
        <v/>
      </c>
      <c r="B1803">
        <f>INDEX(resultados!$A$2:$ZZ$1925, 1797, MATCH($B$2, resultados!$A$1:$ZZ$1, 0))</f>
        <v/>
      </c>
      <c r="C1803">
        <f>INDEX(resultados!$A$2:$ZZ$1925, 1797, MATCH($B$3, resultados!$A$1:$ZZ$1, 0))</f>
        <v/>
      </c>
    </row>
    <row r="1804">
      <c r="A1804">
        <f>INDEX(resultados!$A$2:$ZZ$1925, 1798, MATCH($B$1, resultados!$A$1:$ZZ$1, 0))</f>
        <v/>
      </c>
      <c r="B1804">
        <f>INDEX(resultados!$A$2:$ZZ$1925, 1798, MATCH($B$2, resultados!$A$1:$ZZ$1, 0))</f>
        <v/>
      </c>
      <c r="C1804">
        <f>INDEX(resultados!$A$2:$ZZ$1925, 1798, MATCH($B$3, resultados!$A$1:$ZZ$1, 0))</f>
        <v/>
      </c>
    </row>
    <row r="1805">
      <c r="A1805">
        <f>INDEX(resultados!$A$2:$ZZ$1925, 1799, MATCH($B$1, resultados!$A$1:$ZZ$1, 0))</f>
        <v/>
      </c>
      <c r="B1805">
        <f>INDEX(resultados!$A$2:$ZZ$1925, 1799, MATCH($B$2, resultados!$A$1:$ZZ$1, 0))</f>
        <v/>
      </c>
      <c r="C1805">
        <f>INDEX(resultados!$A$2:$ZZ$1925, 1799, MATCH($B$3, resultados!$A$1:$ZZ$1, 0))</f>
        <v/>
      </c>
    </row>
    <row r="1806">
      <c r="A1806">
        <f>INDEX(resultados!$A$2:$ZZ$1925, 1800, MATCH($B$1, resultados!$A$1:$ZZ$1, 0))</f>
        <v/>
      </c>
      <c r="B1806">
        <f>INDEX(resultados!$A$2:$ZZ$1925, 1800, MATCH($B$2, resultados!$A$1:$ZZ$1, 0))</f>
        <v/>
      </c>
      <c r="C1806">
        <f>INDEX(resultados!$A$2:$ZZ$1925, 1800, MATCH($B$3, resultados!$A$1:$ZZ$1, 0))</f>
        <v/>
      </c>
    </row>
    <row r="1807">
      <c r="A1807">
        <f>INDEX(resultados!$A$2:$ZZ$1925, 1801, MATCH($B$1, resultados!$A$1:$ZZ$1, 0))</f>
        <v/>
      </c>
      <c r="B1807">
        <f>INDEX(resultados!$A$2:$ZZ$1925, 1801, MATCH($B$2, resultados!$A$1:$ZZ$1, 0))</f>
        <v/>
      </c>
      <c r="C1807">
        <f>INDEX(resultados!$A$2:$ZZ$1925, 1801, MATCH($B$3, resultados!$A$1:$ZZ$1, 0))</f>
        <v/>
      </c>
    </row>
    <row r="1808">
      <c r="A1808">
        <f>INDEX(resultados!$A$2:$ZZ$1925, 1802, MATCH($B$1, resultados!$A$1:$ZZ$1, 0))</f>
        <v/>
      </c>
      <c r="B1808">
        <f>INDEX(resultados!$A$2:$ZZ$1925, 1802, MATCH($B$2, resultados!$A$1:$ZZ$1, 0))</f>
        <v/>
      </c>
      <c r="C1808">
        <f>INDEX(resultados!$A$2:$ZZ$1925, 1802, MATCH($B$3, resultados!$A$1:$ZZ$1, 0))</f>
        <v/>
      </c>
    </row>
    <row r="1809">
      <c r="A1809">
        <f>INDEX(resultados!$A$2:$ZZ$1925, 1803, MATCH($B$1, resultados!$A$1:$ZZ$1, 0))</f>
        <v/>
      </c>
      <c r="B1809">
        <f>INDEX(resultados!$A$2:$ZZ$1925, 1803, MATCH($B$2, resultados!$A$1:$ZZ$1, 0))</f>
        <v/>
      </c>
      <c r="C1809">
        <f>INDEX(resultados!$A$2:$ZZ$1925, 1803, MATCH($B$3, resultados!$A$1:$ZZ$1, 0))</f>
        <v/>
      </c>
    </row>
    <row r="1810">
      <c r="A1810">
        <f>INDEX(resultados!$A$2:$ZZ$1925, 1804, MATCH($B$1, resultados!$A$1:$ZZ$1, 0))</f>
        <v/>
      </c>
      <c r="B1810">
        <f>INDEX(resultados!$A$2:$ZZ$1925, 1804, MATCH($B$2, resultados!$A$1:$ZZ$1, 0))</f>
        <v/>
      </c>
      <c r="C1810">
        <f>INDEX(resultados!$A$2:$ZZ$1925, 1804, MATCH($B$3, resultados!$A$1:$ZZ$1, 0))</f>
        <v/>
      </c>
    </row>
    <row r="1811">
      <c r="A1811">
        <f>INDEX(resultados!$A$2:$ZZ$1925, 1805, MATCH($B$1, resultados!$A$1:$ZZ$1, 0))</f>
        <v/>
      </c>
      <c r="B1811">
        <f>INDEX(resultados!$A$2:$ZZ$1925, 1805, MATCH($B$2, resultados!$A$1:$ZZ$1, 0))</f>
        <v/>
      </c>
      <c r="C1811">
        <f>INDEX(resultados!$A$2:$ZZ$1925, 1805, MATCH($B$3, resultados!$A$1:$ZZ$1, 0))</f>
        <v/>
      </c>
    </row>
    <row r="1812">
      <c r="A1812">
        <f>INDEX(resultados!$A$2:$ZZ$1925, 1806, MATCH($B$1, resultados!$A$1:$ZZ$1, 0))</f>
        <v/>
      </c>
      <c r="B1812">
        <f>INDEX(resultados!$A$2:$ZZ$1925, 1806, MATCH($B$2, resultados!$A$1:$ZZ$1, 0))</f>
        <v/>
      </c>
      <c r="C1812">
        <f>INDEX(resultados!$A$2:$ZZ$1925, 1806, MATCH($B$3, resultados!$A$1:$ZZ$1, 0))</f>
        <v/>
      </c>
    </row>
    <row r="1813">
      <c r="A1813">
        <f>INDEX(resultados!$A$2:$ZZ$1925, 1807, MATCH($B$1, resultados!$A$1:$ZZ$1, 0))</f>
        <v/>
      </c>
      <c r="B1813">
        <f>INDEX(resultados!$A$2:$ZZ$1925, 1807, MATCH($B$2, resultados!$A$1:$ZZ$1, 0))</f>
        <v/>
      </c>
      <c r="C1813">
        <f>INDEX(resultados!$A$2:$ZZ$1925, 1807, MATCH($B$3, resultados!$A$1:$ZZ$1, 0))</f>
        <v/>
      </c>
    </row>
    <row r="1814">
      <c r="A1814">
        <f>INDEX(resultados!$A$2:$ZZ$1925, 1808, MATCH($B$1, resultados!$A$1:$ZZ$1, 0))</f>
        <v/>
      </c>
      <c r="B1814">
        <f>INDEX(resultados!$A$2:$ZZ$1925, 1808, MATCH($B$2, resultados!$A$1:$ZZ$1, 0))</f>
        <v/>
      </c>
      <c r="C1814">
        <f>INDEX(resultados!$A$2:$ZZ$1925, 1808, MATCH($B$3, resultados!$A$1:$ZZ$1, 0))</f>
        <v/>
      </c>
    </row>
    <row r="1815">
      <c r="A1815">
        <f>INDEX(resultados!$A$2:$ZZ$1925, 1809, MATCH($B$1, resultados!$A$1:$ZZ$1, 0))</f>
        <v/>
      </c>
      <c r="B1815">
        <f>INDEX(resultados!$A$2:$ZZ$1925, 1809, MATCH($B$2, resultados!$A$1:$ZZ$1, 0))</f>
        <v/>
      </c>
      <c r="C1815">
        <f>INDEX(resultados!$A$2:$ZZ$1925, 1809, MATCH($B$3, resultados!$A$1:$ZZ$1, 0))</f>
        <v/>
      </c>
    </row>
    <row r="1816">
      <c r="A1816">
        <f>INDEX(resultados!$A$2:$ZZ$1925, 1810, MATCH($B$1, resultados!$A$1:$ZZ$1, 0))</f>
        <v/>
      </c>
      <c r="B1816">
        <f>INDEX(resultados!$A$2:$ZZ$1925, 1810, MATCH($B$2, resultados!$A$1:$ZZ$1, 0))</f>
        <v/>
      </c>
      <c r="C1816">
        <f>INDEX(resultados!$A$2:$ZZ$1925, 1810, MATCH($B$3, resultados!$A$1:$ZZ$1, 0))</f>
        <v/>
      </c>
    </row>
    <row r="1817">
      <c r="A1817">
        <f>INDEX(resultados!$A$2:$ZZ$1925, 1811, MATCH($B$1, resultados!$A$1:$ZZ$1, 0))</f>
        <v/>
      </c>
      <c r="B1817">
        <f>INDEX(resultados!$A$2:$ZZ$1925, 1811, MATCH($B$2, resultados!$A$1:$ZZ$1, 0))</f>
        <v/>
      </c>
      <c r="C1817">
        <f>INDEX(resultados!$A$2:$ZZ$1925, 1811, MATCH($B$3, resultados!$A$1:$ZZ$1, 0))</f>
        <v/>
      </c>
    </row>
    <row r="1818">
      <c r="A1818">
        <f>INDEX(resultados!$A$2:$ZZ$1925, 1812, MATCH($B$1, resultados!$A$1:$ZZ$1, 0))</f>
        <v/>
      </c>
      <c r="B1818">
        <f>INDEX(resultados!$A$2:$ZZ$1925, 1812, MATCH($B$2, resultados!$A$1:$ZZ$1, 0))</f>
        <v/>
      </c>
      <c r="C1818">
        <f>INDEX(resultados!$A$2:$ZZ$1925, 1812, MATCH($B$3, resultados!$A$1:$ZZ$1, 0))</f>
        <v/>
      </c>
    </row>
    <row r="1819">
      <c r="A1819">
        <f>INDEX(resultados!$A$2:$ZZ$1925, 1813, MATCH($B$1, resultados!$A$1:$ZZ$1, 0))</f>
        <v/>
      </c>
      <c r="B1819">
        <f>INDEX(resultados!$A$2:$ZZ$1925, 1813, MATCH($B$2, resultados!$A$1:$ZZ$1, 0))</f>
        <v/>
      </c>
      <c r="C1819">
        <f>INDEX(resultados!$A$2:$ZZ$1925, 1813, MATCH($B$3, resultados!$A$1:$ZZ$1, 0))</f>
        <v/>
      </c>
    </row>
    <row r="1820">
      <c r="A1820">
        <f>INDEX(resultados!$A$2:$ZZ$1925, 1814, MATCH($B$1, resultados!$A$1:$ZZ$1, 0))</f>
        <v/>
      </c>
      <c r="B1820">
        <f>INDEX(resultados!$A$2:$ZZ$1925, 1814, MATCH($B$2, resultados!$A$1:$ZZ$1, 0))</f>
        <v/>
      </c>
      <c r="C1820">
        <f>INDEX(resultados!$A$2:$ZZ$1925, 1814, MATCH($B$3, resultados!$A$1:$ZZ$1, 0))</f>
        <v/>
      </c>
    </row>
    <row r="1821">
      <c r="A1821">
        <f>INDEX(resultados!$A$2:$ZZ$1925, 1815, MATCH($B$1, resultados!$A$1:$ZZ$1, 0))</f>
        <v/>
      </c>
      <c r="B1821">
        <f>INDEX(resultados!$A$2:$ZZ$1925, 1815, MATCH($B$2, resultados!$A$1:$ZZ$1, 0))</f>
        <v/>
      </c>
      <c r="C1821">
        <f>INDEX(resultados!$A$2:$ZZ$1925, 1815, MATCH($B$3, resultados!$A$1:$ZZ$1, 0))</f>
        <v/>
      </c>
    </row>
    <row r="1822">
      <c r="A1822">
        <f>INDEX(resultados!$A$2:$ZZ$1925, 1816, MATCH($B$1, resultados!$A$1:$ZZ$1, 0))</f>
        <v/>
      </c>
      <c r="B1822">
        <f>INDEX(resultados!$A$2:$ZZ$1925, 1816, MATCH($B$2, resultados!$A$1:$ZZ$1, 0))</f>
        <v/>
      </c>
      <c r="C1822">
        <f>INDEX(resultados!$A$2:$ZZ$1925, 1816, MATCH($B$3, resultados!$A$1:$ZZ$1, 0))</f>
        <v/>
      </c>
    </row>
    <row r="1823">
      <c r="A1823">
        <f>INDEX(resultados!$A$2:$ZZ$1925, 1817, MATCH($B$1, resultados!$A$1:$ZZ$1, 0))</f>
        <v/>
      </c>
      <c r="B1823">
        <f>INDEX(resultados!$A$2:$ZZ$1925, 1817, MATCH($B$2, resultados!$A$1:$ZZ$1, 0))</f>
        <v/>
      </c>
      <c r="C1823">
        <f>INDEX(resultados!$A$2:$ZZ$1925, 1817, MATCH($B$3, resultados!$A$1:$ZZ$1, 0))</f>
        <v/>
      </c>
    </row>
    <row r="1824">
      <c r="A1824">
        <f>INDEX(resultados!$A$2:$ZZ$1925, 1818, MATCH($B$1, resultados!$A$1:$ZZ$1, 0))</f>
        <v/>
      </c>
      <c r="B1824">
        <f>INDEX(resultados!$A$2:$ZZ$1925, 1818, MATCH($B$2, resultados!$A$1:$ZZ$1, 0))</f>
        <v/>
      </c>
      <c r="C1824">
        <f>INDEX(resultados!$A$2:$ZZ$1925, 1818, MATCH($B$3, resultados!$A$1:$ZZ$1, 0))</f>
        <v/>
      </c>
    </row>
    <row r="1825">
      <c r="A1825">
        <f>INDEX(resultados!$A$2:$ZZ$1925, 1819, MATCH($B$1, resultados!$A$1:$ZZ$1, 0))</f>
        <v/>
      </c>
      <c r="B1825">
        <f>INDEX(resultados!$A$2:$ZZ$1925, 1819, MATCH($B$2, resultados!$A$1:$ZZ$1, 0))</f>
        <v/>
      </c>
      <c r="C1825">
        <f>INDEX(resultados!$A$2:$ZZ$1925, 1819, MATCH($B$3, resultados!$A$1:$ZZ$1, 0))</f>
        <v/>
      </c>
    </row>
    <row r="1826">
      <c r="A1826">
        <f>INDEX(resultados!$A$2:$ZZ$1925, 1820, MATCH($B$1, resultados!$A$1:$ZZ$1, 0))</f>
        <v/>
      </c>
      <c r="B1826">
        <f>INDEX(resultados!$A$2:$ZZ$1925, 1820, MATCH($B$2, resultados!$A$1:$ZZ$1, 0))</f>
        <v/>
      </c>
      <c r="C1826">
        <f>INDEX(resultados!$A$2:$ZZ$1925, 1820, MATCH($B$3, resultados!$A$1:$ZZ$1, 0))</f>
        <v/>
      </c>
    </row>
    <row r="1827">
      <c r="A1827">
        <f>INDEX(resultados!$A$2:$ZZ$1925, 1821, MATCH($B$1, resultados!$A$1:$ZZ$1, 0))</f>
        <v/>
      </c>
      <c r="B1827">
        <f>INDEX(resultados!$A$2:$ZZ$1925, 1821, MATCH($B$2, resultados!$A$1:$ZZ$1, 0))</f>
        <v/>
      </c>
      <c r="C1827">
        <f>INDEX(resultados!$A$2:$ZZ$1925, 1821, MATCH($B$3, resultados!$A$1:$ZZ$1, 0))</f>
        <v/>
      </c>
    </row>
    <row r="1828">
      <c r="A1828">
        <f>INDEX(resultados!$A$2:$ZZ$1925, 1822, MATCH($B$1, resultados!$A$1:$ZZ$1, 0))</f>
        <v/>
      </c>
      <c r="B1828">
        <f>INDEX(resultados!$A$2:$ZZ$1925, 1822, MATCH($B$2, resultados!$A$1:$ZZ$1, 0))</f>
        <v/>
      </c>
      <c r="C1828">
        <f>INDEX(resultados!$A$2:$ZZ$1925, 1822, MATCH($B$3, resultados!$A$1:$ZZ$1, 0))</f>
        <v/>
      </c>
    </row>
    <row r="1829">
      <c r="A1829">
        <f>INDEX(resultados!$A$2:$ZZ$1925, 1823, MATCH($B$1, resultados!$A$1:$ZZ$1, 0))</f>
        <v/>
      </c>
      <c r="B1829">
        <f>INDEX(resultados!$A$2:$ZZ$1925, 1823, MATCH($B$2, resultados!$A$1:$ZZ$1, 0))</f>
        <v/>
      </c>
      <c r="C1829">
        <f>INDEX(resultados!$A$2:$ZZ$1925, 1823, MATCH($B$3, resultados!$A$1:$ZZ$1, 0))</f>
        <v/>
      </c>
    </row>
    <row r="1830">
      <c r="A1830">
        <f>INDEX(resultados!$A$2:$ZZ$1925, 1824, MATCH($B$1, resultados!$A$1:$ZZ$1, 0))</f>
        <v/>
      </c>
      <c r="B1830">
        <f>INDEX(resultados!$A$2:$ZZ$1925, 1824, MATCH($B$2, resultados!$A$1:$ZZ$1, 0))</f>
        <v/>
      </c>
      <c r="C1830">
        <f>INDEX(resultados!$A$2:$ZZ$1925, 1824, MATCH($B$3, resultados!$A$1:$ZZ$1, 0))</f>
        <v/>
      </c>
    </row>
    <row r="1831">
      <c r="A1831">
        <f>INDEX(resultados!$A$2:$ZZ$1925, 1825, MATCH($B$1, resultados!$A$1:$ZZ$1, 0))</f>
        <v/>
      </c>
      <c r="B1831">
        <f>INDEX(resultados!$A$2:$ZZ$1925, 1825, MATCH($B$2, resultados!$A$1:$ZZ$1, 0))</f>
        <v/>
      </c>
      <c r="C1831">
        <f>INDEX(resultados!$A$2:$ZZ$1925, 1825, MATCH($B$3, resultados!$A$1:$ZZ$1, 0))</f>
        <v/>
      </c>
    </row>
    <row r="1832">
      <c r="A1832">
        <f>INDEX(resultados!$A$2:$ZZ$1925, 1826, MATCH($B$1, resultados!$A$1:$ZZ$1, 0))</f>
        <v/>
      </c>
      <c r="B1832">
        <f>INDEX(resultados!$A$2:$ZZ$1925, 1826, MATCH($B$2, resultados!$A$1:$ZZ$1, 0))</f>
        <v/>
      </c>
      <c r="C1832">
        <f>INDEX(resultados!$A$2:$ZZ$1925, 1826, MATCH($B$3, resultados!$A$1:$ZZ$1, 0))</f>
        <v/>
      </c>
    </row>
    <row r="1833">
      <c r="A1833">
        <f>INDEX(resultados!$A$2:$ZZ$1925, 1827, MATCH($B$1, resultados!$A$1:$ZZ$1, 0))</f>
        <v/>
      </c>
      <c r="B1833">
        <f>INDEX(resultados!$A$2:$ZZ$1925, 1827, MATCH($B$2, resultados!$A$1:$ZZ$1, 0))</f>
        <v/>
      </c>
      <c r="C1833">
        <f>INDEX(resultados!$A$2:$ZZ$1925, 1827, MATCH($B$3, resultados!$A$1:$ZZ$1, 0))</f>
        <v/>
      </c>
    </row>
    <row r="1834">
      <c r="A1834">
        <f>INDEX(resultados!$A$2:$ZZ$1925, 1828, MATCH($B$1, resultados!$A$1:$ZZ$1, 0))</f>
        <v/>
      </c>
      <c r="B1834">
        <f>INDEX(resultados!$A$2:$ZZ$1925, 1828, MATCH($B$2, resultados!$A$1:$ZZ$1, 0))</f>
        <v/>
      </c>
      <c r="C1834">
        <f>INDEX(resultados!$A$2:$ZZ$1925, 1828, MATCH($B$3, resultados!$A$1:$ZZ$1, 0))</f>
        <v/>
      </c>
    </row>
    <row r="1835">
      <c r="A1835">
        <f>INDEX(resultados!$A$2:$ZZ$1925, 1829, MATCH($B$1, resultados!$A$1:$ZZ$1, 0))</f>
        <v/>
      </c>
      <c r="B1835">
        <f>INDEX(resultados!$A$2:$ZZ$1925, 1829, MATCH($B$2, resultados!$A$1:$ZZ$1, 0))</f>
        <v/>
      </c>
      <c r="C1835">
        <f>INDEX(resultados!$A$2:$ZZ$1925, 1829, MATCH($B$3, resultados!$A$1:$ZZ$1, 0))</f>
        <v/>
      </c>
    </row>
    <row r="1836">
      <c r="A1836">
        <f>INDEX(resultados!$A$2:$ZZ$1925, 1830, MATCH($B$1, resultados!$A$1:$ZZ$1, 0))</f>
        <v/>
      </c>
      <c r="B1836">
        <f>INDEX(resultados!$A$2:$ZZ$1925, 1830, MATCH($B$2, resultados!$A$1:$ZZ$1, 0))</f>
        <v/>
      </c>
      <c r="C1836">
        <f>INDEX(resultados!$A$2:$ZZ$1925, 1830, MATCH($B$3, resultados!$A$1:$ZZ$1, 0))</f>
        <v/>
      </c>
    </row>
    <row r="1837">
      <c r="A1837">
        <f>INDEX(resultados!$A$2:$ZZ$1925, 1831, MATCH($B$1, resultados!$A$1:$ZZ$1, 0))</f>
        <v/>
      </c>
      <c r="B1837">
        <f>INDEX(resultados!$A$2:$ZZ$1925, 1831, MATCH($B$2, resultados!$A$1:$ZZ$1, 0))</f>
        <v/>
      </c>
      <c r="C1837">
        <f>INDEX(resultados!$A$2:$ZZ$1925, 1831, MATCH($B$3, resultados!$A$1:$ZZ$1, 0))</f>
        <v/>
      </c>
    </row>
    <row r="1838">
      <c r="A1838">
        <f>INDEX(resultados!$A$2:$ZZ$1925, 1832, MATCH($B$1, resultados!$A$1:$ZZ$1, 0))</f>
        <v/>
      </c>
      <c r="B1838">
        <f>INDEX(resultados!$A$2:$ZZ$1925, 1832, MATCH($B$2, resultados!$A$1:$ZZ$1, 0))</f>
        <v/>
      </c>
      <c r="C1838">
        <f>INDEX(resultados!$A$2:$ZZ$1925, 1832, MATCH($B$3, resultados!$A$1:$ZZ$1, 0))</f>
        <v/>
      </c>
    </row>
    <row r="1839">
      <c r="A1839">
        <f>INDEX(resultados!$A$2:$ZZ$1925, 1833, MATCH($B$1, resultados!$A$1:$ZZ$1, 0))</f>
        <v/>
      </c>
      <c r="B1839">
        <f>INDEX(resultados!$A$2:$ZZ$1925, 1833, MATCH($B$2, resultados!$A$1:$ZZ$1, 0))</f>
        <v/>
      </c>
      <c r="C1839">
        <f>INDEX(resultados!$A$2:$ZZ$1925, 1833, MATCH($B$3, resultados!$A$1:$ZZ$1, 0))</f>
        <v/>
      </c>
    </row>
    <row r="1840">
      <c r="A1840">
        <f>INDEX(resultados!$A$2:$ZZ$1925, 1834, MATCH($B$1, resultados!$A$1:$ZZ$1, 0))</f>
        <v/>
      </c>
      <c r="B1840">
        <f>INDEX(resultados!$A$2:$ZZ$1925, 1834, MATCH($B$2, resultados!$A$1:$ZZ$1, 0))</f>
        <v/>
      </c>
      <c r="C1840">
        <f>INDEX(resultados!$A$2:$ZZ$1925, 1834, MATCH($B$3, resultados!$A$1:$ZZ$1, 0))</f>
        <v/>
      </c>
    </row>
    <row r="1841">
      <c r="A1841">
        <f>INDEX(resultados!$A$2:$ZZ$1925, 1835, MATCH($B$1, resultados!$A$1:$ZZ$1, 0))</f>
        <v/>
      </c>
      <c r="B1841">
        <f>INDEX(resultados!$A$2:$ZZ$1925, 1835, MATCH($B$2, resultados!$A$1:$ZZ$1, 0))</f>
        <v/>
      </c>
      <c r="C1841">
        <f>INDEX(resultados!$A$2:$ZZ$1925, 1835, MATCH($B$3, resultados!$A$1:$ZZ$1, 0))</f>
        <v/>
      </c>
    </row>
    <row r="1842">
      <c r="A1842">
        <f>INDEX(resultados!$A$2:$ZZ$1925, 1836, MATCH($B$1, resultados!$A$1:$ZZ$1, 0))</f>
        <v/>
      </c>
      <c r="B1842">
        <f>INDEX(resultados!$A$2:$ZZ$1925, 1836, MATCH($B$2, resultados!$A$1:$ZZ$1, 0))</f>
        <v/>
      </c>
      <c r="C1842">
        <f>INDEX(resultados!$A$2:$ZZ$1925, 1836, MATCH($B$3, resultados!$A$1:$ZZ$1, 0))</f>
        <v/>
      </c>
    </row>
    <row r="1843">
      <c r="A1843">
        <f>INDEX(resultados!$A$2:$ZZ$1925, 1837, MATCH($B$1, resultados!$A$1:$ZZ$1, 0))</f>
        <v/>
      </c>
      <c r="B1843">
        <f>INDEX(resultados!$A$2:$ZZ$1925, 1837, MATCH($B$2, resultados!$A$1:$ZZ$1, 0))</f>
        <v/>
      </c>
      <c r="C1843">
        <f>INDEX(resultados!$A$2:$ZZ$1925, 1837, MATCH($B$3, resultados!$A$1:$ZZ$1, 0))</f>
        <v/>
      </c>
    </row>
    <row r="1844">
      <c r="A1844">
        <f>INDEX(resultados!$A$2:$ZZ$1925, 1838, MATCH($B$1, resultados!$A$1:$ZZ$1, 0))</f>
        <v/>
      </c>
      <c r="B1844">
        <f>INDEX(resultados!$A$2:$ZZ$1925, 1838, MATCH($B$2, resultados!$A$1:$ZZ$1, 0))</f>
        <v/>
      </c>
      <c r="C1844">
        <f>INDEX(resultados!$A$2:$ZZ$1925, 1838, MATCH($B$3, resultados!$A$1:$ZZ$1, 0))</f>
        <v/>
      </c>
    </row>
    <row r="1845">
      <c r="A1845">
        <f>INDEX(resultados!$A$2:$ZZ$1925, 1839, MATCH($B$1, resultados!$A$1:$ZZ$1, 0))</f>
        <v/>
      </c>
      <c r="B1845">
        <f>INDEX(resultados!$A$2:$ZZ$1925, 1839, MATCH($B$2, resultados!$A$1:$ZZ$1, 0))</f>
        <v/>
      </c>
      <c r="C1845">
        <f>INDEX(resultados!$A$2:$ZZ$1925, 1839, MATCH($B$3, resultados!$A$1:$ZZ$1, 0))</f>
        <v/>
      </c>
    </row>
    <row r="1846">
      <c r="A1846">
        <f>INDEX(resultados!$A$2:$ZZ$1925, 1840, MATCH($B$1, resultados!$A$1:$ZZ$1, 0))</f>
        <v/>
      </c>
      <c r="B1846">
        <f>INDEX(resultados!$A$2:$ZZ$1925, 1840, MATCH($B$2, resultados!$A$1:$ZZ$1, 0))</f>
        <v/>
      </c>
      <c r="C1846">
        <f>INDEX(resultados!$A$2:$ZZ$1925, 1840, MATCH($B$3, resultados!$A$1:$ZZ$1, 0))</f>
        <v/>
      </c>
    </row>
    <row r="1847">
      <c r="A1847">
        <f>INDEX(resultados!$A$2:$ZZ$1925, 1841, MATCH($B$1, resultados!$A$1:$ZZ$1, 0))</f>
        <v/>
      </c>
      <c r="B1847">
        <f>INDEX(resultados!$A$2:$ZZ$1925, 1841, MATCH($B$2, resultados!$A$1:$ZZ$1, 0))</f>
        <v/>
      </c>
      <c r="C1847">
        <f>INDEX(resultados!$A$2:$ZZ$1925, 1841, MATCH($B$3, resultados!$A$1:$ZZ$1, 0))</f>
        <v/>
      </c>
    </row>
    <row r="1848">
      <c r="A1848">
        <f>INDEX(resultados!$A$2:$ZZ$1925, 1842, MATCH($B$1, resultados!$A$1:$ZZ$1, 0))</f>
        <v/>
      </c>
      <c r="B1848">
        <f>INDEX(resultados!$A$2:$ZZ$1925, 1842, MATCH($B$2, resultados!$A$1:$ZZ$1, 0))</f>
        <v/>
      </c>
      <c r="C1848">
        <f>INDEX(resultados!$A$2:$ZZ$1925, 1842, MATCH($B$3, resultados!$A$1:$ZZ$1, 0))</f>
        <v/>
      </c>
    </row>
    <row r="1849">
      <c r="A1849">
        <f>INDEX(resultados!$A$2:$ZZ$1925, 1843, MATCH($B$1, resultados!$A$1:$ZZ$1, 0))</f>
        <v/>
      </c>
      <c r="B1849">
        <f>INDEX(resultados!$A$2:$ZZ$1925, 1843, MATCH($B$2, resultados!$A$1:$ZZ$1, 0))</f>
        <v/>
      </c>
      <c r="C1849">
        <f>INDEX(resultados!$A$2:$ZZ$1925, 1843, MATCH($B$3, resultados!$A$1:$ZZ$1, 0))</f>
        <v/>
      </c>
    </row>
    <row r="1850">
      <c r="A1850">
        <f>INDEX(resultados!$A$2:$ZZ$1925, 1844, MATCH($B$1, resultados!$A$1:$ZZ$1, 0))</f>
        <v/>
      </c>
      <c r="B1850">
        <f>INDEX(resultados!$A$2:$ZZ$1925, 1844, MATCH($B$2, resultados!$A$1:$ZZ$1, 0))</f>
        <v/>
      </c>
      <c r="C1850">
        <f>INDEX(resultados!$A$2:$ZZ$1925, 1844, MATCH($B$3, resultados!$A$1:$ZZ$1, 0))</f>
        <v/>
      </c>
    </row>
    <row r="1851">
      <c r="A1851">
        <f>INDEX(resultados!$A$2:$ZZ$1925, 1845, MATCH($B$1, resultados!$A$1:$ZZ$1, 0))</f>
        <v/>
      </c>
      <c r="B1851">
        <f>INDEX(resultados!$A$2:$ZZ$1925, 1845, MATCH($B$2, resultados!$A$1:$ZZ$1, 0))</f>
        <v/>
      </c>
      <c r="C1851">
        <f>INDEX(resultados!$A$2:$ZZ$1925, 1845, MATCH($B$3, resultados!$A$1:$ZZ$1, 0))</f>
        <v/>
      </c>
    </row>
    <row r="1852">
      <c r="A1852">
        <f>INDEX(resultados!$A$2:$ZZ$1925, 1846, MATCH($B$1, resultados!$A$1:$ZZ$1, 0))</f>
        <v/>
      </c>
      <c r="B1852">
        <f>INDEX(resultados!$A$2:$ZZ$1925, 1846, MATCH($B$2, resultados!$A$1:$ZZ$1, 0))</f>
        <v/>
      </c>
      <c r="C1852">
        <f>INDEX(resultados!$A$2:$ZZ$1925, 1846, MATCH($B$3, resultados!$A$1:$ZZ$1, 0))</f>
        <v/>
      </c>
    </row>
    <row r="1853">
      <c r="A1853">
        <f>INDEX(resultados!$A$2:$ZZ$1925, 1847, MATCH($B$1, resultados!$A$1:$ZZ$1, 0))</f>
        <v/>
      </c>
      <c r="B1853">
        <f>INDEX(resultados!$A$2:$ZZ$1925, 1847, MATCH($B$2, resultados!$A$1:$ZZ$1, 0))</f>
        <v/>
      </c>
      <c r="C1853">
        <f>INDEX(resultados!$A$2:$ZZ$1925, 1847, MATCH($B$3, resultados!$A$1:$ZZ$1, 0))</f>
        <v/>
      </c>
    </row>
    <row r="1854">
      <c r="A1854">
        <f>INDEX(resultados!$A$2:$ZZ$1925, 1848, MATCH($B$1, resultados!$A$1:$ZZ$1, 0))</f>
        <v/>
      </c>
      <c r="B1854">
        <f>INDEX(resultados!$A$2:$ZZ$1925, 1848, MATCH($B$2, resultados!$A$1:$ZZ$1, 0))</f>
        <v/>
      </c>
      <c r="C1854">
        <f>INDEX(resultados!$A$2:$ZZ$1925, 1848, MATCH($B$3, resultados!$A$1:$ZZ$1, 0))</f>
        <v/>
      </c>
    </row>
    <row r="1855">
      <c r="A1855">
        <f>INDEX(resultados!$A$2:$ZZ$1925, 1849, MATCH($B$1, resultados!$A$1:$ZZ$1, 0))</f>
        <v/>
      </c>
      <c r="B1855">
        <f>INDEX(resultados!$A$2:$ZZ$1925, 1849, MATCH($B$2, resultados!$A$1:$ZZ$1, 0))</f>
        <v/>
      </c>
      <c r="C1855">
        <f>INDEX(resultados!$A$2:$ZZ$1925, 1849, MATCH($B$3, resultados!$A$1:$ZZ$1, 0))</f>
        <v/>
      </c>
    </row>
    <row r="1856">
      <c r="A1856">
        <f>INDEX(resultados!$A$2:$ZZ$1925, 1850, MATCH($B$1, resultados!$A$1:$ZZ$1, 0))</f>
        <v/>
      </c>
      <c r="B1856">
        <f>INDEX(resultados!$A$2:$ZZ$1925, 1850, MATCH($B$2, resultados!$A$1:$ZZ$1, 0))</f>
        <v/>
      </c>
      <c r="C1856">
        <f>INDEX(resultados!$A$2:$ZZ$1925, 1850, MATCH($B$3, resultados!$A$1:$ZZ$1, 0))</f>
        <v/>
      </c>
    </row>
    <row r="1857">
      <c r="A1857">
        <f>INDEX(resultados!$A$2:$ZZ$1925, 1851, MATCH($B$1, resultados!$A$1:$ZZ$1, 0))</f>
        <v/>
      </c>
      <c r="B1857">
        <f>INDEX(resultados!$A$2:$ZZ$1925, 1851, MATCH($B$2, resultados!$A$1:$ZZ$1, 0))</f>
        <v/>
      </c>
      <c r="C1857">
        <f>INDEX(resultados!$A$2:$ZZ$1925, 1851, MATCH($B$3, resultados!$A$1:$ZZ$1, 0))</f>
        <v/>
      </c>
    </row>
    <row r="1858">
      <c r="A1858">
        <f>INDEX(resultados!$A$2:$ZZ$1925, 1852, MATCH($B$1, resultados!$A$1:$ZZ$1, 0))</f>
        <v/>
      </c>
      <c r="B1858">
        <f>INDEX(resultados!$A$2:$ZZ$1925, 1852, MATCH($B$2, resultados!$A$1:$ZZ$1, 0))</f>
        <v/>
      </c>
      <c r="C1858">
        <f>INDEX(resultados!$A$2:$ZZ$1925, 1852, MATCH($B$3, resultados!$A$1:$ZZ$1, 0))</f>
        <v/>
      </c>
    </row>
    <row r="1859">
      <c r="A1859">
        <f>INDEX(resultados!$A$2:$ZZ$1925, 1853, MATCH($B$1, resultados!$A$1:$ZZ$1, 0))</f>
        <v/>
      </c>
      <c r="B1859">
        <f>INDEX(resultados!$A$2:$ZZ$1925, 1853, MATCH($B$2, resultados!$A$1:$ZZ$1, 0))</f>
        <v/>
      </c>
      <c r="C1859">
        <f>INDEX(resultados!$A$2:$ZZ$1925, 1853, MATCH($B$3, resultados!$A$1:$ZZ$1, 0))</f>
        <v/>
      </c>
    </row>
    <row r="1860">
      <c r="A1860">
        <f>INDEX(resultados!$A$2:$ZZ$1925, 1854, MATCH($B$1, resultados!$A$1:$ZZ$1, 0))</f>
        <v/>
      </c>
      <c r="B1860">
        <f>INDEX(resultados!$A$2:$ZZ$1925, 1854, MATCH($B$2, resultados!$A$1:$ZZ$1, 0))</f>
        <v/>
      </c>
      <c r="C1860">
        <f>INDEX(resultados!$A$2:$ZZ$1925, 1854, MATCH($B$3, resultados!$A$1:$ZZ$1, 0))</f>
        <v/>
      </c>
    </row>
    <row r="1861">
      <c r="A1861">
        <f>INDEX(resultados!$A$2:$ZZ$1925, 1855, MATCH($B$1, resultados!$A$1:$ZZ$1, 0))</f>
        <v/>
      </c>
      <c r="B1861">
        <f>INDEX(resultados!$A$2:$ZZ$1925, 1855, MATCH($B$2, resultados!$A$1:$ZZ$1, 0))</f>
        <v/>
      </c>
      <c r="C1861">
        <f>INDEX(resultados!$A$2:$ZZ$1925, 1855, MATCH($B$3, resultados!$A$1:$ZZ$1, 0))</f>
        <v/>
      </c>
    </row>
    <row r="1862">
      <c r="A1862">
        <f>INDEX(resultados!$A$2:$ZZ$1925, 1856, MATCH($B$1, resultados!$A$1:$ZZ$1, 0))</f>
        <v/>
      </c>
      <c r="B1862">
        <f>INDEX(resultados!$A$2:$ZZ$1925, 1856, MATCH($B$2, resultados!$A$1:$ZZ$1, 0))</f>
        <v/>
      </c>
      <c r="C1862">
        <f>INDEX(resultados!$A$2:$ZZ$1925, 1856, MATCH($B$3, resultados!$A$1:$ZZ$1, 0))</f>
        <v/>
      </c>
    </row>
    <row r="1863">
      <c r="A1863">
        <f>INDEX(resultados!$A$2:$ZZ$1925, 1857, MATCH($B$1, resultados!$A$1:$ZZ$1, 0))</f>
        <v/>
      </c>
      <c r="B1863">
        <f>INDEX(resultados!$A$2:$ZZ$1925, 1857, MATCH($B$2, resultados!$A$1:$ZZ$1, 0))</f>
        <v/>
      </c>
      <c r="C1863">
        <f>INDEX(resultados!$A$2:$ZZ$1925, 1857, MATCH($B$3, resultados!$A$1:$ZZ$1, 0))</f>
        <v/>
      </c>
    </row>
    <row r="1864">
      <c r="A1864">
        <f>INDEX(resultados!$A$2:$ZZ$1925, 1858, MATCH($B$1, resultados!$A$1:$ZZ$1, 0))</f>
        <v/>
      </c>
      <c r="B1864">
        <f>INDEX(resultados!$A$2:$ZZ$1925, 1858, MATCH($B$2, resultados!$A$1:$ZZ$1, 0))</f>
        <v/>
      </c>
      <c r="C1864">
        <f>INDEX(resultados!$A$2:$ZZ$1925, 1858, MATCH($B$3, resultados!$A$1:$ZZ$1, 0))</f>
        <v/>
      </c>
    </row>
    <row r="1865">
      <c r="A1865">
        <f>INDEX(resultados!$A$2:$ZZ$1925, 1859, MATCH($B$1, resultados!$A$1:$ZZ$1, 0))</f>
        <v/>
      </c>
      <c r="B1865">
        <f>INDEX(resultados!$A$2:$ZZ$1925, 1859, MATCH($B$2, resultados!$A$1:$ZZ$1, 0))</f>
        <v/>
      </c>
      <c r="C1865">
        <f>INDEX(resultados!$A$2:$ZZ$1925, 1859, MATCH($B$3, resultados!$A$1:$ZZ$1, 0))</f>
        <v/>
      </c>
    </row>
    <row r="1866">
      <c r="A1866">
        <f>INDEX(resultados!$A$2:$ZZ$1925, 1860, MATCH($B$1, resultados!$A$1:$ZZ$1, 0))</f>
        <v/>
      </c>
      <c r="B1866">
        <f>INDEX(resultados!$A$2:$ZZ$1925, 1860, MATCH($B$2, resultados!$A$1:$ZZ$1, 0))</f>
        <v/>
      </c>
      <c r="C1866">
        <f>INDEX(resultados!$A$2:$ZZ$1925, 1860, MATCH($B$3, resultados!$A$1:$ZZ$1, 0))</f>
        <v/>
      </c>
    </row>
    <row r="1867">
      <c r="A1867">
        <f>INDEX(resultados!$A$2:$ZZ$1925, 1861, MATCH($B$1, resultados!$A$1:$ZZ$1, 0))</f>
        <v/>
      </c>
      <c r="B1867">
        <f>INDEX(resultados!$A$2:$ZZ$1925, 1861, MATCH($B$2, resultados!$A$1:$ZZ$1, 0))</f>
        <v/>
      </c>
      <c r="C1867">
        <f>INDEX(resultados!$A$2:$ZZ$1925, 1861, MATCH($B$3, resultados!$A$1:$ZZ$1, 0))</f>
        <v/>
      </c>
    </row>
    <row r="1868">
      <c r="A1868">
        <f>INDEX(resultados!$A$2:$ZZ$1925, 1862, MATCH($B$1, resultados!$A$1:$ZZ$1, 0))</f>
        <v/>
      </c>
      <c r="B1868">
        <f>INDEX(resultados!$A$2:$ZZ$1925, 1862, MATCH($B$2, resultados!$A$1:$ZZ$1, 0))</f>
        <v/>
      </c>
      <c r="C1868">
        <f>INDEX(resultados!$A$2:$ZZ$1925, 1862, MATCH($B$3, resultados!$A$1:$ZZ$1, 0))</f>
        <v/>
      </c>
    </row>
    <row r="1869">
      <c r="A1869">
        <f>INDEX(resultados!$A$2:$ZZ$1925, 1863, MATCH($B$1, resultados!$A$1:$ZZ$1, 0))</f>
        <v/>
      </c>
      <c r="B1869">
        <f>INDEX(resultados!$A$2:$ZZ$1925, 1863, MATCH($B$2, resultados!$A$1:$ZZ$1, 0))</f>
        <v/>
      </c>
      <c r="C1869">
        <f>INDEX(resultados!$A$2:$ZZ$1925, 1863, MATCH($B$3, resultados!$A$1:$ZZ$1, 0))</f>
        <v/>
      </c>
    </row>
    <row r="1870">
      <c r="A1870">
        <f>INDEX(resultados!$A$2:$ZZ$1925, 1864, MATCH($B$1, resultados!$A$1:$ZZ$1, 0))</f>
        <v/>
      </c>
      <c r="B1870">
        <f>INDEX(resultados!$A$2:$ZZ$1925, 1864, MATCH($B$2, resultados!$A$1:$ZZ$1, 0))</f>
        <v/>
      </c>
      <c r="C1870">
        <f>INDEX(resultados!$A$2:$ZZ$1925, 1864, MATCH($B$3, resultados!$A$1:$ZZ$1, 0))</f>
        <v/>
      </c>
    </row>
    <row r="1871">
      <c r="A1871">
        <f>INDEX(resultados!$A$2:$ZZ$1925, 1865, MATCH($B$1, resultados!$A$1:$ZZ$1, 0))</f>
        <v/>
      </c>
      <c r="B1871">
        <f>INDEX(resultados!$A$2:$ZZ$1925, 1865, MATCH($B$2, resultados!$A$1:$ZZ$1, 0))</f>
        <v/>
      </c>
      <c r="C1871">
        <f>INDEX(resultados!$A$2:$ZZ$1925, 1865, MATCH($B$3, resultados!$A$1:$ZZ$1, 0))</f>
        <v/>
      </c>
    </row>
    <row r="1872">
      <c r="A1872">
        <f>INDEX(resultados!$A$2:$ZZ$1925, 1866, MATCH($B$1, resultados!$A$1:$ZZ$1, 0))</f>
        <v/>
      </c>
      <c r="B1872">
        <f>INDEX(resultados!$A$2:$ZZ$1925, 1866, MATCH($B$2, resultados!$A$1:$ZZ$1, 0))</f>
        <v/>
      </c>
      <c r="C1872">
        <f>INDEX(resultados!$A$2:$ZZ$1925, 1866, MATCH($B$3, resultados!$A$1:$ZZ$1, 0))</f>
        <v/>
      </c>
    </row>
    <row r="1873">
      <c r="A1873">
        <f>INDEX(resultados!$A$2:$ZZ$1925, 1867, MATCH($B$1, resultados!$A$1:$ZZ$1, 0))</f>
        <v/>
      </c>
      <c r="B1873">
        <f>INDEX(resultados!$A$2:$ZZ$1925, 1867, MATCH($B$2, resultados!$A$1:$ZZ$1, 0))</f>
        <v/>
      </c>
      <c r="C1873">
        <f>INDEX(resultados!$A$2:$ZZ$1925, 1867, MATCH($B$3, resultados!$A$1:$ZZ$1, 0))</f>
        <v/>
      </c>
    </row>
    <row r="1874">
      <c r="A1874">
        <f>INDEX(resultados!$A$2:$ZZ$1925, 1868, MATCH($B$1, resultados!$A$1:$ZZ$1, 0))</f>
        <v/>
      </c>
      <c r="B1874">
        <f>INDEX(resultados!$A$2:$ZZ$1925, 1868, MATCH($B$2, resultados!$A$1:$ZZ$1, 0))</f>
        <v/>
      </c>
      <c r="C1874">
        <f>INDEX(resultados!$A$2:$ZZ$1925, 1868, MATCH($B$3, resultados!$A$1:$ZZ$1, 0))</f>
        <v/>
      </c>
    </row>
    <row r="1875">
      <c r="A1875">
        <f>INDEX(resultados!$A$2:$ZZ$1925, 1869, MATCH($B$1, resultados!$A$1:$ZZ$1, 0))</f>
        <v/>
      </c>
      <c r="B1875">
        <f>INDEX(resultados!$A$2:$ZZ$1925, 1869, MATCH($B$2, resultados!$A$1:$ZZ$1, 0))</f>
        <v/>
      </c>
      <c r="C1875">
        <f>INDEX(resultados!$A$2:$ZZ$1925, 1869, MATCH($B$3, resultados!$A$1:$ZZ$1, 0))</f>
        <v/>
      </c>
    </row>
    <row r="1876">
      <c r="A1876">
        <f>INDEX(resultados!$A$2:$ZZ$1925, 1870, MATCH($B$1, resultados!$A$1:$ZZ$1, 0))</f>
        <v/>
      </c>
      <c r="B1876">
        <f>INDEX(resultados!$A$2:$ZZ$1925, 1870, MATCH($B$2, resultados!$A$1:$ZZ$1, 0))</f>
        <v/>
      </c>
      <c r="C1876">
        <f>INDEX(resultados!$A$2:$ZZ$1925, 1870, MATCH($B$3, resultados!$A$1:$ZZ$1, 0))</f>
        <v/>
      </c>
    </row>
    <row r="1877">
      <c r="A1877">
        <f>INDEX(resultados!$A$2:$ZZ$1925, 1871, MATCH($B$1, resultados!$A$1:$ZZ$1, 0))</f>
        <v/>
      </c>
      <c r="B1877">
        <f>INDEX(resultados!$A$2:$ZZ$1925, 1871, MATCH($B$2, resultados!$A$1:$ZZ$1, 0))</f>
        <v/>
      </c>
      <c r="C1877">
        <f>INDEX(resultados!$A$2:$ZZ$1925, 1871, MATCH($B$3, resultados!$A$1:$ZZ$1, 0))</f>
        <v/>
      </c>
    </row>
    <row r="1878">
      <c r="A1878">
        <f>INDEX(resultados!$A$2:$ZZ$1925, 1872, MATCH($B$1, resultados!$A$1:$ZZ$1, 0))</f>
        <v/>
      </c>
      <c r="B1878">
        <f>INDEX(resultados!$A$2:$ZZ$1925, 1872, MATCH($B$2, resultados!$A$1:$ZZ$1, 0))</f>
        <v/>
      </c>
      <c r="C1878">
        <f>INDEX(resultados!$A$2:$ZZ$1925, 1872, MATCH($B$3, resultados!$A$1:$ZZ$1, 0))</f>
        <v/>
      </c>
    </row>
    <row r="1879">
      <c r="A1879">
        <f>INDEX(resultados!$A$2:$ZZ$1925, 1873, MATCH($B$1, resultados!$A$1:$ZZ$1, 0))</f>
        <v/>
      </c>
      <c r="B1879">
        <f>INDEX(resultados!$A$2:$ZZ$1925, 1873, MATCH($B$2, resultados!$A$1:$ZZ$1, 0))</f>
        <v/>
      </c>
      <c r="C1879">
        <f>INDEX(resultados!$A$2:$ZZ$1925, 1873, MATCH($B$3, resultados!$A$1:$ZZ$1, 0))</f>
        <v/>
      </c>
    </row>
    <row r="1880">
      <c r="A1880">
        <f>INDEX(resultados!$A$2:$ZZ$1925, 1874, MATCH($B$1, resultados!$A$1:$ZZ$1, 0))</f>
        <v/>
      </c>
      <c r="B1880">
        <f>INDEX(resultados!$A$2:$ZZ$1925, 1874, MATCH($B$2, resultados!$A$1:$ZZ$1, 0))</f>
        <v/>
      </c>
      <c r="C1880">
        <f>INDEX(resultados!$A$2:$ZZ$1925, 1874, MATCH($B$3, resultados!$A$1:$ZZ$1, 0))</f>
        <v/>
      </c>
    </row>
    <row r="1881">
      <c r="A1881">
        <f>INDEX(resultados!$A$2:$ZZ$1925, 1875, MATCH($B$1, resultados!$A$1:$ZZ$1, 0))</f>
        <v/>
      </c>
      <c r="B1881">
        <f>INDEX(resultados!$A$2:$ZZ$1925, 1875, MATCH($B$2, resultados!$A$1:$ZZ$1, 0))</f>
        <v/>
      </c>
      <c r="C1881">
        <f>INDEX(resultados!$A$2:$ZZ$1925, 1875, MATCH($B$3, resultados!$A$1:$ZZ$1, 0))</f>
        <v/>
      </c>
    </row>
    <row r="1882">
      <c r="A1882">
        <f>INDEX(resultados!$A$2:$ZZ$1925, 1876, MATCH($B$1, resultados!$A$1:$ZZ$1, 0))</f>
        <v/>
      </c>
      <c r="B1882">
        <f>INDEX(resultados!$A$2:$ZZ$1925, 1876, MATCH($B$2, resultados!$A$1:$ZZ$1, 0))</f>
        <v/>
      </c>
      <c r="C1882">
        <f>INDEX(resultados!$A$2:$ZZ$1925, 1876, MATCH($B$3, resultados!$A$1:$ZZ$1, 0))</f>
        <v/>
      </c>
    </row>
    <row r="1883">
      <c r="A1883">
        <f>INDEX(resultados!$A$2:$ZZ$1925, 1877, MATCH($B$1, resultados!$A$1:$ZZ$1, 0))</f>
        <v/>
      </c>
      <c r="B1883">
        <f>INDEX(resultados!$A$2:$ZZ$1925, 1877, MATCH($B$2, resultados!$A$1:$ZZ$1, 0))</f>
        <v/>
      </c>
      <c r="C1883">
        <f>INDEX(resultados!$A$2:$ZZ$1925, 1877, MATCH($B$3, resultados!$A$1:$ZZ$1, 0))</f>
        <v/>
      </c>
    </row>
    <row r="1884">
      <c r="A1884">
        <f>INDEX(resultados!$A$2:$ZZ$1925, 1878, MATCH($B$1, resultados!$A$1:$ZZ$1, 0))</f>
        <v/>
      </c>
      <c r="B1884">
        <f>INDEX(resultados!$A$2:$ZZ$1925, 1878, MATCH($B$2, resultados!$A$1:$ZZ$1, 0))</f>
        <v/>
      </c>
      <c r="C1884">
        <f>INDEX(resultados!$A$2:$ZZ$1925, 1878, MATCH($B$3, resultados!$A$1:$ZZ$1, 0))</f>
        <v/>
      </c>
    </row>
    <row r="1885">
      <c r="A1885">
        <f>INDEX(resultados!$A$2:$ZZ$1925, 1879, MATCH($B$1, resultados!$A$1:$ZZ$1, 0))</f>
        <v/>
      </c>
      <c r="B1885">
        <f>INDEX(resultados!$A$2:$ZZ$1925, 1879, MATCH($B$2, resultados!$A$1:$ZZ$1, 0))</f>
        <v/>
      </c>
      <c r="C1885">
        <f>INDEX(resultados!$A$2:$ZZ$1925, 1879, MATCH($B$3, resultados!$A$1:$ZZ$1, 0))</f>
        <v/>
      </c>
    </row>
    <row r="1886">
      <c r="A1886">
        <f>INDEX(resultados!$A$2:$ZZ$1925, 1880, MATCH($B$1, resultados!$A$1:$ZZ$1, 0))</f>
        <v/>
      </c>
      <c r="B1886">
        <f>INDEX(resultados!$A$2:$ZZ$1925, 1880, MATCH($B$2, resultados!$A$1:$ZZ$1, 0))</f>
        <v/>
      </c>
      <c r="C1886">
        <f>INDEX(resultados!$A$2:$ZZ$1925, 1880, MATCH($B$3, resultados!$A$1:$ZZ$1, 0))</f>
        <v/>
      </c>
    </row>
    <row r="1887">
      <c r="A1887">
        <f>INDEX(resultados!$A$2:$ZZ$1925, 1881, MATCH($B$1, resultados!$A$1:$ZZ$1, 0))</f>
        <v/>
      </c>
      <c r="B1887">
        <f>INDEX(resultados!$A$2:$ZZ$1925, 1881, MATCH($B$2, resultados!$A$1:$ZZ$1, 0))</f>
        <v/>
      </c>
      <c r="C1887">
        <f>INDEX(resultados!$A$2:$ZZ$1925, 1881, MATCH($B$3, resultados!$A$1:$ZZ$1, 0))</f>
        <v/>
      </c>
    </row>
    <row r="1888">
      <c r="A1888">
        <f>INDEX(resultados!$A$2:$ZZ$1925, 1882, MATCH($B$1, resultados!$A$1:$ZZ$1, 0))</f>
        <v/>
      </c>
      <c r="B1888">
        <f>INDEX(resultados!$A$2:$ZZ$1925, 1882, MATCH($B$2, resultados!$A$1:$ZZ$1, 0))</f>
        <v/>
      </c>
      <c r="C1888">
        <f>INDEX(resultados!$A$2:$ZZ$1925, 1882, MATCH($B$3, resultados!$A$1:$ZZ$1, 0))</f>
        <v/>
      </c>
    </row>
    <row r="1889">
      <c r="A1889">
        <f>INDEX(resultados!$A$2:$ZZ$1925, 1883, MATCH($B$1, resultados!$A$1:$ZZ$1, 0))</f>
        <v/>
      </c>
      <c r="B1889">
        <f>INDEX(resultados!$A$2:$ZZ$1925, 1883, MATCH($B$2, resultados!$A$1:$ZZ$1, 0))</f>
        <v/>
      </c>
      <c r="C1889">
        <f>INDEX(resultados!$A$2:$ZZ$1925, 1883, MATCH($B$3, resultados!$A$1:$ZZ$1, 0))</f>
        <v/>
      </c>
    </row>
    <row r="1890">
      <c r="A1890">
        <f>INDEX(resultados!$A$2:$ZZ$1925, 1884, MATCH($B$1, resultados!$A$1:$ZZ$1, 0))</f>
        <v/>
      </c>
      <c r="B1890">
        <f>INDEX(resultados!$A$2:$ZZ$1925, 1884, MATCH($B$2, resultados!$A$1:$ZZ$1, 0))</f>
        <v/>
      </c>
      <c r="C1890">
        <f>INDEX(resultados!$A$2:$ZZ$1925, 1884, MATCH($B$3, resultados!$A$1:$ZZ$1, 0))</f>
        <v/>
      </c>
    </row>
    <row r="1891">
      <c r="A1891">
        <f>INDEX(resultados!$A$2:$ZZ$1925, 1885, MATCH($B$1, resultados!$A$1:$ZZ$1, 0))</f>
        <v/>
      </c>
      <c r="B1891">
        <f>INDEX(resultados!$A$2:$ZZ$1925, 1885, MATCH($B$2, resultados!$A$1:$ZZ$1, 0))</f>
        <v/>
      </c>
      <c r="C1891">
        <f>INDEX(resultados!$A$2:$ZZ$1925, 1885, MATCH($B$3, resultados!$A$1:$ZZ$1, 0))</f>
        <v/>
      </c>
    </row>
    <row r="1892">
      <c r="A1892">
        <f>INDEX(resultados!$A$2:$ZZ$1925, 1886, MATCH($B$1, resultados!$A$1:$ZZ$1, 0))</f>
        <v/>
      </c>
      <c r="B1892">
        <f>INDEX(resultados!$A$2:$ZZ$1925, 1886, MATCH($B$2, resultados!$A$1:$ZZ$1, 0))</f>
        <v/>
      </c>
      <c r="C1892">
        <f>INDEX(resultados!$A$2:$ZZ$1925, 1886, MATCH($B$3, resultados!$A$1:$ZZ$1, 0))</f>
        <v/>
      </c>
    </row>
    <row r="1893">
      <c r="A1893">
        <f>INDEX(resultados!$A$2:$ZZ$1925, 1887, MATCH($B$1, resultados!$A$1:$ZZ$1, 0))</f>
        <v/>
      </c>
      <c r="B1893">
        <f>INDEX(resultados!$A$2:$ZZ$1925, 1887, MATCH($B$2, resultados!$A$1:$ZZ$1, 0))</f>
        <v/>
      </c>
      <c r="C1893">
        <f>INDEX(resultados!$A$2:$ZZ$1925, 1887, MATCH($B$3, resultados!$A$1:$ZZ$1, 0))</f>
        <v/>
      </c>
    </row>
    <row r="1894">
      <c r="A1894">
        <f>INDEX(resultados!$A$2:$ZZ$1925, 1888, MATCH($B$1, resultados!$A$1:$ZZ$1, 0))</f>
        <v/>
      </c>
      <c r="B1894">
        <f>INDEX(resultados!$A$2:$ZZ$1925, 1888, MATCH($B$2, resultados!$A$1:$ZZ$1, 0))</f>
        <v/>
      </c>
      <c r="C1894">
        <f>INDEX(resultados!$A$2:$ZZ$1925, 1888, MATCH($B$3, resultados!$A$1:$ZZ$1, 0))</f>
        <v/>
      </c>
    </row>
    <row r="1895">
      <c r="A1895">
        <f>INDEX(resultados!$A$2:$ZZ$1925, 1889, MATCH($B$1, resultados!$A$1:$ZZ$1, 0))</f>
        <v/>
      </c>
      <c r="B1895">
        <f>INDEX(resultados!$A$2:$ZZ$1925, 1889, MATCH($B$2, resultados!$A$1:$ZZ$1, 0))</f>
        <v/>
      </c>
      <c r="C1895">
        <f>INDEX(resultados!$A$2:$ZZ$1925, 1889, MATCH($B$3, resultados!$A$1:$ZZ$1, 0))</f>
        <v/>
      </c>
    </row>
    <row r="1896">
      <c r="A1896">
        <f>INDEX(resultados!$A$2:$ZZ$1925, 1890, MATCH($B$1, resultados!$A$1:$ZZ$1, 0))</f>
        <v/>
      </c>
      <c r="B1896">
        <f>INDEX(resultados!$A$2:$ZZ$1925, 1890, MATCH($B$2, resultados!$A$1:$ZZ$1, 0))</f>
        <v/>
      </c>
      <c r="C1896">
        <f>INDEX(resultados!$A$2:$ZZ$1925, 1890, MATCH($B$3, resultados!$A$1:$ZZ$1, 0))</f>
        <v/>
      </c>
    </row>
    <row r="1897">
      <c r="A1897">
        <f>INDEX(resultados!$A$2:$ZZ$1925, 1891, MATCH($B$1, resultados!$A$1:$ZZ$1, 0))</f>
        <v/>
      </c>
      <c r="B1897">
        <f>INDEX(resultados!$A$2:$ZZ$1925, 1891, MATCH($B$2, resultados!$A$1:$ZZ$1, 0))</f>
        <v/>
      </c>
      <c r="C1897">
        <f>INDEX(resultados!$A$2:$ZZ$1925, 1891, MATCH($B$3, resultados!$A$1:$ZZ$1, 0))</f>
        <v/>
      </c>
    </row>
    <row r="1898">
      <c r="A1898">
        <f>INDEX(resultados!$A$2:$ZZ$1925, 1892, MATCH($B$1, resultados!$A$1:$ZZ$1, 0))</f>
        <v/>
      </c>
      <c r="B1898">
        <f>INDEX(resultados!$A$2:$ZZ$1925, 1892, MATCH($B$2, resultados!$A$1:$ZZ$1, 0))</f>
        <v/>
      </c>
      <c r="C1898">
        <f>INDEX(resultados!$A$2:$ZZ$1925, 1892, MATCH($B$3, resultados!$A$1:$ZZ$1, 0))</f>
        <v/>
      </c>
    </row>
    <row r="1899">
      <c r="A1899">
        <f>INDEX(resultados!$A$2:$ZZ$1925, 1893, MATCH($B$1, resultados!$A$1:$ZZ$1, 0))</f>
        <v/>
      </c>
      <c r="B1899">
        <f>INDEX(resultados!$A$2:$ZZ$1925, 1893, MATCH($B$2, resultados!$A$1:$ZZ$1, 0))</f>
        <v/>
      </c>
      <c r="C1899">
        <f>INDEX(resultados!$A$2:$ZZ$1925, 1893, MATCH($B$3, resultados!$A$1:$ZZ$1, 0))</f>
        <v/>
      </c>
    </row>
    <row r="1900">
      <c r="A1900">
        <f>INDEX(resultados!$A$2:$ZZ$1925, 1894, MATCH($B$1, resultados!$A$1:$ZZ$1, 0))</f>
        <v/>
      </c>
      <c r="B1900">
        <f>INDEX(resultados!$A$2:$ZZ$1925, 1894, MATCH($B$2, resultados!$A$1:$ZZ$1, 0))</f>
        <v/>
      </c>
      <c r="C1900">
        <f>INDEX(resultados!$A$2:$ZZ$1925, 1894, MATCH($B$3, resultados!$A$1:$ZZ$1, 0))</f>
        <v/>
      </c>
    </row>
    <row r="1901">
      <c r="A1901">
        <f>INDEX(resultados!$A$2:$ZZ$1925, 1895, MATCH($B$1, resultados!$A$1:$ZZ$1, 0))</f>
        <v/>
      </c>
      <c r="B1901">
        <f>INDEX(resultados!$A$2:$ZZ$1925, 1895, MATCH($B$2, resultados!$A$1:$ZZ$1, 0))</f>
        <v/>
      </c>
      <c r="C1901">
        <f>INDEX(resultados!$A$2:$ZZ$1925, 1895, MATCH($B$3, resultados!$A$1:$ZZ$1, 0))</f>
        <v/>
      </c>
    </row>
    <row r="1902">
      <c r="A1902">
        <f>INDEX(resultados!$A$2:$ZZ$1925, 1896, MATCH($B$1, resultados!$A$1:$ZZ$1, 0))</f>
        <v/>
      </c>
      <c r="B1902">
        <f>INDEX(resultados!$A$2:$ZZ$1925, 1896, MATCH($B$2, resultados!$A$1:$ZZ$1, 0))</f>
        <v/>
      </c>
      <c r="C1902">
        <f>INDEX(resultados!$A$2:$ZZ$1925, 1896, MATCH($B$3, resultados!$A$1:$ZZ$1, 0))</f>
        <v/>
      </c>
    </row>
    <row r="1903">
      <c r="A1903">
        <f>INDEX(resultados!$A$2:$ZZ$1925, 1897, MATCH($B$1, resultados!$A$1:$ZZ$1, 0))</f>
        <v/>
      </c>
      <c r="B1903">
        <f>INDEX(resultados!$A$2:$ZZ$1925, 1897, MATCH($B$2, resultados!$A$1:$ZZ$1, 0))</f>
        <v/>
      </c>
      <c r="C1903">
        <f>INDEX(resultados!$A$2:$ZZ$1925, 1897, MATCH($B$3, resultados!$A$1:$ZZ$1, 0))</f>
        <v/>
      </c>
    </row>
    <row r="1904">
      <c r="A1904">
        <f>INDEX(resultados!$A$2:$ZZ$1925, 1898, MATCH($B$1, resultados!$A$1:$ZZ$1, 0))</f>
        <v/>
      </c>
      <c r="B1904">
        <f>INDEX(resultados!$A$2:$ZZ$1925, 1898, MATCH($B$2, resultados!$A$1:$ZZ$1, 0))</f>
        <v/>
      </c>
      <c r="C1904">
        <f>INDEX(resultados!$A$2:$ZZ$1925, 1898, MATCH($B$3, resultados!$A$1:$ZZ$1, 0))</f>
        <v/>
      </c>
    </row>
    <row r="1905">
      <c r="A1905">
        <f>INDEX(resultados!$A$2:$ZZ$1925, 1899, MATCH($B$1, resultados!$A$1:$ZZ$1, 0))</f>
        <v/>
      </c>
      <c r="B1905">
        <f>INDEX(resultados!$A$2:$ZZ$1925, 1899, MATCH($B$2, resultados!$A$1:$ZZ$1, 0))</f>
        <v/>
      </c>
      <c r="C1905">
        <f>INDEX(resultados!$A$2:$ZZ$1925, 1899, MATCH($B$3, resultados!$A$1:$ZZ$1, 0))</f>
        <v/>
      </c>
    </row>
    <row r="1906">
      <c r="A1906">
        <f>INDEX(resultados!$A$2:$ZZ$1925, 1900, MATCH($B$1, resultados!$A$1:$ZZ$1, 0))</f>
        <v/>
      </c>
      <c r="B1906">
        <f>INDEX(resultados!$A$2:$ZZ$1925, 1900, MATCH($B$2, resultados!$A$1:$ZZ$1, 0))</f>
        <v/>
      </c>
      <c r="C1906">
        <f>INDEX(resultados!$A$2:$ZZ$1925, 1900, MATCH($B$3, resultados!$A$1:$ZZ$1, 0))</f>
        <v/>
      </c>
    </row>
    <row r="1907">
      <c r="A1907">
        <f>INDEX(resultados!$A$2:$ZZ$1925, 1901, MATCH($B$1, resultados!$A$1:$ZZ$1, 0))</f>
        <v/>
      </c>
      <c r="B1907">
        <f>INDEX(resultados!$A$2:$ZZ$1925, 1901, MATCH($B$2, resultados!$A$1:$ZZ$1, 0))</f>
        <v/>
      </c>
      <c r="C1907">
        <f>INDEX(resultados!$A$2:$ZZ$1925, 1901, MATCH($B$3, resultados!$A$1:$ZZ$1, 0))</f>
        <v/>
      </c>
    </row>
    <row r="1908">
      <c r="A1908">
        <f>INDEX(resultados!$A$2:$ZZ$1925, 1902, MATCH($B$1, resultados!$A$1:$ZZ$1, 0))</f>
        <v/>
      </c>
      <c r="B1908">
        <f>INDEX(resultados!$A$2:$ZZ$1925, 1902, MATCH($B$2, resultados!$A$1:$ZZ$1, 0))</f>
        <v/>
      </c>
      <c r="C1908">
        <f>INDEX(resultados!$A$2:$ZZ$1925, 1902, MATCH($B$3, resultados!$A$1:$ZZ$1, 0))</f>
        <v/>
      </c>
    </row>
    <row r="1909">
      <c r="A1909">
        <f>INDEX(resultados!$A$2:$ZZ$1925, 1903, MATCH($B$1, resultados!$A$1:$ZZ$1, 0))</f>
        <v/>
      </c>
      <c r="B1909">
        <f>INDEX(resultados!$A$2:$ZZ$1925, 1903, MATCH($B$2, resultados!$A$1:$ZZ$1, 0))</f>
        <v/>
      </c>
      <c r="C1909">
        <f>INDEX(resultados!$A$2:$ZZ$1925, 1903, MATCH($B$3, resultados!$A$1:$ZZ$1, 0))</f>
        <v/>
      </c>
    </row>
    <row r="1910">
      <c r="A1910">
        <f>INDEX(resultados!$A$2:$ZZ$1925, 1904, MATCH($B$1, resultados!$A$1:$ZZ$1, 0))</f>
        <v/>
      </c>
      <c r="B1910">
        <f>INDEX(resultados!$A$2:$ZZ$1925, 1904, MATCH($B$2, resultados!$A$1:$ZZ$1, 0))</f>
        <v/>
      </c>
      <c r="C1910">
        <f>INDEX(resultados!$A$2:$ZZ$1925, 1904, MATCH($B$3, resultados!$A$1:$ZZ$1, 0))</f>
        <v/>
      </c>
    </row>
    <row r="1911">
      <c r="A1911">
        <f>INDEX(resultados!$A$2:$ZZ$1925, 1905, MATCH($B$1, resultados!$A$1:$ZZ$1, 0))</f>
        <v/>
      </c>
      <c r="B1911">
        <f>INDEX(resultados!$A$2:$ZZ$1925, 1905, MATCH($B$2, resultados!$A$1:$ZZ$1, 0))</f>
        <v/>
      </c>
      <c r="C1911">
        <f>INDEX(resultados!$A$2:$ZZ$1925, 1905, MATCH($B$3, resultados!$A$1:$ZZ$1, 0))</f>
        <v/>
      </c>
    </row>
    <row r="1912">
      <c r="A1912">
        <f>INDEX(resultados!$A$2:$ZZ$1925, 1906, MATCH($B$1, resultados!$A$1:$ZZ$1, 0))</f>
        <v/>
      </c>
      <c r="B1912">
        <f>INDEX(resultados!$A$2:$ZZ$1925, 1906, MATCH($B$2, resultados!$A$1:$ZZ$1, 0))</f>
        <v/>
      </c>
      <c r="C1912">
        <f>INDEX(resultados!$A$2:$ZZ$1925, 1906, MATCH($B$3, resultados!$A$1:$ZZ$1, 0))</f>
        <v/>
      </c>
    </row>
    <row r="1913">
      <c r="A1913">
        <f>INDEX(resultados!$A$2:$ZZ$1925, 1907, MATCH($B$1, resultados!$A$1:$ZZ$1, 0))</f>
        <v/>
      </c>
      <c r="B1913">
        <f>INDEX(resultados!$A$2:$ZZ$1925, 1907, MATCH($B$2, resultados!$A$1:$ZZ$1, 0))</f>
        <v/>
      </c>
      <c r="C1913">
        <f>INDEX(resultados!$A$2:$ZZ$1925, 1907, MATCH($B$3, resultados!$A$1:$ZZ$1, 0))</f>
        <v/>
      </c>
    </row>
    <row r="1914">
      <c r="A1914">
        <f>INDEX(resultados!$A$2:$ZZ$1925, 1908, MATCH($B$1, resultados!$A$1:$ZZ$1, 0))</f>
        <v/>
      </c>
      <c r="B1914">
        <f>INDEX(resultados!$A$2:$ZZ$1925, 1908, MATCH($B$2, resultados!$A$1:$ZZ$1, 0))</f>
        <v/>
      </c>
      <c r="C1914">
        <f>INDEX(resultados!$A$2:$ZZ$1925, 1908, MATCH($B$3, resultados!$A$1:$ZZ$1, 0))</f>
        <v/>
      </c>
    </row>
    <row r="1915">
      <c r="A1915">
        <f>INDEX(resultados!$A$2:$ZZ$1925, 1909, MATCH($B$1, resultados!$A$1:$ZZ$1, 0))</f>
        <v/>
      </c>
      <c r="B1915">
        <f>INDEX(resultados!$A$2:$ZZ$1925, 1909, MATCH($B$2, resultados!$A$1:$ZZ$1, 0))</f>
        <v/>
      </c>
      <c r="C1915">
        <f>INDEX(resultados!$A$2:$ZZ$1925, 1909, MATCH($B$3, resultados!$A$1:$ZZ$1, 0))</f>
        <v/>
      </c>
    </row>
    <row r="1916">
      <c r="A1916">
        <f>INDEX(resultados!$A$2:$ZZ$1925, 1910, MATCH($B$1, resultados!$A$1:$ZZ$1, 0))</f>
        <v/>
      </c>
      <c r="B1916">
        <f>INDEX(resultados!$A$2:$ZZ$1925, 1910, MATCH($B$2, resultados!$A$1:$ZZ$1, 0))</f>
        <v/>
      </c>
      <c r="C1916">
        <f>INDEX(resultados!$A$2:$ZZ$1925, 1910, MATCH($B$3, resultados!$A$1:$ZZ$1, 0))</f>
        <v/>
      </c>
    </row>
    <row r="1917">
      <c r="A1917">
        <f>INDEX(resultados!$A$2:$ZZ$1925, 1911, MATCH($B$1, resultados!$A$1:$ZZ$1, 0))</f>
        <v/>
      </c>
      <c r="B1917">
        <f>INDEX(resultados!$A$2:$ZZ$1925, 1911, MATCH($B$2, resultados!$A$1:$ZZ$1, 0))</f>
        <v/>
      </c>
      <c r="C1917">
        <f>INDEX(resultados!$A$2:$ZZ$1925, 1911, MATCH($B$3, resultados!$A$1:$ZZ$1, 0))</f>
        <v/>
      </c>
    </row>
    <row r="1918">
      <c r="A1918">
        <f>INDEX(resultados!$A$2:$ZZ$1925, 1912, MATCH($B$1, resultados!$A$1:$ZZ$1, 0))</f>
        <v/>
      </c>
      <c r="B1918">
        <f>INDEX(resultados!$A$2:$ZZ$1925, 1912, MATCH($B$2, resultados!$A$1:$ZZ$1, 0))</f>
        <v/>
      </c>
      <c r="C1918">
        <f>INDEX(resultados!$A$2:$ZZ$1925, 1912, MATCH($B$3, resultados!$A$1:$ZZ$1, 0))</f>
        <v/>
      </c>
    </row>
    <row r="1919">
      <c r="A1919">
        <f>INDEX(resultados!$A$2:$ZZ$1925, 1913, MATCH($B$1, resultados!$A$1:$ZZ$1, 0))</f>
        <v/>
      </c>
      <c r="B1919">
        <f>INDEX(resultados!$A$2:$ZZ$1925, 1913, MATCH($B$2, resultados!$A$1:$ZZ$1, 0))</f>
        <v/>
      </c>
      <c r="C1919">
        <f>INDEX(resultados!$A$2:$ZZ$1925, 1913, MATCH($B$3, resultados!$A$1:$ZZ$1, 0))</f>
        <v/>
      </c>
    </row>
    <row r="1920">
      <c r="A1920">
        <f>INDEX(resultados!$A$2:$ZZ$1925, 1914, MATCH($B$1, resultados!$A$1:$ZZ$1, 0))</f>
        <v/>
      </c>
      <c r="B1920">
        <f>INDEX(resultados!$A$2:$ZZ$1925, 1914, MATCH($B$2, resultados!$A$1:$ZZ$1, 0))</f>
        <v/>
      </c>
      <c r="C1920">
        <f>INDEX(resultados!$A$2:$ZZ$1925, 1914, MATCH($B$3, resultados!$A$1:$ZZ$1, 0))</f>
        <v/>
      </c>
    </row>
    <row r="1921">
      <c r="A1921">
        <f>INDEX(resultados!$A$2:$ZZ$1925, 1915, MATCH($B$1, resultados!$A$1:$ZZ$1, 0))</f>
        <v/>
      </c>
      <c r="B1921">
        <f>INDEX(resultados!$A$2:$ZZ$1925, 1915, MATCH($B$2, resultados!$A$1:$ZZ$1, 0))</f>
        <v/>
      </c>
      <c r="C1921">
        <f>INDEX(resultados!$A$2:$ZZ$1925, 1915, MATCH($B$3, resultados!$A$1:$ZZ$1, 0))</f>
        <v/>
      </c>
    </row>
    <row r="1922">
      <c r="A1922">
        <f>INDEX(resultados!$A$2:$ZZ$1925, 1916, MATCH($B$1, resultados!$A$1:$ZZ$1, 0))</f>
        <v/>
      </c>
      <c r="B1922">
        <f>INDEX(resultados!$A$2:$ZZ$1925, 1916, MATCH($B$2, resultados!$A$1:$ZZ$1, 0))</f>
        <v/>
      </c>
      <c r="C1922">
        <f>INDEX(resultados!$A$2:$ZZ$1925, 1916, MATCH($B$3, resultados!$A$1:$ZZ$1, 0))</f>
        <v/>
      </c>
    </row>
    <row r="1923">
      <c r="A1923">
        <f>INDEX(resultados!$A$2:$ZZ$1925, 1917, MATCH($B$1, resultados!$A$1:$ZZ$1, 0))</f>
        <v/>
      </c>
      <c r="B1923">
        <f>INDEX(resultados!$A$2:$ZZ$1925, 1917, MATCH($B$2, resultados!$A$1:$ZZ$1, 0))</f>
        <v/>
      </c>
      <c r="C1923">
        <f>INDEX(resultados!$A$2:$ZZ$1925, 1917, MATCH($B$3, resultados!$A$1:$ZZ$1, 0))</f>
        <v/>
      </c>
    </row>
    <row r="1924">
      <c r="A1924">
        <f>INDEX(resultados!$A$2:$ZZ$1925, 1918, MATCH($B$1, resultados!$A$1:$ZZ$1, 0))</f>
        <v/>
      </c>
      <c r="B1924">
        <f>INDEX(resultados!$A$2:$ZZ$1925, 1918, MATCH($B$2, resultados!$A$1:$ZZ$1, 0))</f>
        <v/>
      </c>
      <c r="C1924">
        <f>INDEX(resultados!$A$2:$ZZ$1925, 1918, MATCH($B$3, resultados!$A$1:$ZZ$1, 0))</f>
        <v/>
      </c>
    </row>
    <row r="1925">
      <c r="A1925">
        <f>INDEX(resultados!$A$2:$ZZ$1925, 1919, MATCH($B$1, resultados!$A$1:$ZZ$1, 0))</f>
        <v/>
      </c>
      <c r="B1925">
        <f>INDEX(resultados!$A$2:$ZZ$1925, 1919, MATCH($B$2, resultados!$A$1:$ZZ$1, 0))</f>
        <v/>
      </c>
      <c r="C1925">
        <f>INDEX(resultados!$A$2:$ZZ$1925, 1919, MATCH($B$3, resultados!$A$1:$ZZ$1, 0))</f>
        <v/>
      </c>
    </row>
    <row r="1926">
      <c r="A1926">
        <f>INDEX(resultados!$A$2:$ZZ$1925, 1920, MATCH($B$1, resultados!$A$1:$ZZ$1, 0))</f>
        <v/>
      </c>
      <c r="B1926">
        <f>INDEX(resultados!$A$2:$ZZ$1925, 1920, MATCH($B$2, resultados!$A$1:$ZZ$1, 0))</f>
        <v/>
      </c>
      <c r="C1926">
        <f>INDEX(resultados!$A$2:$ZZ$1925, 1920, MATCH($B$3, resultados!$A$1:$ZZ$1, 0))</f>
        <v/>
      </c>
    </row>
    <row r="1927">
      <c r="A1927">
        <f>INDEX(resultados!$A$2:$ZZ$1925, 1921, MATCH($B$1, resultados!$A$1:$ZZ$1, 0))</f>
        <v/>
      </c>
      <c r="B1927">
        <f>INDEX(resultados!$A$2:$ZZ$1925, 1921, MATCH($B$2, resultados!$A$1:$ZZ$1, 0))</f>
        <v/>
      </c>
      <c r="C1927">
        <f>INDEX(resultados!$A$2:$ZZ$1925, 1921, MATCH($B$3, resultados!$A$1:$ZZ$1, 0))</f>
        <v/>
      </c>
    </row>
    <row r="1928">
      <c r="A1928">
        <f>INDEX(resultados!$A$2:$ZZ$1925, 1922, MATCH($B$1, resultados!$A$1:$ZZ$1, 0))</f>
        <v/>
      </c>
      <c r="B1928">
        <f>INDEX(resultados!$A$2:$ZZ$1925, 1922, MATCH($B$2, resultados!$A$1:$ZZ$1, 0))</f>
        <v/>
      </c>
      <c r="C1928">
        <f>INDEX(resultados!$A$2:$ZZ$1925, 1922, MATCH($B$3, resultados!$A$1:$ZZ$1, 0))</f>
        <v/>
      </c>
    </row>
    <row r="1929">
      <c r="A1929">
        <f>INDEX(resultados!$A$2:$ZZ$1925, 1923, MATCH($B$1, resultados!$A$1:$ZZ$1, 0))</f>
        <v/>
      </c>
      <c r="B1929">
        <f>INDEX(resultados!$A$2:$ZZ$1925, 1923, MATCH($B$2, resultados!$A$1:$ZZ$1, 0))</f>
        <v/>
      </c>
      <c r="C1929">
        <f>INDEX(resultados!$A$2:$ZZ$1925, 1923, MATCH($B$3, resultados!$A$1:$ZZ$1, 0))</f>
        <v/>
      </c>
    </row>
    <row r="1930">
      <c r="A1930">
        <f>INDEX(resultados!$A$2:$ZZ$1925, 1924, MATCH($B$1, resultados!$A$1:$ZZ$1, 0))</f>
        <v/>
      </c>
      <c r="B1930">
        <f>INDEX(resultados!$A$2:$ZZ$1925, 1924, MATCH($B$2, resultados!$A$1:$ZZ$1, 0))</f>
        <v/>
      </c>
      <c r="C1930">
        <f>INDEX(resultados!$A$2:$ZZ$1925, 1924,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2024-09-24T16:01:40Z</dcterms:created>
  <dcterms:modified xmlns:dcterms="http://purl.org/dc/terms/" xmlns:xsi="http://www.w3.org/2001/XMLSchema-instance" xsi:type="dcterms:W3CDTF">2024-09-24T16:01:40Z</dcterms:modified>
</cp:coreProperties>
</file>